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DATA ADMINISTRASI\0--SDIA 2022-2023\PTS _ PAS\DN PAT\PAT\DN PAT 2022-2023 DIKUMPULKAN DI SINI YAAA\KELAS 4\"/>
    </mc:Choice>
  </mc:AlternateContent>
  <bookViews>
    <workbookView xWindow="0" yWindow="0" windowWidth="20490" windowHeight="7905" firstSheet="28" activeTab="54"/>
  </bookViews>
  <sheets>
    <sheet name="CETAK" sheetId="1" r:id="rId1"/>
    <sheet name="DASHBOARD" sheetId="2" state="hidden" r:id="rId2"/>
    <sheet name="HOME" sheetId="3" r:id="rId3"/>
    <sheet name="DATA PESERTA DIDIK" sheetId="4" r:id="rId4"/>
    <sheet name="SAMPUL" sheetId="5" state="hidden" r:id="rId5"/>
    <sheet name="MUTASI" sheetId="6" state="hidden" r:id="rId6"/>
    <sheet name="INDUK" sheetId="7" state="hidden" r:id="rId7"/>
    <sheet name="PRESTASI" sheetId="8" state="hidden" r:id="rId8"/>
    <sheet name="SARAN" sheetId="9" state="hidden" r:id="rId9"/>
    <sheet name="EKSTRA" sheetId="10" r:id="rId10"/>
    <sheet name="KESEHATAN" sheetId="11" state="hidden" r:id="rId11"/>
    <sheet name="KEHADIRAN" sheetId="12" state="hidden" r:id="rId12"/>
    <sheet name="TP PA" sheetId="13" r:id="rId13"/>
    <sheet name="PA" sheetId="14" state="hidden" r:id="rId14"/>
    <sheet name="TP PP" sheetId="15" r:id="rId15"/>
    <sheet name="TP BI" sheetId="16" r:id="rId16"/>
    <sheet name="TP MAT" sheetId="17" r:id="rId17"/>
    <sheet name="TP IPAS" sheetId="18" r:id="rId18"/>
    <sheet name="TP PJOK" sheetId="19" r:id="rId19"/>
    <sheet name="TP RUPA" sheetId="20" r:id="rId20"/>
    <sheet name="TP BJ" sheetId="21" r:id="rId21"/>
    <sheet name="TP ING" sheetId="22" r:id="rId22"/>
    <sheet name="TP FIQ" sheetId="23" r:id="rId23"/>
    <sheet name="TP LA" sheetId="24" r:id="rId24"/>
    <sheet name="TP MUSIK" sheetId="25" state="hidden" r:id="rId25"/>
    <sheet name="TP TIK" sheetId="26" r:id="rId26"/>
    <sheet name="SUMPA" sheetId="27" r:id="rId27"/>
    <sheet name="PP" sheetId="28" state="hidden" r:id="rId28"/>
    <sheet name="SUMPP" sheetId="29" r:id="rId29"/>
    <sheet name="BI" sheetId="30" state="hidden" r:id="rId30"/>
    <sheet name="SUMBI" sheetId="31" r:id="rId31"/>
    <sheet name="MAT" sheetId="32" state="hidden" r:id="rId32"/>
    <sheet name="SUMMAT" sheetId="33" r:id="rId33"/>
    <sheet name="IPAS" sheetId="34" state="hidden" r:id="rId34"/>
    <sheet name="SUMIPAS" sheetId="35" r:id="rId35"/>
    <sheet name="SUMPJOK" sheetId="36" r:id="rId36"/>
    <sheet name="MUSIK" sheetId="37" state="hidden" r:id="rId37"/>
    <sheet name="SUMMUSIK" sheetId="38" state="hidden" r:id="rId38"/>
    <sheet name="TP TARI" sheetId="39" state="hidden" r:id="rId39"/>
    <sheet name="SUMTARI" sheetId="40" state="hidden" r:id="rId40"/>
    <sheet name="TARI" sheetId="41" state="hidden" r:id="rId41"/>
    <sheet name="RUPA" sheetId="42" state="hidden" r:id="rId42"/>
    <sheet name="SUMRUPA" sheetId="43" r:id="rId43"/>
    <sheet name="TP TEATER" sheetId="44" state="hidden" r:id="rId44"/>
    <sheet name="TEATER" sheetId="45" state="hidden" r:id="rId45"/>
    <sheet name="SUMTEATER" sheetId="46" state="hidden" r:id="rId46"/>
    <sheet name="PJOK" sheetId="47" state="hidden" r:id="rId47"/>
    <sheet name="BJ" sheetId="48" state="hidden" r:id="rId48"/>
    <sheet name="SUMBJ" sheetId="49" r:id="rId49"/>
    <sheet name="SUM ING" sheetId="50" r:id="rId50"/>
    <sheet name="MULOK1" sheetId="51" state="hidden" r:id="rId51"/>
    <sheet name="SUM FIQ" sheetId="52" r:id="rId52"/>
    <sheet name="MULOK2" sheetId="53" state="hidden" r:id="rId53"/>
    <sheet name="MULOK3" sheetId="54" state="hidden" r:id="rId54"/>
    <sheet name="SUM LA" sheetId="55" r:id="rId55"/>
    <sheet name="SUM TIK" sheetId="56" r:id="rId56"/>
    <sheet name="LEGER" sheetId="57" r:id="rId57"/>
    <sheet name="RAPOR" sheetId="58" r:id="rId58"/>
    <sheet name="MULOK4" sheetId="59" state="hidden" r:id="rId59"/>
    <sheet name="TP MULOK5" sheetId="60" state="hidden" r:id="rId60"/>
    <sheet name="MULOK5" sheetId="61" state="hidden" r:id="rId61"/>
    <sheet name="SUMM5" sheetId="62" state="hidden" r:id="rId62"/>
    <sheet name="DO NOT DELETE - AutoCrat Job Se" sheetId="63" state="hidden" r:id="rId63"/>
  </sheets>
  <definedNames>
    <definedName name="_xlnm.Print_Area" localSheetId="57">RAPOR!$B$1:$L$113</definedName>
  </definedNames>
  <calcPr calcId="152511"/>
</workbook>
</file>

<file path=xl/calcChain.xml><?xml version="1.0" encoding="utf-8"?>
<calcChain xmlns="http://schemas.openxmlformats.org/spreadsheetml/2006/main">
  <c r="CD17" i="52" l="1"/>
  <c r="CD18" i="52"/>
  <c r="CD19" i="52"/>
  <c r="CD20" i="52"/>
  <c r="CD21" i="52"/>
  <c r="CD22" i="52"/>
  <c r="CD23" i="52"/>
  <c r="CD24" i="52"/>
  <c r="CD25" i="52"/>
  <c r="CD26" i="52"/>
  <c r="CD27" i="52"/>
  <c r="CD28" i="52"/>
  <c r="CD29" i="52"/>
  <c r="CD31" i="52"/>
  <c r="CD32" i="52"/>
  <c r="CD33" i="52"/>
  <c r="CD34" i="52"/>
  <c r="CD35" i="52"/>
  <c r="CD36" i="52"/>
  <c r="CD37" i="52"/>
  <c r="CD38" i="52"/>
  <c r="CD39" i="52"/>
  <c r="CD40" i="52"/>
  <c r="CD41" i="52"/>
  <c r="CD42" i="52"/>
  <c r="CD43" i="52"/>
  <c r="CD44" i="52"/>
  <c r="CD45" i="52"/>
  <c r="CD46" i="52"/>
  <c r="CD47" i="52"/>
  <c r="CD48" i="52"/>
  <c r="CD49" i="52"/>
  <c r="CD50" i="52"/>
  <c r="CD51" i="52"/>
  <c r="CD52" i="52"/>
  <c r="CD53" i="52"/>
  <c r="CD54" i="52"/>
  <c r="CD55" i="52"/>
  <c r="CD56" i="52"/>
  <c r="CD57" i="52"/>
  <c r="CD58" i="52"/>
  <c r="CD59" i="52"/>
  <c r="CD60" i="52"/>
  <c r="CD61" i="52"/>
  <c r="CD62" i="52"/>
  <c r="CD63" i="52"/>
  <c r="CD64" i="52"/>
  <c r="CD65" i="52"/>
  <c r="CD16" i="52"/>
  <c r="CC16" i="52"/>
  <c r="CD17" i="50"/>
  <c r="CD18" i="50"/>
  <c r="CD19" i="50"/>
  <c r="CD20" i="50"/>
  <c r="CD21" i="50"/>
  <c r="CD22" i="50"/>
  <c r="CD23" i="50"/>
  <c r="CD24" i="50"/>
  <c r="CD25" i="50"/>
  <c r="CD26" i="50"/>
  <c r="CD27" i="50"/>
  <c r="CD28" i="50"/>
  <c r="CD29" i="50"/>
  <c r="CD30" i="50"/>
  <c r="CD31" i="50"/>
  <c r="CD32" i="50"/>
  <c r="CD33" i="50"/>
  <c r="CD34" i="50"/>
  <c r="CD35" i="50"/>
  <c r="CD36" i="50"/>
  <c r="CD37" i="50"/>
  <c r="CD38" i="50"/>
  <c r="CD39" i="50"/>
  <c r="CD40" i="50"/>
  <c r="CD41" i="50"/>
  <c r="CD42" i="50"/>
  <c r="CD43" i="50"/>
  <c r="CD44" i="50"/>
  <c r="CD45" i="50"/>
  <c r="CD46" i="50"/>
  <c r="CD47" i="50"/>
  <c r="CD48" i="50"/>
  <c r="CD49" i="50"/>
  <c r="CD50" i="50"/>
  <c r="CD51" i="50"/>
  <c r="CD52" i="50"/>
  <c r="CD53" i="50"/>
  <c r="CD54" i="50"/>
  <c r="CD55" i="50"/>
  <c r="CD56" i="50"/>
  <c r="CD57" i="50"/>
  <c r="CD58" i="50"/>
  <c r="CD59" i="50"/>
  <c r="CD60" i="50"/>
  <c r="CD61" i="50"/>
  <c r="CD62" i="50"/>
  <c r="CD63" i="50"/>
  <c r="CD64" i="50"/>
  <c r="CD65" i="50"/>
  <c r="CD16" i="50"/>
  <c r="CC16" i="50"/>
  <c r="CD17" i="49"/>
  <c r="CD18" i="49"/>
  <c r="CD19" i="49"/>
  <c r="CD20" i="49"/>
  <c r="CD21" i="49"/>
  <c r="CD22" i="49"/>
  <c r="CD23" i="49"/>
  <c r="CD24" i="49"/>
  <c r="CD25" i="49"/>
  <c r="CD26" i="49"/>
  <c r="CD27" i="49"/>
  <c r="CD28" i="49"/>
  <c r="CD29" i="49"/>
  <c r="CD30" i="49"/>
  <c r="CD31" i="49"/>
  <c r="CD32" i="49"/>
  <c r="CD33" i="49"/>
  <c r="CD34" i="49"/>
  <c r="CD35" i="49"/>
  <c r="CD36" i="49"/>
  <c r="CD37" i="49"/>
  <c r="CD38" i="49"/>
  <c r="CD39" i="49"/>
  <c r="CD40" i="49"/>
  <c r="CD41" i="49"/>
  <c r="CD42" i="49"/>
  <c r="CD43" i="49"/>
  <c r="CD44" i="49"/>
  <c r="CD45" i="49"/>
  <c r="CD46" i="49"/>
  <c r="CD47" i="49"/>
  <c r="CD48" i="49"/>
  <c r="CD49" i="49"/>
  <c r="CD50" i="49"/>
  <c r="CD51" i="49"/>
  <c r="CD52" i="49"/>
  <c r="CD53" i="49"/>
  <c r="CD54" i="49"/>
  <c r="CD55" i="49"/>
  <c r="CD56" i="49"/>
  <c r="CD57" i="49"/>
  <c r="CD58" i="49"/>
  <c r="CD59" i="49"/>
  <c r="CD60" i="49"/>
  <c r="CD61" i="49"/>
  <c r="CD62" i="49"/>
  <c r="CD63" i="49"/>
  <c r="CD64" i="49"/>
  <c r="CD65" i="49"/>
  <c r="CD16" i="49"/>
  <c r="CC16" i="49"/>
  <c r="CD17" i="43"/>
  <c r="CD18" i="43"/>
  <c r="CD19" i="43"/>
  <c r="CD20" i="43"/>
  <c r="CD21" i="43"/>
  <c r="CD22" i="43"/>
  <c r="CD23" i="43"/>
  <c r="CD24" i="43"/>
  <c r="CD25" i="43"/>
  <c r="CD26" i="43"/>
  <c r="CD27" i="43"/>
  <c r="CD28" i="43"/>
  <c r="CD29" i="43"/>
  <c r="CD30" i="43"/>
  <c r="CD31" i="43"/>
  <c r="CD32" i="43"/>
  <c r="CD33" i="43"/>
  <c r="CD34" i="43"/>
  <c r="CD35" i="43"/>
  <c r="CD36" i="43"/>
  <c r="CD37" i="43"/>
  <c r="CD38" i="43"/>
  <c r="CD39" i="43"/>
  <c r="CD40" i="43"/>
  <c r="CD41" i="43"/>
  <c r="CD42" i="43"/>
  <c r="CD43" i="43"/>
  <c r="CD44" i="43"/>
  <c r="CD45" i="43"/>
  <c r="CD46" i="43"/>
  <c r="CD47" i="43"/>
  <c r="CD48" i="43"/>
  <c r="CD49" i="43"/>
  <c r="CD50" i="43"/>
  <c r="CD51" i="43"/>
  <c r="CD52" i="43"/>
  <c r="CD53" i="43"/>
  <c r="CD54" i="43"/>
  <c r="CD55" i="43"/>
  <c r="CD56" i="43"/>
  <c r="CD57" i="43"/>
  <c r="CD58" i="43"/>
  <c r="CD59" i="43"/>
  <c r="CD60" i="43"/>
  <c r="CD61" i="43"/>
  <c r="CD62" i="43"/>
  <c r="CD63" i="43"/>
  <c r="CD64" i="43"/>
  <c r="CD65" i="43"/>
  <c r="CD16" i="43"/>
  <c r="CC16" i="43"/>
  <c r="CD17" i="36"/>
  <c r="CD18"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D47" i="36"/>
  <c r="CD48" i="36"/>
  <c r="CD49" i="36"/>
  <c r="CD50" i="36"/>
  <c r="CD51" i="36"/>
  <c r="CD52" i="36"/>
  <c r="CD53" i="36"/>
  <c r="CD54" i="36"/>
  <c r="CD55" i="36"/>
  <c r="CD56" i="36"/>
  <c r="CD57" i="36"/>
  <c r="CD58" i="36"/>
  <c r="CD59" i="36"/>
  <c r="CD60" i="36"/>
  <c r="CD61" i="36"/>
  <c r="CD62" i="36"/>
  <c r="CD63" i="36"/>
  <c r="CD64" i="36"/>
  <c r="CD65" i="36"/>
  <c r="CD16" i="36"/>
  <c r="CC16" i="36"/>
  <c r="CD17" i="35"/>
  <c r="CD18" i="35"/>
  <c r="CD19" i="35"/>
  <c r="CD20" i="35"/>
  <c r="CD21" i="35"/>
  <c r="CD22" i="35"/>
  <c r="CD23" i="35"/>
  <c r="CD24" i="35"/>
  <c r="CD25" i="35"/>
  <c r="CD26" i="35"/>
  <c r="CD27" i="35"/>
  <c r="CD28" i="35"/>
  <c r="CD29" i="35"/>
  <c r="CD30" i="35"/>
  <c r="CD31" i="35"/>
  <c r="CD32" i="35"/>
  <c r="CD33" i="35"/>
  <c r="CD34" i="35"/>
  <c r="CD35" i="35"/>
  <c r="CD36" i="35"/>
  <c r="CD37" i="35"/>
  <c r="CD38" i="35"/>
  <c r="CD39" i="35"/>
  <c r="CD40" i="35"/>
  <c r="CD41" i="35"/>
  <c r="CD42" i="35"/>
  <c r="CD43" i="35"/>
  <c r="CD44" i="35"/>
  <c r="CD45" i="35"/>
  <c r="CD46" i="35"/>
  <c r="CD47" i="35"/>
  <c r="CD48" i="35"/>
  <c r="CD49" i="35"/>
  <c r="CD50" i="35"/>
  <c r="CD51" i="35"/>
  <c r="CD52" i="35"/>
  <c r="CD53" i="35"/>
  <c r="CD54" i="35"/>
  <c r="CD55" i="35"/>
  <c r="CD56" i="35"/>
  <c r="CD57" i="35"/>
  <c r="CD58" i="35"/>
  <c r="CD59" i="35"/>
  <c r="CD60" i="35"/>
  <c r="CD61" i="35"/>
  <c r="CD62" i="35"/>
  <c r="CD63" i="35"/>
  <c r="CD64" i="35"/>
  <c r="CD65" i="35"/>
  <c r="CD16" i="35"/>
  <c r="CC16" i="35"/>
  <c r="CC17" i="33"/>
  <c r="CD17" i="33"/>
  <c r="CC18" i="33"/>
  <c r="CD18" i="33"/>
  <c r="CC19" i="33"/>
  <c r="CD19" i="33"/>
  <c r="CC20" i="33"/>
  <c r="CD20" i="33"/>
  <c r="CC21" i="33"/>
  <c r="CD21" i="33"/>
  <c r="CC22" i="33"/>
  <c r="CD22" i="33"/>
  <c r="CC23" i="33"/>
  <c r="CD23" i="33"/>
  <c r="CC24" i="33"/>
  <c r="CD24" i="33"/>
  <c r="CC25" i="33"/>
  <c r="CD25" i="33"/>
  <c r="CC26" i="33"/>
  <c r="CD26" i="33"/>
  <c r="CC27" i="33"/>
  <c r="CD27" i="33"/>
  <c r="CC28" i="33"/>
  <c r="CD28" i="33"/>
  <c r="CC29" i="33"/>
  <c r="CD29" i="33"/>
  <c r="CC30" i="33"/>
  <c r="CD30" i="33"/>
  <c r="CC31" i="33"/>
  <c r="CD31" i="33"/>
  <c r="CC32" i="33"/>
  <c r="CD32" i="33"/>
  <c r="CC33" i="33"/>
  <c r="CD33" i="33"/>
  <c r="CC34" i="33"/>
  <c r="CD34" i="33"/>
  <c r="CC35" i="33"/>
  <c r="CD35" i="33"/>
  <c r="CC36" i="33"/>
  <c r="CD36" i="33"/>
  <c r="CC37" i="33"/>
  <c r="CD37" i="33"/>
  <c r="CC38" i="33"/>
  <c r="CD38" i="33"/>
  <c r="CC39" i="33"/>
  <c r="CD39" i="33"/>
  <c r="CC40" i="33"/>
  <c r="CD40" i="33"/>
  <c r="CC41" i="33"/>
  <c r="CD41" i="33"/>
  <c r="CC42" i="33"/>
  <c r="CD42" i="33"/>
  <c r="CC43" i="33"/>
  <c r="CD43" i="33"/>
  <c r="CC44" i="33"/>
  <c r="CD44" i="33"/>
  <c r="CC45" i="33"/>
  <c r="CD45" i="33"/>
  <c r="CC46" i="33"/>
  <c r="CD46" i="33"/>
  <c r="CC47" i="33"/>
  <c r="CD47" i="33"/>
  <c r="CC48" i="33"/>
  <c r="CD48" i="33"/>
  <c r="CC49" i="33"/>
  <c r="CD49" i="33"/>
  <c r="CC50" i="33"/>
  <c r="CD50" i="33"/>
  <c r="CC51" i="33"/>
  <c r="CD51" i="33"/>
  <c r="CC52" i="33"/>
  <c r="CD52" i="33"/>
  <c r="CC53" i="33"/>
  <c r="CD53" i="33"/>
  <c r="CC54" i="33"/>
  <c r="CD54" i="33"/>
  <c r="CC55" i="33"/>
  <c r="CD55" i="33"/>
  <c r="CC56" i="33"/>
  <c r="CD56" i="33"/>
  <c r="CC57" i="33"/>
  <c r="CD57" i="33"/>
  <c r="CC58" i="33"/>
  <c r="CD58" i="33"/>
  <c r="CC59" i="33"/>
  <c r="CD59" i="33"/>
  <c r="CC60" i="33"/>
  <c r="CD60" i="33"/>
  <c r="CC61" i="33"/>
  <c r="CD61" i="33"/>
  <c r="CC62" i="33"/>
  <c r="CD62" i="33"/>
  <c r="CC63" i="33"/>
  <c r="CD63" i="33"/>
  <c r="CC64" i="33"/>
  <c r="CD64" i="33"/>
  <c r="CC65" i="33"/>
  <c r="CD65" i="33"/>
  <c r="CD16" i="33"/>
  <c r="CC16" i="33"/>
  <c r="CD17" i="31"/>
  <c r="CD18" i="31"/>
  <c r="CD19" i="31"/>
  <c r="CD20" i="31"/>
  <c r="CD21" i="31"/>
  <c r="CD22" i="31"/>
  <c r="CD23" i="31"/>
  <c r="CD24" i="31"/>
  <c r="CD25" i="31"/>
  <c r="CD26" i="31"/>
  <c r="CD27" i="31"/>
  <c r="CD28" i="31"/>
  <c r="CD29" i="31"/>
  <c r="CD30" i="31"/>
  <c r="CD31" i="31"/>
  <c r="CD32" i="31"/>
  <c r="CD33" i="31"/>
  <c r="CD34" i="31"/>
  <c r="CD35" i="31"/>
  <c r="CD36" i="31"/>
  <c r="CD37" i="31"/>
  <c r="CD38" i="31"/>
  <c r="CD39" i="31"/>
  <c r="CD40" i="31"/>
  <c r="CD41" i="31"/>
  <c r="CD42" i="31"/>
  <c r="CD43" i="31"/>
  <c r="CD44" i="31"/>
  <c r="CD45" i="31"/>
  <c r="CD46" i="31"/>
  <c r="CD47" i="31"/>
  <c r="CD48" i="31"/>
  <c r="CD49" i="31"/>
  <c r="CD50" i="31"/>
  <c r="CD51" i="31"/>
  <c r="CD52" i="31"/>
  <c r="CD53" i="31"/>
  <c r="CD54" i="31"/>
  <c r="CD55" i="31"/>
  <c r="CD56" i="31"/>
  <c r="CD57" i="31"/>
  <c r="CD58" i="31"/>
  <c r="CD59" i="31"/>
  <c r="CD60" i="31"/>
  <c r="CD61" i="31"/>
  <c r="CD62" i="31"/>
  <c r="CD63" i="31"/>
  <c r="CD64" i="31"/>
  <c r="CD65" i="31"/>
  <c r="CD16" i="31"/>
  <c r="CC16" i="31"/>
  <c r="CC17" i="29"/>
  <c r="CD17" i="29"/>
  <c r="CC18" i="29"/>
  <c r="CD18" i="29"/>
  <c r="CC19" i="29"/>
  <c r="CD19" i="29"/>
  <c r="CC20" i="29"/>
  <c r="CD20" i="29"/>
  <c r="CC21" i="29"/>
  <c r="CD21" i="29"/>
  <c r="CC22" i="29"/>
  <c r="CD22" i="29"/>
  <c r="CC23" i="29"/>
  <c r="CD23" i="29"/>
  <c r="CC24" i="29"/>
  <c r="CD24" i="29"/>
  <c r="CC25" i="29"/>
  <c r="CD25" i="29"/>
  <c r="CC26" i="29"/>
  <c r="CD26" i="29"/>
  <c r="CC27" i="29"/>
  <c r="CD27" i="29"/>
  <c r="CC28" i="29"/>
  <c r="CD28" i="29"/>
  <c r="CC29" i="29"/>
  <c r="CD29" i="29"/>
  <c r="CC30" i="29"/>
  <c r="CD30" i="29"/>
  <c r="CC31" i="29"/>
  <c r="CD31" i="29"/>
  <c r="CC32" i="29"/>
  <c r="CD32" i="29"/>
  <c r="CC33" i="29"/>
  <c r="CD33" i="29"/>
  <c r="CC34" i="29"/>
  <c r="CD34" i="29"/>
  <c r="CC35" i="29"/>
  <c r="CD35" i="29"/>
  <c r="CC36" i="29"/>
  <c r="CD36" i="29"/>
  <c r="CC37" i="29"/>
  <c r="CD37" i="29"/>
  <c r="CC38" i="29"/>
  <c r="CD38" i="29"/>
  <c r="CC39" i="29"/>
  <c r="CD39" i="29"/>
  <c r="CC40" i="29"/>
  <c r="CD40" i="29"/>
  <c r="CC41" i="29"/>
  <c r="CD41" i="29"/>
  <c r="CC42" i="29"/>
  <c r="CD42" i="29"/>
  <c r="CC43" i="29"/>
  <c r="CD43" i="29"/>
  <c r="CC44" i="29"/>
  <c r="CD44" i="29"/>
  <c r="CC45" i="29"/>
  <c r="CD45" i="29"/>
  <c r="CC46" i="29"/>
  <c r="CD46" i="29"/>
  <c r="CC47" i="29"/>
  <c r="CD47" i="29"/>
  <c r="CC48" i="29"/>
  <c r="CD48" i="29"/>
  <c r="CC49" i="29"/>
  <c r="CD49" i="29"/>
  <c r="CC50" i="29"/>
  <c r="CD50" i="29"/>
  <c r="CC51" i="29"/>
  <c r="CD51" i="29"/>
  <c r="CC52" i="29"/>
  <c r="CD52" i="29"/>
  <c r="CC53" i="29"/>
  <c r="CD53" i="29"/>
  <c r="CC54" i="29"/>
  <c r="CD54" i="29"/>
  <c r="CC55" i="29"/>
  <c r="CD55" i="29"/>
  <c r="CC56" i="29"/>
  <c r="CD56" i="29"/>
  <c r="CC57" i="29"/>
  <c r="CD57" i="29"/>
  <c r="CC58" i="29"/>
  <c r="CD58" i="29"/>
  <c r="CC59" i="29"/>
  <c r="CD59" i="29"/>
  <c r="CC60" i="29"/>
  <c r="CD60" i="29"/>
  <c r="CC61" i="29"/>
  <c r="CD61" i="29"/>
  <c r="CC62" i="29"/>
  <c r="CD62" i="29"/>
  <c r="CC63" i="29"/>
  <c r="CD63" i="29"/>
  <c r="CC64" i="29"/>
  <c r="CD64" i="29"/>
  <c r="CC65" i="29"/>
  <c r="CD65" i="29"/>
  <c r="CD16" i="29"/>
  <c r="CC16" i="29"/>
  <c r="CD16" i="27"/>
  <c r="CC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Q16" i="55" l="1"/>
  <c r="R16" i="55" s="1"/>
  <c r="BS53" i="29" l="1"/>
  <c r="BT53" i="29"/>
  <c r="BU53" i="29"/>
  <c r="BV53" i="29"/>
  <c r="BW53" i="29"/>
  <c r="BX53" i="29"/>
  <c r="BY53" i="29"/>
  <c r="BZ53" i="29"/>
  <c r="CA53" i="29"/>
  <c r="CB53" i="29"/>
  <c r="BS54" i="29"/>
  <c r="BT54" i="29"/>
  <c r="BU54" i="29"/>
  <c r="BV54" i="29"/>
  <c r="BW54" i="29"/>
  <c r="BX54" i="29"/>
  <c r="BY54" i="29"/>
  <c r="BZ54" i="29"/>
  <c r="CA54" i="29"/>
  <c r="CB54" i="29"/>
  <c r="BS55" i="29"/>
  <c r="BT55" i="29"/>
  <c r="BU55" i="29"/>
  <c r="BV55" i="29"/>
  <c r="BW55" i="29"/>
  <c r="BX55" i="29"/>
  <c r="BY55" i="29"/>
  <c r="BZ55" i="29"/>
  <c r="CA55" i="29"/>
  <c r="CB55" i="29"/>
  <c r="BS56" i="29"/>
  <c r="BT56" i="29"/>
  <c r="BU56" i="29"/>
  <c r="BV56" i="29"/>
  <c r="BW56" i="29"/>
  <c r="BX56" i="29"/>
  <c r="BY56" i="29"/>
  <c r="BZ56" i="29"/>
  <c r="CA56" i="29"/>
  <c r="CB56" i="29"/>
  <c r="BS57" i="29"/>
  <c r="BT57" i="29"/>
  <c r="BU57" i="29"/>
  <c r="BV57" i="29"/>
  <c r="BW57" i="29"/>
  <c r="BX57" i="29"/>
  <c r="BY57" i="29"/>
  <c r="BZ57" i="29"/>
  <c r="CA57" i="29"/>
  <c r="CB57" i="29"/>
  <c r="BS58" i="29"/>
  <c r="BT58" i="29"/>
  <c r="BU58" i="29"/>
  <c r="BV58" i="29"/>
  <c r="BW58" i="29"/>
  <c r="BX58" i="29"/>
  <c r="BY58" i="29"/>
  <c r="BZ58" i="29"/>
  <c r="CA58" i="29"/>
  <c r="CB58" i="29"/>
  <c r="BS59" i="29"/>
  <c r="BT59" i="29"/>
  <c r="BU59" i="29"/>
  <c r="BV59" i="29"/>
  <c r="BW59" i="29"/>
  <c r="BX59" i="29"/>
  <c r="BY59" i="29"/>
  <c r="BZ59" i="29"/>
  <c r="CA59" i="29"/>
  <c r="CB59" i="29"/>
  <c r="BS60" i="29"/>
  <c r="BT60" i="29"/>
  <c r="BU60" i="29"/>
  <c r="BV60" i="29"/>
  <c r="BW60" i="29"/>
  <c r="BX60" i="29"/>
  <c r="BY60" i="29"/>
  <c r="BZ60" i="29"/>
  <c r="CA60" i="29"/>
  <c r="CB60" i="29"/>
  <c r="BS61" i="29"/>
  <c r="BT61" i="29"/>
  <c r="BU61" i="29"/>
  <c r="BV61" i="29"/>
  <c r="BW61" i="29"/>
  <c r="BX61" i="29"/>
  <c r="BY61" i="29"/>
  <c r="BZ61" i="29"/>
  <c r="CA61" i="29"/>
  <c r="CB61" i="29"/>
  <c r="BS62" i="29"/>
  <c r="BT62" i="29"/>
  <c r="BU62" i="29"/>
  <c r="BV62" i="29"/>
  <c r="BW62" i="29"/>
  <c r="BX62" i="29"/>
  <c r="BY62" i="29"/>
  <c r="BZ62" i="29"/>
  <c r="CA62" i="29"/>
  <c r="CB62" i="29"/>
  <c r="BS63" i="29"/>
  <c r="BT63" i="29"/>
  <c r="BU63" i="29"/>
  <c r="BV63" i="29"/>
  <c r="BW63" i="29"/>
  <c r="BX63" i="29"/>
  <c r="BY63" i="29"/>
  <c r="BZ63" i="29"/>
  <c r="CA63" i="29"/>
  <c r="CB63" i="29"/>
  <c r="BS64" i="29"/>
  <c r="BT64" i="29"/>
  <c r="BU64" i="29"/>
  <c r="BV64" i="29"/>
  <c r="BW64" i="29"/>
  <c r="BX64" i="29"/>
  <c r="BY64" i="29"/>
  <c r="BZ64" i="29"/>
  <c r="CA64" i="29"/>
  <c r="CB64" i="29"/>
  <c r="BS65" i="29"/>
  <c r="BT65" i="29"/>
  <c r="BU65" i="29"/>
  <c r="BV65" i="29"/>
  <c r="BW65" i="29"/>
  <c r="BX65" i="29"/>
  <c r="BY65" i="29"/>
  <c r="BZ65" i="29"/>
  <c r="CA65" i="29"/>
  <c r="CB65" i="29"/>
  <c r="N16" i="56" l="1"/>
  <c r="CD53" i="55" l="1"/>
  <c r="CD54" i="55"/>
  <c r="CD55" i="55"/>
  <c r="CD56" i="55"/>
  <c r="CD57" i="55"/>
  <c r="CD58" i="55"/>
  <c r="CD59" i="55"/>
  <c r="CD60" i="55"/>
  <c r="CD61" i="55"/>
  <c r="CD62" i="55"/>
  <c r="CD63" i="55"/>
  <c r="CD64" i="55"/>
  <c r="CD65" i="55"/>
  <c r="CC53" i="31"/>
  <c r="CC54" i="31"/>
  <c r="CC55" i="31"/>
  <c r="CC56" i="31"/>
  <c r="CC57" i="31"/>
  <c r="CC58" i="31"/>
  <c r="CC59" i="31"/>
  <c r="CC60" i="31"/>
  <c r="CC61" i="31"/>
  <c r="CC62" i="31"/>
  <c r="CC63" i="31"/>
  <c r="CC64" i="31"/>
  <c r="CC65" i="31"/>
  <c r="CC53" i="55"/>
  <c r="CC54" i="55"/>
  <c r="CC55" i="55"/>
  <c r="CC56" i="55"/>
  <c r="CC57" i="55"/>
  <c r="CC58" i="55"/>
  <c r="CC59" i="55"/>
  <c r="CC60" i="55"/>
  <c r="CC61" i="55"/>
  <c r="CC62" i="55"/>
  <c r="CC63" i="55"/>
  <c r="CC64" i="55"/>
  <c r="CC65" i="55"/>
  <c r="Q16" i="27"/>
  <c r="Q16" i="29"/>
  <c r="R53" i="29"/>
  <c r="R54" i="29"/>
  <c r="R55" i="29"/>
  <c r="R56" i="29"/>
  <c r="R57" i="29"/>
  <c r="R58" i="29"/>
  <c r="R59" i="29"/>
  <c r="R60" i="29"/>
  <c r="R61" i="29"/>
  <c r="R62" i="29"/>
  <c r="R63" i="29"/>
  <c r="R64" i="29"/>
  <c r="R65" i="29"/>
  <c r="CC53" i="56" l="1"/>
  <c r="CC54" i="56"/>
  <c r="CC55" i="56"/>
  <c r="CC56" i="56"/>
  <c r="CC57" i="56"/>
  <c r="CC58" i="56"/>
  <c r="CC59" i="56"/>
  <c r="CC60" i="56"/>
  <c r="CC61" i="56"/>
  <c r="CC62" i="56"/>
  <c r="CC63" i="56"/>
  <c r="CC64" i="56"/>
  <c r="CC65" i="56"/>
  <c r="CD53" i="56"/>
  <c r="CD54" i="56"/>
  <c r="CD55" i="56"/>
  <c r="CD56" i="56"/>
  <c r="CD57" i="56"/>
  <c r="CD58" i="56"/>
  <c r="CD59" i="56"/>
  <c r="CD60" i="56"/>
  <c r="CD61" i="56"/>
  <c r="CD62" i="56"/>
  <c r="CD63" i="56"/>
  <c r="CD64" i="56"/>
  <c r="CD65" i="56"/>
  <c r="CC53" i="52"/>
  <c r="CC54" i="52"/>
  <c r="CC55" i="52"/>
  <c r="CC56" i="52"/>
  <c r="CC57" i="52"/>
  <c r="CC58" i="52"/>
  <c r="CC59" i="52"/>
  <c r="CC60" i="52"/>
  <c r="CC61" i="52"/>
  <c r="CC62" i="52"/>
  <c r="CC63" i="52"/>
  <c r="CC64" i="52"/>
  <c r="CC65" i="52"/>
  <c r="CC53" i="50"/>
  <c r="CC54" i="50"/>
  <c r="CC55" i="50"/>
  <c r="CC56" i="50"/>
  <c r="CC57" i="50"/>
  <c r="CC58" i="50"/>
  <c r="CC59" i="50"/>
  <c r="CC60" i="50"/>
  <c r="CC61" i="50"/>
  <c r="CC62" i="50"/>
  <c r="CC63" i="50"/>
  <c r="CC64" i="50"/>
  <c r="CC65" i="50"/>
  <c r="CC53" i="49"/>
  <c r="CC54" i="49"/>
  <c r="CC55" i="49"/>
  <c r="CC56" i="49"/>
  <c r="CC57" i="49"/>
  <c r="CC58" i="49"/>
  <c r="CC59" i="49"/>
  <c r="CC60" i="49"/>
  <c r="CC61" i="49"/>
  <c r="CC62" i="49"/>
  <c r="CC63" i="49"/>
  <c r="CC64" i="49"/>
  <c r="CC65" i="49"/>
  <c r="CC53" i="43"/>
  <c r="CC54" i="43"/>
  <c r="CC55" i="43"/>
  <c r="CC56" i="43"/>
  <c r="CC57" i="43"/>
  <c r="CC58" i="43"/>
  <c r="CC59" i="43"/>
  <c r="CC60" i="43"/>
  <c r="CC61" i="43"/>
  <c r="CC62" i="43"/>
  <c r="CC63" i="43"/>
  <c r="CC64" i="43"/>
  <c r="CC65" i="43"/>
  <c r="CC53" i="36"/>
  <c r="CC54" i="36"/>
  <c r="CC55" i="36"/>
  <c r="CC56" i="36"/>
  <c r="CC57" i="36"/>
  <c r="CC58" i="36"/>
  <c r="CC59" i="36"/>
  <c r="CC60" i="36"/>
  <c r="CC61" i="36"/>
  <c r="CC62" i="36"/>
  <c r="CC63" i="36"/>
  <c r="CC64" i="36"/>
  <c r="CC65" i="36"/>
  <c r="CC53" i="35"/>
  <c r="CC54" i="35"/>
  <c r="CC55" i="35"/>
  <c r="CC56" i="35"/>
  <c r="CC57" i="35"/>
  <c r="CC58" i="35"/>
  <c r="CC59" i="35"/>
  <c r="CC60" i="35"/>
  <c r="CC61" i="35"/>
  <c r="CC62" i="35"/>
  <c r="CC63" i="35"/>
  <c r="CC64" i="35"/>
  <c r="CC65" i="35"/>
  <c r="R51" i="35"/>
  <c r="R53" i="35"/>
  <c r="R54" i="35"/>
  <c r="R55" i="35"/>
  <c r="R56" i="35"/>
  <c r="R57" i="35"/>
  <c r="R58" i="35"/>
  <c r="R59" i="35"/>
  <c r="R60" i="35"/>
  <c r="R61" i="35"/>
  <c r="R62" i="35"/>
  <c r="R63" i="35"/>
  <c r="R64" i="35"/>
  <c r="R65"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R48" i="35" s="1"/>
  <c r="Q49" i="35"/>
  <c r="R49" i="35" s="1"/>
  <c r="Q50" i="35"/>
  <c r="R50" i="35" s="1"/>
  <c r="Q51" i="35"/>
  <c r="Q52" i="35"/>
  <c r="R52" i="35" s="1"/>
  <c r="Q53" i="35"/>
  <c r="Q54" i="35"/>
  <c r="Q55" i="35"/>
  <c r="Q56" i="35"/>
  <c r="Q57" i="35"/>
  <c r="Q58" i="35"/>
  <c r="Q59" i="35"/>
  <c r="Q60" i="35"/>
  <c r="Q61" i="35"/>
  <c r="Q62" i="35"/>
  <c r="Q63" i="35"/>
  <c r="Q64" i="35"/>
  <c r="Q65" i="35"/>
  <c r="Q16" i="35"/>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AO60" i="29" l="1"/>
  <c r="AP60" i="29"/>
  <c r="AQ60" i="29"/>
  <c r="AR60" i="29"/>
  <c r="AS60" i="29"/>
  <c r="AT60" i="29"/>
  <c r="AU60" i="29"/>
  <c r="AV60" i="29"/>
  <c r="AW60" i="29"/>
  <c r="AX60" i="29"/>
  <c r="AO61" i="29"/>
  <c r="AP61" i="29"/>
  <c r="AQ61" i="29"/>
  <c r="AR61" i="29"/>
  <c r="AS61" i="29"/>
  <c r="AT61" i="29"/>
  <c r="AU61" i="29"/>
  <c r="AV61" i="29"/>
  <c r="AW61" i="29"/>
  <c r="AX61" i="29"/>
  <c r="AO62" i="29"/>
  <c r="AP62" i="29"/>
  <c r="AQ62" i="29"/>
  <c r="AR62" i="29"/>
  <c r="AS62" i="29"/>
  <c r="AT62" i="29"/>
  <c r="AU62" i="29"/>
  <c r="AV62" i="29"/>
  <c r="AW62" i="29"/>
  <c r="AX62" i="29"/>
  <c r="AO63" i="29"/>
  <c r="AP63" i="29"/>
  <c r="AQ63" i="29"/>
  <c r="AR63" i="29"/>
  <c r="AS63" i="29"/>
  <c r="AT63" i="29"/>
  <c r="AU63" i="29"/>
  <c r="AV63" i="29"/>
  <c r="AW63" i="29"/>
  <c r="AX63" i="29"/>
  <c r="AO64" i="29"/>
  <c r="AP64" i="29"/>
  <c r="AQ64" i="29"/>
  <c r="AR64" i="29"/>
  <c r="AS64" i="29"/>
  <c r="AT64" i="29"/>
  <c r="AU64" i="29"/>
  <c r="AV64" i="29"/>
  <c r="AW64" i="29"/>
  <c r="AX64" i="29"/>
  <c r="AO65" i="29"/>
  <c r="AP65" i="29"/>
  <c r="AQ65" i="29"/>
  <c r="AR65" i="29"/>
  <c r="AS65" i="29"/>
  <c r="AT65" i="29"/>
  <c r="AU65" i="29"/>
  <c r="AV65" i="29"/>
  <c r="AW65" i="29"/>
  <c r="AX65" i="29"/>
  <c r="AO60" i="31"/>
  <c r="AP60" i="31"/>
  <c r="AQ60" i="31"/>
  <c r="AR60" i="31"/>
  <c r="AS60" i="31"/>
  <c r="AT60" i="31"/>
  <c r="AU60" i="31"/>
  <c r="AV60" i="31"/>
  <c r="AW60" i="31"/>
  <c r="AX60" i="31"/>
  <c r="AO61" i="31"/>
  <c r="AP61" i="31"/>
  <c r="AQ61" i="31"/>
  <c r="AR61" i="31"/>
  <c r="AS61" i="31"/>
  <c r="AT61" i="31"/>
  <c r="AU61" i="31"/>
  <c r="AV61" i="31"/>
  <c r="AW61" i="31"/>
  <c r="AX61" i="31"/>
  <c r="AO62" i="31"/>
  <c r="AP62" i="31"/>
  <c r="AQ62" i="31"/>
  <c r="AR62" i="31"/>
  <c r="AS62" i="31"/>
  <c r="AT62" i="31"/>
  <c r="AU62" i="31"/>
  <c r="AV62" i="31"/>
  <c r="AW62" i="31"/>
  <c r="AX62" i="31"/>
  <c r="AO63" i="31"/>
  <c r="AP63" i="31"/>
  <c r="AQ63" i="31"/>
  <c r="AR63" i="31"/>
  <c r="AS63" i="31"/>
  <c r="AT63" i="31"/>
  <c r="AU63" i="31"/>
  <c r="AV63" i="31"/>
  <c r="AW63" i="31"/>
  <c r="AX63" i="31"/>
  <c r="AO64" i="31"/>
  <c r="AP64" i="31"/>
  <c r="AQ64" i="31"/>
  <c r="AR64" i="31"/>
  <c r="AS64" i="31"/>
  <c r="AT64" i="31"/>
  <c r="AU64" i="31"/>
  <c r="AV64" i="31"/>
  <c r="AW64" i="31"/>
  <c r="AX64" i="31"/>
  <c r="AO65" i="31"/>
  <c r="AP65" i="31"/>
  <c r="AQ65" i="31"/>
  <c r="AR65" i="31"/>
  <c r="AS65" i="31"/>
  <c r="AT65" i="31"/>
  <c r="AU65" i="31"/>
  <c r="AV65" i="31"/>
  <c r="AW65" i="31"/>
  <c r="AX65" i="31"/>
  <c r="AO60" i="33"/>
  <c r="AP60" i="33"/>
  <c r="AQ60" i="33"/>
  <c r="AR60" i="33"/>
  <c r="AS60" i="33"/>
  <c r="AT60" i="33"/>
  <c r="AU60" i="33"/>
  <c r="AV60" i="33"/>
  <c r="AW60" i="33"/>
  <c r="AX60" i="33"/>
  <c r="AO61" i="33"/>
  <c r="AP61" i="33"/>
  <c r="AQ61" i="33"/>
  <c r="AR61" i="33"/>
  <c r="AS61" i="33"/>
  <c r="AT61" i="33"/>
  <c r="AU61" i="33"/>
  <c r="AV61" i="33"/>
  <c r="AW61" i="33"/>
  <c r="AX61" i="33"/>
  <c r="AO62" i="33"/>
  <c r="AP62" i="33"/>
  <c r="AQ62" i="33"/>
  <c r="AR62" i="33"/>
  <c r="AS62" i="33"/>
  <c r="AT62" i="33"/>
  <c r="AU62" i="33"/>
  <c r="AV62" i="33"/>
  <c r="AW62" i="33"/>
  <c r="AX62" i="33"/>
  <c r="AO63" i="33"/>
  <c r="AP63" i="33"/>
  <c r="AQ63" i="33"/>
  <c r="AR63" i="33"/>
  <c r="AS63" i="33"/>
  <c r="AT63" i="33"/>
  <c r="AU63" i="33"/>
  <c r="AV63" i="33"/>
  <c r="AW63" i="33"/>
  <c r="AX63" i="33"/>
  <c r="AO64" i="33"/>
  <c r="AP64" i="33"/>
  <c r="AQ64" i="33"/>
  <c r="AR64" i="33"/>
  <c r="AS64" i="33"/>
  <c r="AT64" i="33"/>
  <c r="AU64" i="33"/>
  <c r="AV64" i="33"/>
  <c r="AW64" i="33"/>
  <c r="AX64" i="33"/>
  <c r="AO65" i="33"/>
  <c r="AP65" i="33"/>
  <c r="AQ65" i="33"/>
  <c r="AR65" i="33"/>
  <c r="AS65" i="33"/>
  <c r="AT65" i="33"/>
  <c r="AU65" i="33"/>
  <c r="AV65" i="33"/>
  <c r="AW65" i="33"/>
  <c r="AX65" i="33"/>
  <c r="AO60" i="36"/>
  <c r="AP60" i="36"/>
  <c r="AQ60" i="36"/>
  <c r="AR60" i="36"/>
  <c r="AS60" i="36"/>
  <c r="AT60" i="36"/>
  <c r="AU60" i="36"/>
  <c r="AV60" i="36"/>
  <c r="AW60" i="36"/>
  <c r="AX60" i="36"/>
  <c r="AO61" i="36"/>
  <c r="AP61" i="36"/>
  <c r="AQ61" i="36"/>
  <c r="AR61" i="36"/>
  <c r="AS61" i="36"/>
  <c r="AT61" i="36"/>
  <c r="AU61" i="36"/>
  <c r="AV61" i="36"/>
  <c r="AW61" i="36"/>
  <c r="AX61" i="36"/>
  <c r="AO62" i="36"/>
  <c r="AP62" i="36"/>
  <c r="AQ62" i="36"/>
  <c r="AR62" i="36"/>
  <c r="AS62" i="36"/>
  <c r="AT62" i="36"/>
  <c r="AU62" i="36"/>
  <c r="AV62" i="36"/>
  <c r="AW62" i="36"/>
  <c r="AX62" i="36"/>
  <c r="AO63" i="36"/>
  <c r="AP63" i="36"/>
  <c r="AQ63" i="36"/>
  <c r="AR63" i="36"/>
  <c r="AS63" i="36"/>
  <c r="AT63" i="36"/>
  <c r="AU63" i="36"/>
  <c r="AV63" i="36"/>
  <c r="AW63" i="36"/>
  <c r="AX63" i="36"/>
  <c r="AO64" i="36"/>
  <c r="AP64" i="36"/>
  <c r="AQ64" i="36"/>
  <c r="AR64" i="36"/>
  <c r="AS64" i="36"/>
  <c r="AT64" i="36"/>
  <c r="AU64" i="36"/>
  <c r="AV64" i="36"/>
  <c r="AW64" i="36"/>
  <c r="AX64" i="36"/>
  <c r="AO65" i="36"/>
  <c r="AP65" i="36"/>
  <c r="AQ65" i="36"/>
  <c r="AR65" i="36"/>
  <c r="AS65" i="36"/>
  <c r="AT65" i="36"/>
  <c r="AU65" i="36"/>
  <c r="AV65" i="36"/>
  <c r="AW65" i="36"/>
  <c r="AX65" i="36"/>
  <c r="AO60" i="43"/>
  <c r="AP60" i="43"/>
  <c r="AQ60" i="43"/>
  <c r="AR60" i="43"/>
  <c r="AS60" i="43"/>
  <c r="AT60" i="43"/>
  <c r="AU60" i="43"/>
  <c r="AV60" i="43"/>
  <c r="AW60" i="43"/>
  <c r="AX60" i="43"/>
  <c r="AO61" i="43"/>
  <c r="AP61" i="43"/>
  <c r="AQ61" i="43"/>
  <c r="AR61" i="43"/>
  <c r="AS61" i="43"/>
  <c r="AT61" i="43"/>
  <c r="AU61" i="43"/>
  <c r="AV61" i="43"/>
  <c r="AW61" i="43"/>
  <c r="AX61" i="43"/>
  <c r="AO62" i="43"/>
  <c r="AP62" i="43"/>
  <c r="AQ62" i="43"/>
  <c r="AR62" i="43"/>
  <c r="AS62" i="43"/>
  <c r="AT62" i="43"/>
  <c r="AU62" i="43"/>
  <c r="AV62" i="43"/>
  <c r="AW62" i="43"/>
  <c r="AX62" i="43"/>
  <c r="AO63" i="43"/>
  <c r="AP63" i="43"/>
  <c r="AQ63" i="43"/>
  <c r="AR63" i="43"/>
  <c r="AS63" i="43"/>
  <c r="AT63" i="43"/>
  <c r="AU63" i="43"/>
  <c r="AV63" i="43"/>
  <c r="AW63" i="43"/>
  <c r="AX63" i="43"/>
  <c r="AO64" i="43"/>
  <c r="AP64" i="43"/>
  <c r="AQ64" i="43"/>
  <c r="AR64" i="43"/>
  <c r="AS64" i="43"/>
  <c r="AT64" i="43"/>
  <c r="AU64" i="43"/>
  <c r="AV64" i="43"/>
  <c r="AW64" i="43"/>
  <c r="AX64" i="43"/>
  <c r="AO65" i="43"/>
  <c r="AP65" i="43"/>
  <c r="AQ65" i="43"/>
  <c r="AR65" i="43"/>
  <c r="AS65" i="43"/>
  <c r="AT65" i="43"/>
  <c r="AU65" i="43"/>
  <c r="AV65" i="43"/>
  <c r="AW65" i="43"/>
  <c r="AX65" i="43"/>
  <c r="AO60" i="49"/>
  <c r="AP60" i="49"/>
  <c r="AQ60" i="49"/>
  <c r="AR60" i="49"/>
  <c r="AS60" i="49"/>
  <c r="AT60" i="49"/>
  <c r="AU60" i="49"/>
  <c r="AV60" i="49"/>
  <c r="AW60" i="49"/>
  <c r="AX60" i="49"/>
  <c r="AO61" i="49"/>
  <c r="AP61" i="49"/>
  <c r="AQ61" i="49"/>
  <c r="AR61" i="49"/>
  <c r="AS61" i="49"/>
  <c r="AT61" i="49"/>
  <c r="AU61" i="49"/>
  <c r="AV61" i="49"/>
  <c r="AW61" i="49"/>
  <c r="AX61" i="49"/>
  <c r="AO62" i="49"/>
  <c r="AP62" i="49"/>
  <c r="AQ62" i="49"/>
  <c r="AR62" i="49"/>
  <c r="AS62" i="49"/>
  <c r="AT62" i="49"/>
  <c r="AU62" i="49"/>
  <c r="AV62" i="49"/>
  <c r="AW62" i="49"/>
  <c r="AX62" i="49"/>
  <c r="AO63" i="49"/>
  <c r="AP63" i="49"/>
  <c r="AQ63" i="49"/>
  <c r="AR63" i="49"/>
  <c r="AS63" i="49"/>
  <c r="AT63" i="49"/>
  <c r="AU63" i="49"/>
  <c r="AV63" i="49"/>
  <c r="AW63" i="49"/>
  <c r="AX63" i="49"/>
  <c r="AO64" i="49"/>
  <c r="AP64" i="49"/>
  <c r="AQ64" i="49"/>
  <c r="AR64" i="49"/>
  <c r="AS64" i="49"/>
  <c r="AT64" i="49"/>
  <c r="AU64" i="49"/>
  <c r="AV64" i="49"/>
  <c r="AW64" i="49"/>
  <c r="AX64" i="49"/>
  <c r="AO65" i="49"/>
  <c r="AP65" i="49"/>
  <c r="AQ65" i="49"/>
  <c r="AR65" i="49"/>
  <c r="AS65" i="49"/>
  <c r="AT65" i="49"/>
  <c r="AU65" i="49"/>
  <c r="AV65" i="49"/>
  <c r="AW65" i="49"/>
  <c r="AX65" i="49"/>
  <c r="AO60" i="50"/>
  <c r="AP60" i="50"/>
  <c r="AQ60" i="50"/>
  <c r="AR60" i="50"/>
  <c r="AS60" i="50"/>
  <c r="AT60" i="50"/>
  <c r="AU60" i="50"/>
  <c r="AV60" i="50"/>
  <c r="AW60" i="50"/>
  <c r="AX60" i="50"/>
  <c r="AO61" i="50"/>
  <c r="AP61" i="50"/>
  <c r="AQ61" i="50"/>
  <c r="AR61" i="50"/>
  <c r="AS61" i="50"/>
  <c r="AT61" i="50"/>
  <c r="AU61" i="50"/>
  <c r="AV61" i="50"/>
  <c r="AW61" i="50"/>
  <c r="AX61" i="50"/>
  <c r="AO62" i="50"/>
  <c r="AP62" i="50"/>
  <c r="AQ62" i="50"/>
  <c r="AR62" i="50"/>
  <c r="AS62" i="50"/>
  <c r="AT62" i="50"/>
  <c r="AU62" i="50"/>
  <c r="AV62" i="50"/>
  <c r="AW62" i="50"/>
  <c r="AX62" i="50"/>
  <c r="AO63" i="50"/>
  <c r="AP63" i="50"/>
  <c r="AQ63" i="50"/>
  <c r="AR63" i="50"/>
  <c r="AS63" i="50"/>
  <c r="AT63" i="50"/>
  <c r="AU63" i="50"/>
  <c r="AV63" i="50"/>
  <c r="AW63" i="50"/>
  <c r="AX63" i="50"/>
  <c r="AO64" i="50"/>
  <c r="AP64" i="50"/>
  <c r="AQ64" i="50"/>
  <c r="AR64" i="50"/>
  <c r="AS64" i="50"/>
  <c r="AT64" i="50"/>
  <c r="AU64" i="50"/>
  <c r="AV64" i="50"/>
  <c r="AW64" i="50"/>
  <c r="AX64" i="50"/>
  <c r="AO65" i="50"/>
  <c r="AP65" i="50"/>
  <c r="AQ65" i="50"/>
  <c r="AR65" i="50"/>
  <c r="AS65" i="50"/>
  <c r="AT65" i="50"/>
  <c r="AU65" i="50"/>
  <c r="AV65" i="50"/>
  <c r="AW65" i="50"/>
  <c r="AX65" i="50"/>
  <c r="AO60" i="52"/>
  <c r="AP60" i="52"/>
  <c r="AQ60" i="52"/>
  <c r="AR60" i="52"/>
  <c r="AS60" i="52"/>
  <c r="AT60" i="52"/>
  <c r="AU60" i="52"/>
  <c r="AV60" i="52"/>
  <c r="AW60" i="52"/>
  <c r="AX60" i="52"/>
  <c r="AO61" i="52"/>
  <c r="AP61" i="52"/>
  <c r="AQ61" i="52"/>
  <c r="AR61" i="52"/>
  <c r="AS61" i="52"/>
  <c r="AT61" i="52"/>
  <c r="AU61" i="52"/>
  <c r="AV61" i="52"/>
  <c r="AW61" i="52"/>
  <c r="AX61" i="52"/>
  <c r="AO62" i="52"/>
  <c r="AP62" i="52"/>
  <c r="AQ62" i="52"/>
  <c r="AR62" i="52"/>
  <c r="AS62" i="52"/>
  <c r="AT62" i="52"/>
  <c r="AU62" i="52"/>
  <c r="AV62" i="52"/>
  <c r="AW62" i="52"/>
  <c r="AX62" i="52"/>
  <c r="AO63" i="52"/>
  <c r="AP63" i="52"/>
  <c r="AQ63" i="52"/>
  <c r="AR63" i="52"/>
  <c r="AS63" i="52"/>
  <c r="AT63" i="52"/>
  <c r="AU63" i="52"/>
  <c r="AV63" i="52"/>
  <c r="AW63" i="52"/>
  <c r="AX63" i="52"/>
  <c r="AO64" i="52"/>
  <c r="AP64" i="52"/>
  <c r="AQ64" i="52"/>
  <c r="AR64" i="52"/>
  <c r="AS64" i="52"/>
  <c r="AT64" i="52"/>
  <c r="AU64" i="52"/>
  <c r="AV64" i="52"/>
  <c r="AW64" i="52"/>
  <c r="AX64" i="52"/>
  <c r="AO65" i="52"/>
  <c r="AP65" i="52"/>
  <c r="AQ65" i="52"/>
  <c r="AR65" i="52"/>
  <c r="AS65" i="52"/>
  <c r="AT65" i="52"/>
  <c r="AU65" i="52"/>
  <c r="AV65" i="52"/>
  <c r="AW65" i="52"/>
  <c r="AX65" i="52"/>
  <c r="AO60" i="55"/>
  <c r="AP60" i="55"/>
  <c r="AQ60" i="55"/>
  <c r="AR60" i="55"/>
  <c r="AS60" i="55"/>
  <c r="AT60" i="55"/>
  <c r="AU60" i="55"/>
  <c r="AV60" i="55"/>
  <c r="AW60" i="55"/>
  <c r="AX60" i="55"/>
  <c r="AO61" i="55"/>
  <c r="AP61" i="55"/>
  <c r="AQ61" i="55"/>
  <c r="AR61" i="55"/>
  <c r="AS61" i="55"/>
  <c r="AT61" i="55"/>
  <c r="AU61" i="55"/>
  <c r="AV61" i="55"/>
  <c r="AW61" i="55"/>
  <c r="AX61" i="55"/>
  <c r="AO62" i="55"/>
  <c r="AP62" i="55"/>
  <c r="AQ62" i="55"/>
  <c r="AR62" i="55"/>
  <c r="AS62" i="55"/>
  <c r="AT62" i="55"/>
  <c r="AU62" i="55"/>
  <c r="AV62" i="55"/>
  <c r="AW62" i="55"/>
  <c r="AX62" i="55"/>
  <c r="AO63" i="55"/>
  <c r="AP63" i="55"/>
  <c r="AQ63" i="55"/>
  <c r="AR63" i="55"/>
  <c r="AS63" i="55"/>
  <c r="AT63" i="55"/>
  <c r="AU63" i="55"/>
  <c r="AV63" i="55"/>
  <c r="AW63" i="55"/>
  <c r="AX63" i="55"/>
  <c r="AO64" i="55"/>
  <c r="AP64" i="55"/>
  <c r="AQ64" i="55"/>
  <c r="AR64" i="55"/>
  <c r="AS64" i="55"/>
  <c r="AT64" i="55"/>
  <c r="AU64" i="55"/>
  <c r="AV64" i="55"/>
  <c r="AW64" i="55"/>
  <c r="AX64" i="55"/>
  <c r="AO65" i="55"/>
  <c r="AP65" i="55"/>
  <c r="AQ65" i="55"/>
  <c r="AR65" i="55"/>
  <c r="AS65" i="55"/>
  <c r="AT65" i="55"/>
  <c r="AU65" i="55"/>
  <c r="AV65" i="55"/>
  <c r="AW65" i="55"/>
  <c r="AX65" i="55"/>
  <c r="AO60" i="56"/>
  <c r="AP60" i="56"/>
  <c r="AQ60" i="56"/>
  <c r="AR60" i="56"/>
  <c r="AS60" i="56"/>
  <c r="AT60" i="56"/>
  <c r="AU60" i="56"/>
  <c r="AV60" i="56"/>
  <c r="AW60" i="56"/>
  <c r="AX60" i="56"/>
  <c r="AO61" i="56"/>
  <c r="AP61" i="56"/>
  <c r="AQ61" i="56"/>
  <c r="AR61" i="56"/>
  <c r="AS61" i="56"/>
  <c r="AT61" i="56"/>
  <c r="AU61" i="56"/>
  <c r="AV61" i="56"/>
  <c r="AW61" i="56"/>
  <c r="AX61" i="56"/>
  <c r="AO62" i="56"/>
  <c r="AP62" i="56"/>
  <c r="AQ62" i="56"/>
  <c r="AR62" i="56"/>
  <c r="AS62" i="56"/>
  <c r="AT62" i="56"/>
  <c r="AU62" i="56"/>
  <c r="AV62" i="56"/>
  <c r="AW62" i="56"/>
  <c r="AX62" i="56"/>
  <c r="AO63" i="56"/>
  <c r="AP63" i="56"/>
  <c r="AQ63" i="56"/>
  <c r="AR63" i="56"/>
  <c r="AS63" i="56"/>
  <c r="AT63" i="56"/>
  <c r="AU63" i="56"/>
  <c r="AV63" i="56"/>
  <c r="AW63" i="56"/>
  <c r="AX63" i="56"/>
  <c r="AO64" i="56"/>
  <c r="AP64" i="56"/>
  <c r="AQ64" i="56"/>
  <c r="AR64" i="56"/>
  <c r="AS64" i="56"/>
  <c r="AT64" i="56"/>
  <c r="AU64" i="56"/>
  <c r="AV64" i="56"/>
  <c r="AW64" i="56"/>
  <c r="AX64" i="56"/>
  <c r="AO65" i="56"/>
  <c r="AP65" i="56"/>
  <c r="AQ65" i="56"/>
  <c r="AR65" i="56"/>
  <c r="AS65" i="56"/>
  <c r="AT65" i="56"/>
  <c r="AU65" i="56"/>
  <c r="AV65" i="56"/>
  <c r="AW65" i="56"/>
  <c r="AX65" i="56"/>
  <c r="AO60" i="27"/>
  <c r="AP60" i="27"/>
  <c r="AQ60" i="27"/>
  <c r="AR60" i="27"/>
  <c r="AS60" i="27"/>
  <c r="AT60" i="27"/>
  <c r="AU60" i="27"/>
  <c r="AV60" i="27"/>
  <c r="AW60" i="27"/>
  <c r="AX60" i="27"/>
  <c r="AO61" i="27"/>
  <c r="AP61" i="27"/>
  <c r="AQ61" i="27"/>
  <c r="AR61" i="27"/>
  <c r="AS61" i="27"/>
  <c r="AT61" i="27"/>
  <c r="AU61" i="27"/>
  <c r="AV61" i="27"/>
  <c r="AW61" i="27"/>
  <c r="AX61" i="27"/>
  <c r="AO62" i="27"/>
  <c r="AP62" i="27"/>
  <c r="AQ62" i="27"/>
  <c r="AR62" i="27"/>
  <c r="AS62" i="27"/>
  <c r="AT62" i="27"/>
  <c r="AU62" i="27"/>
  <c r="AV62" i="27"/>
  <c r="AW62" i="27"/>
  <c r="AX62" i="27"/>
  <c r="AO63" i="27"/>
  <c r="AP63" i="27"/>
  <c r="AQ63" i="27"/>
  <c r="AR63" i="27"/>
  <c r="AS63" i="27"/>
  <c r="AT63" i="27"/>
  <c r="AU63" i="27"/>
  <c r="AV63" i="27"/>
  <c r="AW63" i="27"/>
  <c r="AX63" i="27"/>
  <c r="AO64" i="27"/>
  <c r="AP64" i="27"/>
  <c r="AQ64" i="27"/>
  <c r="AR64" i="27"/>
  <c r="AS64" i="27"/>
  <c r="AT64" i="27"/>
  <c r="AU64" i="27"/>
  <c r="AV64" i="27"/>
  <c r="AW64" i="27"/>
  <c r="AX64" i="27"/>
  <c r="AO65" i="27"/>
  <c r="AP65" i="27"/>
  <c r="AQ65" i="27"/>
  <c r="AR65" i="27"/>
  <c r="AS65" i="27"/>
  <c r="AT65" i="27"/>
  <c r="AU65" i="27"/>
  <c r="AV65" i="27"/>
  <c r="AW65" i="27"/>
  <c r="AX65" i="27"/>
  <c r="CC64" i="27" l="1"/>
  <c r="CC60" i="27"/>
  <c r="CC63" i="27"/>
  <c r="CC65" i="27"/>
  <c r="CC62" i="27"/>
  <c r="CC61" i="27"/>
  <c r="B40" i="10"/>
  <c r="C40" i="10"/>
  <c r="D40" i="10"/>
  <c r="B41" i="10"/>
  <c r="C41" i="10"/>
  <c r="D41" i="10"/>
  <c r="B42" i="10"/>
  <c r="C42" i="10"/>
  <c r="D42" i="10"/>
  <c r="B43" i="10"/>
  <c r="C43" i="10"/>
  <c r="D43" i="10"/>
  <c r="B44" i="10"/>
  <c r="C44" i="10"/>
  <c r="D44" i="10"/>
  <c r="B45" i="10"/>
  <c r="C45" i="10"/>
  <c r="D45" i="10"/>
  <c r="B46" i="10"/>
  <c r="C46" i="10"/>
  <c r="D46" i="10"/>
  <c r="B47" i="10"/>
  <c r="C47" i="10"/>
  <c r="D47" i="10"/>
  <c r="B48" i="10"/>
  <c r="C48" i="10"/>
  <c r="D48" i="10"/>
  <c r="B49" i="10"/>
  <c r="C49" i="10"/>
  <c r="D49" i="10"/>
  <c r="B50" i="10"/>
  <c r="C50" i="10"/>
  <c r="D50" i="10"/>
  <c r="B51" i="10"/>
  <c r="C51" i="10"/>
  <c r="D51" i="10"/>
  <c r="B52" i="10"/>
  <c r="C52" i="10"/>
  <c r="D52" i="10"/>
  <c r="B53" i="10"/>
  <c r="C53" i="10"/>
  <c r="D53" i="10"/>
  <c r="B54" i="10"/>
  <c r="C54" i="10"/>
  <c r="D54" i="10"/>
  <c r="B55" i="10"/>
  <c r="C55" i="10"/>
  <c r="D55" i="10"/>
  <c r="J66" i="58" l="1"/>
  <c r="G75" i="58"/>
  <c r="G74" i="58"/>
  <c r="G73" i="58"/>
  <c r="G66" i="58"/>
  <c r="G65" i="58"/>
  <c r="J65" i="58"/>
  <c r="Q16" i="50" l="1"/>
  <c r="N16" i="50"/>
  <c r="R16" i="50" l="1"/>
  <c r="N23" i="49"/>
  <c r="BU16" i="50" l="1"/>
  <c r="AR16" i="50"/>
  <c r="BX16" i="50"/>
  <c r="BV16" i="50"/>
  <c r="AS16" i="50"/>
  <c r="AO16" i="50"/>
  <c r="BT16" i="50"/>
  <c r="BS16" i="50"/>
  <c r="AP16" i="50"/>
  <c r="AQ16" i="50"/>
  <c r="BW16" i="50"/>
  <c r="BY16" i="50"/>
  <c r="AX16" i="50"/>
  <c r="AW16" i="50"/>
  <c r="AT16" i="50"/>
  <c r="AV16" i="50"/>
  <c r="AU16" i="50"/>
  <c r="N16" i="27" l="1"/>
  <c r="D83" i="58"/>
  <c r="D82" i="58"/>
  <c r="D81" i="58" l="1"/>
  <c r="G88" i="58"/>
  <c r="D88" i="58"/>
  <c r="N16" i="52"/>
  <c r="N17" i="52"/>
  <c r="N18" i="52"/>
  <c r="N19" i="52"/>
  <c r="N20" i="52"/>
  <c r="N21" i="52"/>
  <c r="N22" i="52"/>
  <c r="N23" i="52"/>
  <c r="N24" i="52"/>
  <c r="N25" i="52"/>
  <c r="N26" i="52"/>
  <c r="N27" i="52"/>
  <c r="N28" i="52"/>
  <c r="N29" i="52"/>
  <c r="N30" i="52"/>
  <c r="N31" i="52"/>
  <c r="N32" i="52"/>
  <c r="N33" i="52"/>
  <c r="N34" i="52"/>
  <c r="N35" i="52"/>
  <c r="N36" i="52"/>
  <c r="N37" i="52"/>
  <c r="N38" i="52"/>
  <c r="N39" i="52"/>
  <c r="N40" i="52"/>
  <c r="N41" i="52"/>
  <c r="N42" i="52"/>
  <c r="N43" i="52"/>
  <c r="N44" i="52"/>
  <c r="N45" i="52"/>
  <c r="N46" i="52"/>
  <c r="N47" i="52"/>
  <c r="N48" i="52"/>
  <c r="N49" i="52"/>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R48" i="29" s="1"/>
  <c r="Q49" i="29"/>
  <c r="R49" i="29" s="1"/>
  <c r="BS49" i="29" l="1"/>
  <c r="BW49" i="29"/>
  <c r="CA49" i="29"/>
  <c r="BT49" i="29"/>
  <c r="BX49" i="29"/>
  <c r="CB49" i="29"/>
  <c r="BU49" i="29"/>
  <c r="BY49" i="29"/>
  <c r="BV49" i="29"/>
  <c r="BZ49" i="29"/>
  <c r="BU48" i="29"/>
  <c r="BY48" i="29"/>
  <c r="BV48" i="29"/>
  <c r="BZ48" i="29"/>
  <c r="BS48" i="29"/>
  <c r="BW48" i="29"/>
  <c r="CA48" i="29"/>
  <c r="BT48" i="29"/>
  <c r="BX48" i="29"/>
  <c r="CB48" i="29"/>
  <c r="M15" i="31"/>
  <c r="L15" i="31"/>
  <c r="K15" i="31"/>
  <c r="AB15" i="31" s="1"/>
  <c r="AL15" i="31" s="1"/>
  <c r="J15" i="31"/>
  <c r="BE15" i="31" s="1"/>
  <c r="BO15" i="31" s="1"/>
  <c r="I15" i="31"/>
  <c r="H15" i="31"/>
  <c r="G15" i="31"/>
  <c r="X15" i="31" s="1"/>
  <c r="AH15" i="31" s="1"/>
  <c r="C35" i="1"/>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B35"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16" i="29"/>
  <c r="Q65" i="62"/>
  <c r="N65" i="62"/>
  <c r="C65" i="62"/>
  <c r="B65" i="62"/>
  <c r="Q64" i="62"/>
  <c r="N64" i="62"/>
  <c r="C64" i="62"/>
  <c r="B64" i="62"/>
  <c r="R63" i="62"/>
  <c r="Q63" i="62"/>
  <c r="N63" i="62"/>
  <c r="C63" i="62"/>
  <c r="B63" i="62"/>
  <c r="Q62" i="62"/>
  <c r="N62" i="62"/>
  <c r="C62" i="62"/>
  <c r="B62" i="62"/>
  <c r="Q61" i="62"/>
  <c r="N61" i="62"/>
  <c r="R61" i="62" s="1"/>
  <c r="C61" i="62"/>
  <c r="B61" i="62"/>
  <c r="Q60" i="62"/>
  <c r="N60" i="62"/>
  <c r="R60" i="62" s="1"/>
  <c r="C60" i="62"/>
  <c r="B60" i="62"/>
  <c r="Q59" i="62"/>
  <c r="N59" i="62"/>
  <c r="R59" i="62" s="1"/>
  <c r="C59" i="62"/>
  <c r="B59" i="62"/>
  <c r="Q58" i="62"/>
  <c r="N58" i="62"/>
  <c r="R58" i="62" s="1"/>
  <c r="S51" i="57" s="1"/>
  <c r="C58" i="62"/>
  <c r="B58" i="62"/>
  <c r="Q57" i="62"/>
  <c r="R57" i="62" s="1"/>
  <c r="N57" i="62"/>
  <c r="C57" i="62"/>
  <c r="B57" i="62"/>
  <c r="Q56" i="62"/>
  <c r="N56" i="62"/>
  <c r="C56" i="62"/>
  <c r="B56" i="62"/>
  <c r="Q55" i="62"/>
  <c r="N55" i="62"/>
  <c r="C55" i="62"/>
  <c r="B55" i="62"/>
  <c r="Q54" i="62"/>
  <c r="R54" i="62" s="1"/>
  <c r="N54" i="62"/>
  <c r="C54" i="62"/>
  <c r="B54" i="62"/>
  <c r="Q53" i="62"/>
  <c r="N53" i="62"/>
  <c r="C53" i="62"/>
  <c r="B53" i="62"/>
  <c r="Q52" i="62"/>
  <c r="N52" i="62"/>
  <c r="C52" i="62"/>
  <c r="B52" i="62"/>
  <c r="Q51" i="62"/>
  <c r="N51" i="62"/>
  <c r="C51" i="62"/>
  <c r="B51" i="62"/>
  <c r="Q50" i="62"/>
  <c r="N50" i="62"/>
  <c r="C50" i="62"/>
  <c r="B50" i="62"/>
  <c r="Q49" i="62"/>
  <c r="N49" i="62"/>
  <c r="C49" i="62"/>
  <c r="B49" i="62"/>
  <c r="Q48" i="62"/>
  <c r="N48" i="62"/>
  <c r="R48" i="62" s="1"/>
  <c r="S41" i="57" s="1"/>
  <c r="C48" i="62"/>
  <c r="B48" i="62"/>
  <c r="Q47" i="62"/>
  <c r="N47" i="62"/>
  <c r="C47" i="62"/>
  <c r="B47" i="62"/>
  <c r="Q46" i="62"/>
  <c r="N46" i="62"/>
  <c r="R46" i="62" s="1"/>
  <c r="C46" i="62"/>
  <c r="B46" i="62"/>
  <c r="Q45" i="62"/>
  <c r="N45" i="62"/>
  <c r="R45" i="62" s="1"/>
  <c r="C45" i="62"/>
  <c r="B45" i="62"/>
  <c r="Q44" i="62"/>
  <c r="N44" i="62"/>
  <c r="C44" i="62"/>
  <c r="B44" i="62"/>
  <c r="Q43" i="62"/>
  <c r="N43" i="62"/>
  <c r="R43" i="62" s="1"/>
  <c r="C43" i="62"/>
  <c r="B43" i="62"/>
  <c r="Q42" i="62"/>
  <c r="N42" i="62"/>
  <c r="C42" i="62"/>
  <c r="B42" i="62"/>
  <c r="Q41" i="62"/>
  <c r="R41" i="62" s="1"/>
  <c r="S34" i="57" s="1"/>
  <c r="N41" i="62"/>
  <c r="C41" i="62"/>
  <c r="B41" i="62"/>
  <c r="Q40" i="62"/>
  <c r="N40" i="62"/>
  <c r="C40" i="62"/>
  <c r="B40" i="62"/>
  <c r="Q39" i="62"/>
  <c r="N39" i="62"/>
  <c r="C39" i="62"/>
  <c r="B39" i="62"/>
  <c r="Q38" i="62"/>
  <c r="R38" i="62" s="1"/>
  <c r="N38" i="62"/>
  <c r="C38" i="62"/>
  <c r="B38" i="62"/>
  <c r="R37" i="62"/>
  <c r="Q37" i="62"/>
  <c r="N37" i="62"/>
  <c r="C37" i="62"/>
  <c r="B37" i="62"/>
  <c r="Q36" i="62"/>
  <c r="N36" i="62"/>
  <c r="C36" i="62"/>
  <c r="B36" i="62"/>
  <c r="Q35" i="62"/>
  <c r="N35" i="62"/>
  <c r="R35" i="62" s="1"/>
  <c r="C35" i="62"/>
  <c r="B35" i="62"/>
  <c r="Q34" i="62"/>
  <c r="N34" i="62"/>
  <c r="C34" i="62"/>
  <c r="B34" i="62"/>
  <c r="Q33" i="62"/>
  <c r="N33" i="62"/>
  <c r="R33" i="62" s="1"/>
  <c r="S26" i="57" s="1"/>
  <c r="C33" i="62"/>
  <c r="B33" i="62"/>
  <c r="Q32" i="62"/>
  <c r="N32" i="62"/>
  <c r="C32" i="62"/>
  <c r="B32" i="62"/>
  <c r="Q31" i="62"/>
  <c r="N31" i="62"/>
  <c r="C31" i="62"/>
  <c r="B31" i="62"/>
  <c r="Q30" i="62"/>
  <c r="R30" i="62" s="1"/>
  <c r="N30" i="62"/>
  <c r="C30" i="62"/>
  <c r="B30" i="62"/>
  <c r="Q29" i="62"/>
  <c r="N29" i="62"/>
  <c r="R29" i="62" s="1"/>
  <c r="S22" i="57" s="1"/>
  <c r="C29" i="62"/>
  <c r="B29" i="62"/>
  <c r="Q28" i="62"/>
  <c r="N28" i="62"/>
  <c r="C28" i="62"/>
  <c r="B28" i="62"/>
  <c r="Q27" i="62"/>
  <c r="N27" i="62"/>
  <c r="R27" i="62" s="1"/>
  <c r="C27" i="62"/>
  <c r="B27" i="62"/>
  <c r="Q26" i="62"/>
  <c r="R26" i="62" s="1"/>
  <c r="S19" i="57" s="1"/>
  <c r="N26" i="62"/>
  <c r="C26" i="62"/>
  <c r="B26" i="62"/>
  <c r="R25" i="62"/>
  <c r="Q25" i="62"/>
  <c r="N25" i="62"/>
  <c r="C25" i="62"/>
  <c r="B25" i="62"/>
  <c r="Q24" i="62"/>
  <c r="N24" i="62"/>
  <c r="C24" i="62"/>
  <c r="B24" i="62"/>
  <c r="Q23" i="62"/>
  <c r="N23" i="62"/>
  <c r="R23" i="62" s="1"/>
  <c r="C23" i="62"/>
  <c r="B23" i="62"/>
  <c r="Q22" i="62"/>
  <c r="N22" i="62"/>
  <c r="R22" i="62" s="1"/>
  <c r="S15" i="57" s="1"/>
  <c r="C22" i="62"/>
  <c r="B22" i="62"/>
  <c r="Q21" i="62"/>
  <c r="N21" i="62"/>
  <c r="R21" i="62" s="1"/>
  <c r="S14" i="57" s="1"/>
  <c r="C21" i="62"/>
  <c r="B21" i="62"/>
  <c r="Q20" i="62"/>
  <c r="N20" i="62"/>
  <c r="C20" i="62"/>
  <c r="B20" i="62"/>
  <c r="Q19" i="62"/>
  <c r="N19" i="62"/>
  <c r="R19" i="62" s="1"/>
  <c r="C19" i="62"/>
  <c r="B19" i="62"/>
  <c r="Q18" i="62"/>
  <c r="R18" i="62" s="1"/>
  <c r="N18" i="62"/>
  <c r="C18" i="62"/>
  <c r="B18" i="62"/>
  <c r="R17" i="62"/>
  <c r="Q17" i="62"/>
  <c r="N17" i="62"/>
  <c r="C17" i="62"/>
  <c r="B17" i="62"/>
  <c r="Q16" i="62"/>
  <c r="N16" i="62"/>
  <c r="C16" i="62"/>
  <c r="B16" i="62"/>
  <c r="CB15" i="62"/>
  <c r="CA15" i="62"/>
  <c r="BZ15" i="62"/>
  <c r="BY15" i="62"/>
  <c r="BX15" i="62"/>
  <c r="BW15" i="62"/>
  <c r="BV15" i="62"/>
  <c r="BU15" i="62"/>
  <c r="BT15" i="62"/>
  <c r="BS15" i="62"/>
  <c r="AX15" i="62"/>
  <c r="AW15" i="62"/>
  <c r="AV15" i="62"/>
  <c r="AU15" i="62"/>
  <c r="AT15" i="62"/>
  <c r="AS15" i="62"/>
  <c r="AR15" i="62"/>
  <c r="AQ15" i="62"/>
  <c r="AP15" i="62"/>
  <c r="AO15" i="62"/>
  <c r="AJ15" i="62"/>
  <c r="AB15" i="62"/>
  <c r="AL15" i="62" s="1"/>
  <c r="AA15" i="62"/>
  <c r="AK15" i="62" s="1"/>
  <c r="M15" i="62"/>
  <c r="AD15" i="62" s="1"/>
  <c r="AN15" i="62" s="1"/>
  <c r="L15" i="62"/>
  <c r="BG15" i="62" s="1"/>
  <c r="BQ15" i="62" s="1"/>
  <c r="K15" i="62"/>
  <c r="BF15" i="62" s="1"/>
  <c r="BP15" i="62" s="1"/>
  <c r="J15" i="62"/>
  <c r="BE15" i="62" s="1"/>
  <c r="BO15" i="62" s="1"/>
  <c r="I15" i="62"/>
  <c r="Z15" i="62" s="1"/>
  <c r="H15" i="62"/>
  <c r="BC15" i="62" s="1"/>
  <c r="BM15" i="62" s="1"/>
  <c r="G15" i="62"/>
  <c r="BB15" i="62" s="1"/>
  <c r="BL15" i="62" s="1"/>
  <c r="F15" i="62"/>
  <c r="BA15" i="62" s="1"/>
  <c r="BK15" i="62" s="1"/>
  <c r="E15" i="62"/>
  <c r="V15" i="62" s="1"/>
  <c r="AF15" i="62" s="1"/>
  <c r="D15" i="62"/>
  <c r="AY15" i="62" s="1"/>
  <c r="BI15" i="62" s="1"/>
  <c r="A5" i="62"/>
  <c r="W62" i="61"/>
  <c r="V62" i="61"/>
  <c r="U62" i="61"/>
  <c r="T62" i="61"/>
  <c r="S62" i="61"/>
  <c r="R62" i="61"/>
  <c r="Q62" i="61"/>
  <c r="P62" i="61"/>
  <c r="O62" i="61"/>
  <c r="N62" i="61"/>
  <c r="M62" i="61"/>
  <c r="L62" i="61"/>
  <c r="K62" i="61"/>
  <c r="J62" i="61"/>
  <c r="I62" i="61"/>
  <c r="H62" i="61"/>
  <c r="G62" i="61"/>
  <c r="F62" i="61"/>
  <c r="E62" i="61"/>
  <c r="D62" i="61"/>
  <c r="AD61" i="61"/>
  <c r="AC61" i="61" s="1"/>
  <c r="AA61" i="61"/>
  <c r="Z61" i="61"/>
  <c r="X61" i="61"/>
  <c r="C61" i="61"/>
  <c r="AD60" i="61"/>
  <c r="AC60" i="61" s="1"/>
  <c r="AA60" i="61"/>
  <c r="Z60" i="61" s="1"/>
  <c r="X60" i="61"/>
  <c r="C60" i="61"/>
  <c r="AD59" i="61"/>
  <c r="AC59" i="61" s="1"/>
  <c r="AA59" i="61"/>
  <c r="Z59" i="61"/>
  <c r="X59" i="61"/>
  <c r="C59" i="61"/>
  <c r="AB59" i="61" s="1"/>
  <c r="AD58" i="61"/>
  <c r="AC58" i="61" s="1"/>
  <c r="AA58" i="61"/>
  <c r="Z58" i="61" s="1"/>
  <c r="X58" i="61"/>
  <c r="C58" i="61"/>
  <c r="AD57" i="61"/>
  <c r="AC57" i="61" s="1"/>
  <c r="AA57" i="61"/>
  <c r="Z57" i="61"/>
  <c r="X57" i="61"/>
  <c r="C57" i="61"/>
  <c r="AD56" i="61"/>
  <c r="AC56" i="61" s="1"/>
  <c r="AA56" i="61"/>
  <c r="Z56" i="61" s="1"/>
  <c r="X56" i="61"/>
  <c r="C56" i="61"/>
  <c r="AD55" i="61"/>
  <c r="AC55" i="61" s="1"/>
  <c r="AA55" i="61"/>
  <c r="Z55" i="61"/>
  <c r="X55" i="61"/>
  <c r="C55" i="61"/>
  <c r="AB55" i="61" s="1"/>
  <c r="AD54" i="61"/>
  <c r="AC54" i="61" s="1"/>
  <c r="AA54" i="61"/>
  <c r="Z54" i="61" s="1"/>
  <c r="X54" i="61"/>
  <c r="C54" i="61"/>
  <c r="AD53" i="61"/>
  <c r="AC53" i="61" s="1"/>
  <c r="AA53" i="61"/>
  <c r="Z53" i="61"/>
  <c r="X53" i="61"/>
  <c r="C53" i="61"/>
  <c r="AD52" i="61"/>
  <c r="AC52" i="61" s="1"/>
  <c r="AA52" i="61"/>
  <c r="Z52" i="61" s="1"/>
  <c r="X52" i="61"/>
  <c r="C52" i="61"/>
  <c r="AD51" i="61"/>
  <c r="AC51" i="61" s="1"/>
  <c r="AA51" i="61"/>
  <c r="Z51" i="61"/>
  <c r="X51" i="61"/>
  <c r="C51" i="61"/>
  <c r="AB51" i="61" s="1"/>
  <c r="AD50" i="61"/>
  <c r="AC50" i="61" s="1"/>
  <c r="AA50" i="61"/>
  <c r="Z50" i="61" s="1"/>
  <c r="X50" i="61"/>
  <c r="C50" i="61"/>
  <c r="AD49" i="61"/>
  <c r="AC49" i="61" s="1"/>
  <c r="AA49" i="61"/>
  <c r="Z49" i="61"/>
  <c r="X49" i="61"/>
  <c r="C49" i="61"/>
  <c r="AD48" i="61"/>
  <c r="AC48" i="61" s="1"/>
  <c r="AA48" i="61"/>
  <c r="Z48" i="61" s="1"/>
  <c r="X48" i="61"/>
  <c r="C48" i="61"/>
  <c r="AD47" i="61"/>
  <c r="AC47" i="61" s="1"/>
  <c r="AA47" i="61"/>
  <c r="Z47" i="61"/>
  <c r="X47" i="61"/>
  <c r="C47" i="61"/>
  <c r="AB47" i="61" s="1"/>
  <c r="AD46" i="61"/>
  <c r="AC46" i="61" s="1"/>
  <c r="AA46" i="61"/>
  <c r="Z46" i="61" s="1"/>
  <c r="X46" i="61"/>
  <c r="C46" i="61"/>
  <c r="AD45" i="61"/>
  <c r="AC45" i="61" s="1"/>
  <c r="AA45" i="61"/>
  <c r="Z45" i="61"/>
  <c r="X45" i="61"/>
  <c r="C45" i="61"/>
  <c r="AD44" i="61"/>
  <c r="AC44" i="61" s="1"/>
  <c r="AA44" i="61"/>
  <c r="Z44" i="61" s="1"/>
  <c r="X44" i="61"/>
  <c r="C44" i="61"/>
  <c r="AD43" i="61"/>
  <c r="AC43" i="61" s="1"/>
  <c r="AA43" i="61"/>
  <c r="Z43" i="61"/>
  <c r="X43" i="61"/>
  <c r="C43" i="61"/>
  <c r="AB43" i="61" s="1"/>
  <c r="AD42" i="61"/>
  <c r="AC42" i="61" s="1"/>
  <c r="AA42" i="61"/>
  <c r="Z42" i="61" s="1"/>
  <c r="X42" i="61"/>
  <c r="C42" i="61"/>
  <c r="AD41" i="61"/>
  <c r="AC41" i="61" s="1"/>
  <c r="AA41" i="61"/>
  <c r="Z41" i="61"/>
  <c r="X41" i="61"/>
  <c r="C41" i="61"/>
  <c r="AD40" i="61"/>
  <c r="AC40" i="61" s="1"/>
  <c r="AA40" i="61"/>
  <c r="Z40" i="61" s="1"/>
  <c r="X40" i="61"/>
  <c r="C40" i="61"/>
  <c r="AD39" i="61"/>
  <c r="AC39" i="61" s="1"/>
  <c r="AA39" i="61"/>
  <c r="Z39" i="61"/>
  <c r="X39" i="61"/>
  <c r="C39" i="61"/>
  <c r="AB39" i="61" s="1"/>
  <c r="AD38" i="61"/>
  <c r="AC38" i="61" s="1"/>
  <c r="AA38" i="61"/>
  <c r="Z38" i="61" s="1"/>
  <c r="X38" i="61"/>
  <c r="C38" i="61"/>
  <c r="AD37" i="61"/>
  <c r="AC37" i="61" s="1"/>
  <c r="AA37" i="61"/>
  <c r="Z37" i="61"/>
  <c r="X37" i="61"/>
  <c r="C37" i="61"/>
  <c r="AD36" i="61"/>
  <c r="AC36" i="61" s="1"/>
  <c r="AA36" i="61"/>
  <c r="Z36" i="61" s="1"/>
  <c r="X36" i="61"/>
  <c r="C36" i="61"/>
  <c r="AD35" i="61"/>
  <c r="AC35" i="61" s="1"/>
  <c r="AA35" i="61"/>
  <c r="Z35" i="61"/>
  <c r="X35" i="61"/>
  <c r="C35" i="61"/>
  <c r="AB35" i="61" s="1"/>
  <c r="AD34" i="61"/>
  <c r="AC34" i="61" s="1"/>
  <c r="AA34" i="61"/>
  <c r="Z34" i="61" s="1"/>
  <c r="X34" i="61"/>
  <c r="C34" i="61"/>
  <c r="AD33" i="61"/>
  <c r="AC33" i="61" s="1"/>
  <c r="AA33" i="61"/>
  <c r="Z33" i="61"/>
  <c r="X33" i="61"/>
  <c r="C33" i="61"/>
  <c r="AD32" i="61"/>
  <c r="AC32" i="61" s="1"/>
  <c r="AA32" i="61"/>
  <c r="Z32" i="61" s="1"/>
  <c r="X32" i="61"/>
  <c r="C32" i="61"/>
  <c r="AD31" i="61"/>
  <c r="AC31" i="61" s="1"/>
  <c r="AA31" i="61"/>
  <c r="Z31" i="61"/>
  <c r="X31" i="61"/>
  <c r="C31" i="61"/>
  <c r="AD30" i="61"/>
  <c r="AC30" i="61" s="1"/>
  <c r="AA30" i="61"/>
  <c r="Z30" i="61" s="1"/>
  <c r="X30" i="61"/>
  <c r="C30" i="61"/>
  <c r="AD29" i="61"/>
  <c r="AC29" i="61" s="1"/>
  <c r="AA29" i="61"/>
  <c r="Z29" i="61"/>
  <c r="X29" i="61"/>
  <c r="C29" i="61"/>
  <c r="AD28" i="61"/>
  <c r="AC28" i="61" s="1"/>
  <c r="AA28" i="61"/>
  <c r="Z28" i="61" s="1"/>
  <c r="X28" i="61"/>
  <c r="C28" i="61"/>
  <c r="AD27" i="61"/>
  <c r="AC27" i="61" s="1"/>
  <c r="AA27" i="61"/>
  <c r="Z27" i="61"/>
  <c r="X27" i="61"/>
  <c r="C27" i="61"/>
  <c r="AD26" i="61"/>
  <c r="AC26" i="61" s="1"/>
  <c r="AA26" i="61"/>
  <c r="Z26" i="61" s="1"/>
  <c r="X26" i="61"/>
  <c r="C26" i="61"/>
  <c r="AD25" i="61"/>
  <c r="AC25" i="61" s="1"/>
  <c r="AA25" i="61"/>
  <c r="Z25" i="61"/>
  <c r="X25" i="61"/>
  <c r="C25" i="61"/>
  <c r="AD24" i="61"/>
  <c r="AC24" i="61" s="1"/>
  <c r="AA24" i="61"/>
  <c r="Z24" i="61" s="1"/>
  <c r="X24" i="61"/>
  <c r="C24" i="61"/>
  <c r="AD23" i="61"/>
  <c r="AC23" i="61" s="1"/>
  <c r="AA23" i="61"/>
  <c r="Z23" i="61"/>
  <c r="X23" i="61"/>
  <c r="C23" i="61"/>
  <c r="AD22" i="61"/>
  <c r="AC22" i="61"/>
  <c r="AA22" i="61"/>
  <c r="Z22" i="61"/>
  <c r="X22" i="61"/>
  <c r="C22" i="61"/>
  <c r="AD21" i="61"/>
  <c r="AC21" i="61" s="1"/>
  <c r="AA21" i="61"/>
  <c r="Z21" i="61" s="1"/>
  <c r="X21" i="61"/>
  <c r="C21" i="61"/>
  <c r="AD20" i="61"/>
  <c r="AC20" i="61" s="1"/>
  <c r="AA20" i="61"/>
  <c r="Z20" i="61" s="1"/>
  <c r="X20" i="61"/>
  <c r="C20" i="61"/>
  <c r="AD19" i="61"/>
  <c r="AC19" i="61" s="1"/>
  <c r="AA19" i="61"/>
  <c r="Z19" i="61"/>
  <c r="X19" i="61"/>
  <c r="C19" i="61"/>
  <c r="AD18" i="61"/>
  <c r="AC18" i="61"/>
  <c r="AA18" i="61"/>
  <c r="Z18" i="61"/>
  <c r="X18" i="61"/>
  <c r="C18" i="61"/>
  <c r="AB18" i="61" s="1"/>
  <c r="AD17" i="61"/>
  <c r="AC17" i="61" s="1"/>
  <c r="AA17" i="61"/>
  <c r="Z17" i="61" s="1"/>
  <c r="X17" i="61"/>
  <c r="C17" i="61"/>
  <c r="AD16" i="61"/>
  <c r="AC16" i="61" s="1"/>
  <c r="AA16" i="61"/>
  <c r="Z16" i="61" s="1"/>
  <c r="X16" i="61"/>
  <c r="C16" i="61"/>
  <c r="AD15" i="61"/>
  <c r="AC15" i="61" s="1"/>
  <c r="AA15" i="61"/>
  <c r="Z15" i="61"/>
  <c r="X15" i="61"/>
  <c r="C15" i="61"/>
  <c r="AD14" i="61"/>
  <c r="AC14" i="61"/>
  <c r="AA14" i="61"/>
  <c r="Z14" i="61"/>
  <c r="X14" i="61"/>
  <c r="C14" i="61"/>
  <c r="AD13" i="61"/>
  <c r="AC13" i="61" s="1"/>
  <c r="AA13" i="61"/>
  <c r="Z13" i="61" s="1"/>
  <c r="X13" i="61"/>
  <c r="C13" i="61"/>
  <c r="AD12" i="61"/>
  <c r="AC12" i="61" s="1"/>
  <c r="AA12" i="61"/>
  <c r="Z12" i="61" s="1"/>
  <c r="X12" i="61"/>
  <c r="C12" i="61"/>
  <c r="W11" i="61"/>
  <c r="V11" i="61"/>
  <c r="U11" i="61"/>
  <c r="T11" i="61"/>
  <c r="S11" i="61"/>
  <c r="R11" i="61"/>
  <c r="Q11" i="61"/>
  <c r="P11" i="61"/>
  <c r="O11" i="61"/>
  <c r="N11" i="61"/>
  <c r="M11" i="61"/>
  <c r="L11" i="61"/>
  <c r="K11" i="61"/>
  <c r="J11" i="61"/>
  <c r="I11" i="61"/>
  <c r="H11" i="61"/>
  <c r="G11" i="61"/>
  <c r="F11" i="61"/>
  <c r="E11" i="61"/>
  <c r="D11" i="61"/>
  <c r="D8" i="61"/>
  <c r="E5" i="61"/>
  <c r="J6" i="60"/>
  <c r="E6" i="60"/>
  <c r="E5" i="60"/>
  <c r="J5" i="60" s="1"/>
  <c r="W62" i="59"/>
  <c r="V62" i="59"/>
  <c r="U62" i="59"/>
  <c r="T62" i="59"/>
  <c r="S62" i="59"/>
  <c r="R62" i="59"/>
  <c r="Q62" i="59"/>
  <c r="P62" i="59"/>
  <c r="O62" i="59"/>
  <c r="N62" i="59"/>
  <c r="M62" i="59"/>
  <c r="L62" i="59"/>
  <c r="K62" i="59"/>
  <c r="J62" i="59"/>
  <c r="I62" i="59"/>
  <c r="H62" i="59"/>
  <c r="G62" i="59"/>
  <c r="F62" i="59"/>
  <c r="E62" i="59"/>
  <c r="D62" i="59"/>
  <c r="AD61" i="59"/>
  <c r="AC61" i="59"/>
  <c r="AA61" i="59"/>
  <c r="Z61" i="59" s="1"/>
  <c r="X61" i="59"/>
  <c r="C61" i="59"/>
  <c r="AD60" i="59"/>
  <c r="AC60" i="59" s="1"/>
  <c r="AA60" i="59"/>
  <c r="Z60" i="59" s="1"/>
  <c r="AB60" i="59" s="1"/>
  <c r="X60" i="59"/>
  <c r="C60" i="59"/>
  <c r="AD59" i="59"/>
  <c r="AC59" i="59" s="1"/>
  <c r="AA59" i="59"/>
  <c r="Z59" i="59" s="1"/>
  <c r="X59" i="59"/>
  <c r="C59" i="59"/>
  <c r="AD58" i="59"/>
  <c r="AC58" i="59"/>
  <c r="AA58" i="59"/>
  <c r="Z58" i="59" s="1"/>
  <c r="X58" i="59"/>
  <c r="C58" i="59"/>
  <c r="AD57" i="59"/>
  <c r="AC57" i="59" s="1"/>
  <c r="AB57" i="59"/>
  <c r="AA57" i="59"/>
  <c r="Z57" i="59" s="1"/>
  <c r="X57" i="59"/>
  <c r="C57" i="59"/>
  <c r="AE56" i="59"/>
  <c r="AD56" i="59"/>
  <c r="AC56" i="59"/>
  <c r="AA56" i="59"/>
  <c r="Z56" i="59" s="1"/>
  <c r="X56" i="59"/>
  <c r="C56" i="59"/>
  <c r="AD55" i="59"/>
  <c r="AC55" i="59"/>
  <c r="AE55" i="59" s="1"/>
  <c r="AA55" i="59"/>
  <c r="Z55" i="59" s="1"/>
  <c r="X55" i="59"/>
  <c r="C55" i="59"/>
  <c r="AD54" i="59"/>
  <c r="AC54" i="59" s="1"/>
  <c r="AA54" i="59"/>
  <c r="Z54" i="59" s="1"/>
  <c r="X54" i="59"/>
  <c r="C54" i="59"/>
  <c r="AD53" i="59"/>
  <c r="AC53" i="59"/>
  <c r="AA53" i="59"/>
  <c r="Z53" i="59" s="1"/>
  <c r="X53" i="59"/>
  <c r="C53" i="59"/>
  <c r="AD52" i="59"/>
  <c r="AC52" i="59" s="1"/>
  <c r="AA52" i="59"/>
  <c r="Z52" i="59" s="1"/>
  <c r="X52" i="59"/>
  <c r="C52" i="59"/>
  <c r="AD51" i="59"/>
  <c r="AC51" i="59" s="1"/>
  <c r="AA51" i="59"/>
  <c r="Z51" i="59" s="1"/>
  <c r="X51" i="59"/>
  <c r="C51" i="59"/>
  <c r="AD50" i="59"/>
  <c r="AC50" i="59"/>
  <c r="AA50" i="59"/>
  <c r="Z50" i="59" s="1"/>
  <c r="X50" i="59"/>
  <c r="C50" i="59"/>
  <c r="AD49" i="59"/>
  <c r="AC49" i="59" s="1"/>
  <c r="AA49" i="59"/>
  <c r="Z49" i="59" s="1"/>
  <c r="AB49" i="59" s="1"/>
  <c r="X49" i="59"/>
  <c r="C49" i="59"/>
  <c r="AD48" i="59"/>
  <c r="AC48" i="59"/>
  <c r="AE48" i="59" s="1"/>
  <c r="AA48" i="59"/>
  <c r="Z48" i="59" s="1"/>
  <c r="AB48" i="59" s="1"/>
  <c r="X48" i="59"/>
  <c r="C48" i="59"/>
  <c r="AD47" i="59"/>
  <c r="AC47" i="59"/>
  <c r="AE47" i="59" s="1"/>
  <c r="AA47" i="59"/>
  <c r="Z47" i="59" s="1"/>
  <c r="X47" i="59"/>
  <c r="C47" i="59"/>
  <c r="AB47" i="59" s="1"/>
  <c r="AD46" i="59"/>
  <c r="AC46" i="59" s="1"/>
  <c r="AA46" i="59"/>
  <c r="Z46" i="59" s="1"/>
  <c r="X46" i="59"/>
  <c r="C46" i="59"/>
  <c r="AD45" i="59"/>
  <c r="AC45" i="59"/>
  <c r="AA45" i="59"/>
  <c r="Z45" i="59" s="1"/>
  <c r="X45" i="59"/>
  <c r="C45" i="59"/>
  <c r="AD44" i="59"/>
  <c r="AC44" i="59" s="1"/>
  <c r="AA44" i="59"/>
  <c r="Z44" i="59" s="1"/>
  <c r="AB44" i="59" s="1"/>
  <c r="X44" i="59"/>
  <c r="C44" i="59"/>
  <c r="AD43" i="59"/>
  <c r="AC43" i="59" s="1"/>
  <c r="AA43" i="59"/>
  <c r="Z43" i="59" s="1"/>
  <c r="X43" i="59"/>
  <c r="C43" i="59"/>
  <c r="AD42" i="59"/>
  <c r="AC42" i="59"/>
  <c r="AA42" i="59"/>
  <c r="Z42" i="59" s="1"/>
  <c r="X42" i="59"/>
  <c r="C42" i="59"/>
  <c r="AD41" i="59"/>
  <c r="AC41" i="59" s="1"/>
  <c r="AA41" i="59"/>
  <c r="Z41" i="59" s="1"/>
  <c r="AB41" i="59" s="1"/>
  <c r="X41" i="59"/>
  <c r="C41" i="59"/>
  <c r="AE40" i="59"/>
  <c r="AD40" i="59"/>
  <c r="AC40" i="59"/>
  <c r="AA40" i="59"/>
  <c r="Z40" i="59" s="1"/>
  <c r="X40" i="59"/>
  <c r="C40" i="59"/>
  <c r="AD39" i="59"/>
  <c r="AC39" i="59"/>
  <c r="AE39" i="59" s="1"/>
  <c r="AA39" i="59"/>
  <c r="Z39" i="59" s="1"/>
  <c r="X39" i="59"/>
  <c r="C39" i="59"/>
  <c r="AD38" i="59"/>
  <c r="AC38" i="59" s="1"/>
  <c r="AA38" i="59"/>
  <c r="Z38" i="59" s="1"/>
  <c r="X38" i="59"/>
  <c r="C38" i="59"/>
  <c r="AD37" i="59"/>
  <c r="AC37" i="59"/>
  <c r="AA37" i="59"/>
  <c r="Z37" i="59" s="1"/>
  <c r="X37" i="59"/>
  <c r="C37" i="59"/>
  <c r="AD36" i="59"/>
  <c r="AC36" i="59" s="1"/>
  <c r="AA36" i="59"/>
  <c r="Z36" i="59" s="1"/>
  <c r="X36" i="59"/>
  <c r="C36" i="59"/>
  <c r="AD35" i="59"/>
  <c r="AC35" i="59"/>
  <c r="AA35" i="59"/>
  <c r="Z35" i="59" s="1"/>
  <c r="X35" i="59"/>
  <c r="C35" i="59"/>
  <c r="AB35" i="59" s="1"/>
  <c r="AD34" i="59"/>
  <c r="AC34" i="59" s="1"/>
  <c r="AA34" i="59"/>
  <c r="Z34" i="59" s="1"/>
  <c r="X34" i="59"/>
  <c r="C34" i="59"/>
  <c r="AD33" i="59"/>
  <c r="AC33" i="59"/>
  <c r="AA33" i="59"/>
  <c r="Z33" i="59" s="1"/>
  <c r="X33" i="59"/>
  <c r="C33" i="59"/>
  <c r="AD32" i="59"/>
  <c r="AC32" i="59" s="1"/>
  <c r="AA32" i="59"/>
  <c r="Z32" i="59" s="1"/>
  <c r="X32" i="59"/>
  <c r="C32" i="59"/>
  <c r="AD31" i="59"/>
  <c r="AC31" i="59" s="1"/>
  <c r="AA31" i="59"/>
  <c r="Z31" i="59" s="1"/>
  <c r="X31" i="59"/>
  <c r="C31" i="59"/>
  <c r="AD30" i="59"/>
  <c r="AC30" i="59" s="1"/>
  <c r="AA30" i="59"/>
  <c r="Z30" i="59" s="1"/>
  <c r="X30" i="59"/>
  <c r="C30" i="59"/>
  <c r="AD29" i="59"/>
  <c r="AC29" i="59" s="1"/>
  <c r="AA29" i="59"/>
  <c r="Z29" i="59" s="1"/>
  <c r="X29" i="59"/>
  <c r="C29" i="59"/>
  <c r="AD28" i="59"/>
  <c r="AC28" i="59" s="1"/>
  <c r="AA28" i="59"/>
  <c r="Z28" i="59" s="1"/>
  <c r="X28" i="59"/>
  <c r="C28" i="59"/>
  <c r="AD27" i="59"/>
  <c r="AC27" i="59" s="1"/>
  <c r="AA27" i="59"/>
  <c r="Z27" i="59" s="1"/>
  <c r="X27" i="59"/>
  <c r="C27" i="59"/>
  <c r="AD26" i="59"/>
  <c r="AC26" i="59" s="1"/>
  <c r="AA26" i="59"/>
  <c r="Z26" i="59" s="1"/>
  <c r="X26" i="59"/>
  <c r="C26" i="59"/>
  <c r="AD25" i="59"/>
  <c r="AC25" i="59" s="1"/>
  <c r="AA25" i="59"/>
  <c r="Z25" i="59" s="1"/>
  <c r="X25" i="59"/>
  <c r="C25" i="59"/>
  <c r="AD24" i="59"/>
  <c r="AC24" i="59" s="1"/>
  <c r="AA24" i="59"/>
  <c r="Z24" i="59" s="1"/>
  <c r="X24" i="59"/>
  <c r="C24" i="59"/>
  <c r="AD23" i="59"/>
  <c r="AC23" i="59" s="1"/>
  <c r="AA23" i="59"/>
  <c r="Z23" i="59" s="1"/>
  <c r="X23" i="59"/>
  <c r="C23" i="59"/>
  <c r="AD22" i="59"/>
  <c r="AC22" i="59" s="1"/>
  <c r="AA22" i="59"/>
  <c r="Z22" i="59" s="1"/>
  <c r="X22" i="59"/>
  <c r="C22" i="59"/>
  <c r="AD21" i="59"/>
  <c r="AC21" i="59" s="1"/>
  <c r="AA21" i="59"/>
  <c r="Z21" i="59" s="1"/>
  <c r="X21" i="59"/>
  <c r="C21" i="59"/>
  <c r="AD20" i="59"/>
  <c r="AC20" i="59" s="1"/>
  <c r="AA20" i="59"/>
  <c r="Z20" i="59" s="1"/>
  <c r="X20" i="59"/>
  <c r="C20" i="59"/>
  <c r="AD19" i="59"/>
  <c r="AC19" i="59" s="1"/>
  <c r="AA19" i="59"/>
  <c r="Z19" i="59" s="1"/>
  <c r="X19" i="59"/>
  <c r="C19" i="59"/>
  <c r="AD18" i="59"/>
  <c r="AC18" i="59" s="1"/>
  <c r="AA18" i="59"/>
  <c r="Z18" i="59" s="1"/>
  <c r="X18" i="59"/>
  <c r="C18" i="59"/>
  <c r="AD17" i="59"/>
  <c r="AC17" i="59" s="1"/>
  <c r="AA17" i="59"/>
  <c r="Z17" i="59" s="1"/>
  <c r="X17" i="59"/>
  <c r="C17" i="59"/>
  <c r="AD16" i="59"/>
  <c r="AC16" i="59" s="1"/>
  <c r="AA16" i="59"/>
  <c r="Z16" i="59" s="1"/>
  <c r="X16" i="59"/>
  <c r="C16" i="59"/>
  <c r="AD15" i="59"/>
  <c r="AC15" i="59" s="1"/>
  <c r="AA15" i="59"/>
  <c r="Z15" i="59" s="1"/>
  <c r="X15" i="59"/>
  <c r="C15" i="59"/>
  <c r="AD14" i="59"/>
  <c r="AC14" i="59" s="1"/>
  <c r="AA14" i="59"/>
  <c r="Z14" i="59" s="1"/>
  <c r="X14" i="59"/>
  <c r="C14" i="59"/>
  <c r="AD13" i="59"/>
  <c r="AC13" i="59" s="1"/>
  <c r="AA13" i="59"/>
  <c r="Z13" i="59" s="1"/>
  <c r="X13" i="59"/>
  <c r="C13" i="59"/>
  <c r="AD12" i="59"/>
  <c r="AC12" i="59" s="1"/>
  <c r="AA12" i="59"/>
  <c r="Z12" i="59" s="1"/>
  <c r="X12" i="59"/>
  <c r="C12" i="59"/>
  <c r="W11" i="59"/>
  <c r="V11" i="59"/>
  <c r="U11" i="59"/>
  <c r="T11" i="59"/>
  <c r="S11" i="59"/>
  <c r="R11" i="59"/>
  <c r="Q11" i="59"/>
  <c r="P11" i="59"/>
  <c r="O11" i="59"/>
  <c r="N11" i="59"/>
  <c r="M11" i="59"/>
  <c r="L11" i="59"/>
  <c r="K11" i="59"/>
  <c r="J11" i="59"/>
  <c r="I11" i="59"/>
  <c r="H11" i="59"/>
  <c r="G11" i="59"/>
  <c r="F11" i="59"/>
  <c r="E11" i="59"/>
  <c r="D11" i="59"/>
  <c r="D8" i="59"/>
  <c r="E5" i="59"/>
  <c r="E113" i="58"/>
  <c r="H106" i="58"/>
  <c r="H103" i="58"/>
  <c r="H102" i="58"/>
  <c r="E95" i="58"/>
  <c r="E94" i="58"/>
  <c r="E93" i="58"/>
  <c r="C57" i="58"/>
  <c r="C55" i="58"/>
  <c r="C53" i="58"/>
  <c r="C51" i="58"/>
  <c r="C49" i="58"/>
  <c r="C43" i="58"/>
  <c r="C41" i="58"/>
  <c r="C39" i="58"/>
  <c r="C34" i="58"/>
  <c r="C32" i="58"/>
  <c r="C31" i="58"/>
  <c r="C29" i="58"/>
  <c r="C27" i="58"/>
  <c r="C22" i="58"/>
  <c r="C20" i="58"/>
  <c r="C15" i="58"/>
  <c r="C13" i="58"/>
  <c r="L8" i="58"/>
  <c r="E9" i="58"/>
  <c r="E8" i="58"/>
  <c r="L7" i="58"/>
  <c r="E7" i="58"/>
  <c r="L6" i="58"/>
  <c r="E6" i="58"/>
  <c r="L60" i="58" s="1"/>
  <c r="L5" i="58"/>
  <c r="E5" i="58"/>
  <c r="C58" i="57"/>
  <c r="C57" i="57"/>
  <c r="S56" i="57"/>
  <c r="C56" i="57"/>
  <c r="C55" i="57"/>
  <c r="S54" i="57"/>
  <c r="C54" i="57"/>
  <c r="S53" i="57"/>
  <c r="C53" i="57"/>
  <c r="S52" i="57"/>
  <c r="C52" i="57"/>
  <c r="C51" i="57"/>
  <c r="S50" i="57"/>
  <c r="C50" i="57"/>
  <c r="C49" i="57"/>
  <c r="C48" i="57"/>
  <c r="S47" i="57"/>
  <c r="C47" i="57"/>
  <c r="C46" i="57"/>
  <c r="C45" i="57"/>
  <c r="C44" i="57"/>
  <c r="C43" i="57"/>
  <c r="S39" i="57"/>
  <c r="S38" i="57"/>
  <c r="S36" i="57"/>
  <c r="S31" i="57"/>
  <c r="S30" i="57"/>
  <c r="S28" i="57"/>
  <c r="S23" i="57"/>
  <c r="S20" i="57"/>
  <c r="S18" i="57"/>
  <c r="S16" i="57"/>
  <c r="S12" i="57"/>
  <c r="D57" i="58" s="1"/>
  <c r="S10" i="57"/>
  <c r="C9" i="57"/>
  <c r="S6" i="57" a="1"/>
  <c r="S6" i="57" s="1"/>
  <c r="R6" i="57" a="1"/>
  <c r="R6" i="57" s="1"/>
  <c r="Q6" i="57" a="1"/>
  <c r="Q6" i="57" s="1"/>
  <c r="P6" i="57" a="1"/>
  <c r="P6" i="57"/>
  <c r="O6" i="57" a="1"/>
  <c r="O6" i="57" s="1"/>
  <c r="N6" i="57" a="1"/>
  <c r="N6" i="57" s="1"/>
  <c r="M6" i="57" a="1"/>
  <c r="M6" i="57" s="1"/>
  <c r="L6" i="57" a="1"/>
  <c r="L6" i="57"/>
  <c r="K6" i="57" a="1"/>
  <c r="K6" i="57" s="1"/>
  <c r="J6" i="57" a="1"/>
  <c r="J6" i="57" s="1"/>
  <c r="I6" i="57" a="1"/>
  <c r="I6" i="57" s="1"/>
  <c r="H6" i="57" a="1"/>
  <c r="H6" i="57" s="1"/>
  <c r="G6" i="57" a="1"/>
  <c r="G6" i="57" s="1"/>
  <c r="F6" i="57" a="1"/>
  <c r="F6" i="57" s="1"/>
  <c r="E6" i="57" a="1"/>
  <c r="E6" i="57" s="1"/>
  <c r="D6" i="57" a="1"/>
  <c r="D6" i="57" s="1"/>
  <c r="B3" i="57"/>
  <c r="B2" i="57"/>
  <c r="Q65" i="56"/>
  <c r="R65" i="56" s="1"/>
  <c r="R58" i="57" s="1"/>
  <c r="N65" i="56"/>
  <c r="B65" i="56"/>
  <c r="Q64" i="56"/>
  <c r="N64" i="56"/>
  <c r="B64" i="56"/>
  <c r="Q63" i="56"/>
  <c r="N63" i="56"/>
  <c r="B63" i="56"/>
  <c r="R62" i="56"/>
  <c r="R55" i="57" s="1"/>
  <c r="Q62" i="56"/>
  <c r="N62" i="56"/>
  <c r="B62" i="56"/>
  <c r="Q61" i="56"/>
  <c r="N61" i="56"/>
  <c r="B61" i="56"/>
  <c r="Q60" i="56"/>
  <c r="N60" i="56"/>
  <c r="R60" i="56" s="1"/>
  <c r="R53" i="57" s="1"/>
  <c r="B60" i="56"/>
  <c r="Q59" i="56"/>
  <c r="N59" i="56"/>
  <c r="B59" i="56"/>
  <c r="Q58" i="56"/>
  <c r="N58" i="56"/>
  <c r="B58" i="56"/>
  <c r="Q57" i="56"/>
  <c r="N57" i="56"/>
  <c r="B57" i="56"/>
  <c r="Q56" i="56"/>
  <c r="N56" i="56"/>
  <c r="B56" i="56"/>
  <c r="Q55" i="56"/>
  <c r="N55" i="56"/>
  <c r="B55" i="56"/>
  <c r="Q54" i="56"/>
  <c r="N54" i="56"/>
  <c r="B54" i="56"/>
  <c r="Q53" i="56"/>
  <c r="R53" i="56" s="1"/>
  <c r="N53" i="56"/>
  <c r="B53" i="56"/>
  <c r="Q52" i="56"/>
  <c r="R52" i="56" s="1"/>
  <c r="N52" i="56"/>
  <c r="B52" i="56"/>
  <c r="R51" i="56"/>
  <c r="Q51" i="56"/>
  <c r="N51" i="56"/>
  <c r="B51" i="56"/>
  <c r="Q50" i="56"/>
  <c r="N50" i="56"/>
  <c r="B50" i="56"/>
  <c r="Q49" i="56"/>
  <c r="N49" i="56"/>
  <c r="B49" i="56"/>
  <c r="Q48" i="56"/>
  <c r="N48" i="56"/>
  <c r="B48" i="56"/>
  <c r="Q47" i="56"/>
  <c r="N47" i="56"/>
  <c r="B47" i="56"/>
  <c r="Q46" i="56"/>
  <c r="N46" i="56"/>
  <c r="B46" i="56"/>
  <c r="Q45" i="56"/>
  <c r="N45" i="56"/>
  <c r="B45" i="56"/>
  <c r="Q44" i="56"/>
  <c r="N44" i="56"/>
  <c r="B44" i="56"/>
  <c r="Q43" i="56"/>
  <c r="N43" i="56"/>
  <c r="B43" i="56"/>
  <c r="Q42" i="56"/>
  <c r="N42" i="56"/>
  <c r="B42" i="56"/>
  <c r="Q41" i="56"/>
  <c r="N41" i="56"/>
  <c r="B41" i="56"/>
  <c r="Q40" i="56"/>
  <c r="N40" i="56"/>
  <c r="B40" i="56"/>
  <c r="Q39" i="56"/>
  <c r="N39" i="56"/>
  <c r="B39" i="56"/>
  <c r="Q38" i="56"/>
  <c r="N38" i="56"/>
  <c r="B38" i="56"/>
  <c r="Q37" i="56"/>
  <c r="N37" i="56"/>
  <c r="B37" i="56"/>
  <c r="Q36" i="56"/>
  <c r="N36" i="56"/>
  <c r="B36" i="56"/>
  <c r="Q35" i="56"/>
  <c r="N35" i="56"/>
  <c r="B35" i="56"/>
  <c r="Q34" i="56"/>
  <c r="N34" i="56"/>
  <c r="B34" i="56"/>
  <c r="Q33" i="56"/>
  <c r="N33" i="56"/>
  <c r="B33" i="56"/>
  <c r="Q32" i="56"/>
  <c r="N32" i="56"/>
  <c r="B32" i="56"/>
  <c r="Q31" i="56"/>
  <c r="N31" i="56"/>
  <c r="B31" i="56"/>
  <c r="Q30" i="56"/>
  <c r="N30" i="56"/>
  <c r="B30" i="56"/>
  <c r="Q29" i="56"/>
  <c r="N29" i="56"/>
  <c r="B29" i="56"/>
  <c r="Q28" i="56"/>
  <c r="N28" i="56"/>
  <c r="B28" i="56"/>
  <c r="Q27" i="56"/>
  <c r="N27" i="56"/>
  <c r="B27" i="56"/>
  <c r="Q26" i="56"/>
  <c r="N26" i="56"/>
  <c r="B26" i="56"/>
  <c r="Q25" i="56"/>
  <c r="N25" i="56"/>
  <c r="B25" i="56"/>
  <c r="Q24" i="56"/>
  <c r="N24" i="56"/>
  <c r="B24" i="56"/>
  <c r="Q23" i="56"/>
  <c r="N23" i="56"/>
  <c r="B23" i="56"/>
  <c r="Q22" i="56"/>
  <c r="N22" i="56"/>
  <c r="B22" i="56"/>
  <c r="Q21" i="56"/>
  <c r="N21" i="56"/>
  <c r="B21" i="56"/>
  <c r="Q20" i="56"/>
  <c r="N20" i="56"/>
  <c r="B20" i="56"/>
  <c r="Q19" i="56"/>
  <c r="N19" i="56"/>
  <c r="B19" i="56"/>
  <c r="Q18" i="56"/>
  <c r="N18" i="56"/>
  <c r="B18" i="56"/>
  <c r="Q17" i="56"/>
  <c r="N17" i="56"/>
  <c r="B17" i="56"/>
  <c r="Q16" i="56"/>
  <c r="C16" i="56"/>
  <c r="B16" i="56"/>
  <c r="CB15" i="56"/>
  <c r="CA15" i="56"/>
  <c r="BZ15" i="56"/>
  <c r="BY15" i="56"/>
  <c r="BX15" i="56"/>
  <c r="BW15" i="56"/>
  <c r="BV15" i="56"/>
  <c r="BU15" i="56"/>
  <c r="BT15" i="56"/>
  <c r="BS15" i="56"/>
  <c r="AX15" i="56"/>
  <c r="AW15" i="56"/>
  <c r="AV15" i="56"/>
  <c r="AU15" i="56"/>
  <c r="AT15" i="56"/>
  <c r="AS15" i="56"/>
  <c r="AR15" i="56"/>
  <c r="AQ15" i="56"/>
  <c r="AP15" i="56"/>
  <c r="AO15" i="56"/>
  <c r="M15" i="56"/>
  <c r="L15" i="56"/>
  <c r="K15" i="56"/>
  <c r="J15" i="56"/>
  <c r="I15" i="56"/>
  <c r="H15" i="56"/>
  <c r="G15" i="56"/>
  <c r="F15" i="56"/>
  <c r="E15" i="56"/>
  <c r="D15" i="56"/>
  <c r="A5" i="56"/>
  <c r="R65" i="55"/>
  <c r="Q58" i="57" s="1"/>
  <c r="Q65" i="55"/>
  <c r="N65" i="55"/>
  <c r="B65" i="55"/>
  <c r="Q64" i="55"/>
  <c r="N64" i="55"/>
  <c r="B64" i="55"/>
  <c r="Q63" i="55"/>
  <c r="N63" i="55"/>
  <c r="B63" i="55"/>
  <c r="Q62" i="55"/>
  <c r="N62" i="55"/>
  <c r="B62" i="55"/>
  <c r="R61" i="55"/>
  <c r="Q54" i="57" s="1"/>
  <c r="Q61" i="55"/>
  <c r="N61" i="55"/>
  <c r="B61" i="55"/>
  <c r="Q60" i="55"/>
  <c r="N60" i="55"/>
  <c r="B60" i="55"/>
  <c r="Q59" i="55"/>
  <c r="N59" i="55"/>
  <c r="B59" i="55"/>
  <c r="Q58" i="55"/>
  <c r="N58" i="55"/>
  <c r="B58" i="55"/>
  <c r="Q57" i="55"/>
  <c r="R57" i="55" s="1"/>
  <c r="N57" i="55"/>
  <c r="B57" i="55"/>
  <c r="Q56" i="55"/>
  <c r="N56" i="55"/>
  <c r="B56" i="55"/>
  <c r="Q55" i="55"/>
  <c r="N55" i="55"/>
  <c r="B55" i="55"/>
  <c r="Q54" i="55"/>
  <c r="N54" i="55"/>
  <c r="B54" i="55"/>
  <c r="Q53" i="55"/>
  <c r="R53" i="55" s="1"/>
  <c r="N53" i="55"/>
  <c r="B53" i="55"/>
  <c r="Q52" i="55"/>
  <c r="N52" i="55"/>
  <c r="B52" i="55"/>
  <c r="Q51" i="55"/>
  <c r="N51" i="55"/>
  <c r="B51" i="55"/>
  <c r="Q50" i="55"/>
  <c r="N50" i="55"/>
  <c r="B50" i="55"/>
  <c r="Q49" i="55"/>
  <c r="N49" i="55"/>
  <c r="B49" i="55"/>
  <c r="Q48" i="55"/>
  <c r="N48" i="55"/>
  <c r="B48" i="55"/>
  <c r="Q47" i="55"/>
  <c r="N47" i="55"/>
  <c r="B47" i="55"/>
  <c r="Q46" i="55"/>
  <c r="N46" i="55"/>
  <c r="B46" i="55"/>
  <c r="Q45" i="55"/>
  <c r="N45" i="55"/>
  <c r="B45" i="55"/>
  <c r="Q44" i="55"/>
  <c r="N44" i="55"/>
  <c r="B44" i="55"/>
  <c r="Q43" i="55"/>
  <c r="N43" i="55"/>
  <c r="B43" i="55"/>
  <c r="Q42" i="55"/>
  <c r="N42" i="55"/>
  <c r="B42" i="55"/>
  <c r="Q41" i="55"/>
  <c r="N41" i="55"/>
  <c r="B41" i="55"/>
  <c r="Q40" i="55"/>
  <c r="N40" i="55"/>
  <c r="B40" i="55"/>
  <c r="Q39" i="55"/>
  <c r="N39" i="55"/>
  <c r="B39" i="55"/>
  <c r="Q38" i="55"/>
  <c r="N38" i="55"/>
  <c r="B38" i="55"/>
  <c r="Q37" i="55"/>
  <c r="N37" i="55"/>
  <c r="B37" i="55"/>
  <c r="Q36" i="55"/>
  <c r="N36" i="55"/>
  <c r="B36" i="55"/>
  <c r="Q35" i="55"/>
  <c r="N35" i="55"/>
  <c r="B35" i="55"/>
  <c r="Q34" i="55"/>
  <c r="N34" i="55"/>
  <c r="B34" i="55"/>
  <c r="Q33" i="55"/>
  <c r="N33" i="55"/>
  <c r="B33" i="55"/>
  <c r="Q32" i="55"/>
  <c r="N32" i="55"/>
  <c r="B32" i="55"/>
  <c r="Q31" i="55"/>
  <c r="N31" i="55"/>
  <c r="B31" i="55"/>
  <c r="Q30" i="55"/>
  <c r="N30" i="55"/>
  <c r="B30" i="55"/>
  <c r="Q29" i="55"/>
  <c r="N29" i="55"/>
  <c r="B29" i="55"/>
  <c r="Q28" i="55"/>
  <c r="N28" i="55"/>
  <c r="B28" i="55"/>
  <c r="Q27" i="55"/>
  <c r="N27" i="55"/>
  <c r="B27" i="55"/>
  <c r="Q26" i="55"/>
  <c r="N26" i="55"/>
  <c r="B26" i="55"/>
  <c r="Q25" i="55"/>
  <c r="N25" i="55"/>
  <c r="B25" i="55"/>
  <c r="Q24" i="55"/>
  <c r="N24" i="55"/>
  <c r="B24" i="55"/>
  <c r="Q23" i="55"/>
  <c r="N23" i="55"/>
  <c r="B23" i="55"/>
  <c r="Q22" i="55"/>
  <c r="N22" i="55"/>
  <c r="B22" i="55"/>
  <c r="Q21" i="55"/>
  <c r="N21" i="55"/>
  <c r="B21" i="55"/>
  <c r="Q20" i="55"/>
  <c r="N20" i="55"/>
  <c r="B20" i="55"/>
  <c r="Q19" i="55"/>
  <c r="N19" i="55"/>
  <c r="B19" i="55"/>
  <c r="Q18" i="55"/>
  <c r="N18" i="55"/>
  <c r="B18" i="55"/>
  <c r="Q17" i="55"/>
  <c r="N17" i="55"/>
  <c r="B17" i="55"/>
  <c r="N16" i="55"/>
  <c r="C16" i="55"/>
  <c r="B16" i="55"/>
  <c r="CB15" i="55"/>
  <c r="CA15" i="55"/>
  <c r="BZ15" i="55"/>
  <c r="BY15" i="55"/>
  <c r="BX15" i="55"/>
  <c r="BW15" i="55"/>
  <c r="BV15" i="55"/>
  <c r="BU15" i="55"/>
  <c r="BT15" i="55"/>
  <c r="BS15" i="55"/>
  <c r="AX15" i="55"/>
  <c r="AW15" i="55"/>
  <c r="AV15" i="55"/>
  <c r="AU15" i="55"/>
  <c r="AT15" i="55"/>
  <c r="AS15" i="55"/>
  <c r="AR15" i="55"/>
  <c r="AQ15" i="55"/>
  <c r="AP15" i="55"/>
  <c r="AO15" i="55"/>
  <c r="M15" i="55"/>
  <c r="AD15" i="55" s="1"/>
  <c r="AN15" i="55" s="1"/>
  <c r="L15" i="55"/>
  <c r="K15" i="55"/>
  <c r="J15" i="55"/>
  <c r="I15" i="55"/>
  <c r="Z15" i="55" s="1"/>
  <c r="AJ15" i="55" s="1"/>
  <c r="H15" i="55"/>
  <c r="G15" i="55"/>
  <c r="F15" i="55"/>
  <c r="W15" i="55" s="1"/>
  <c r="AG15" i="55" s="1"/>
  <c r="E15" i="55"/>
  <c r="D15" i="55"/>
  <c r="A5" i="55"/>
  <c r="W62" i="54"/>
  <c r="V62" i="54"/>
  <c r="U62" i="54"/>
  <c r="T62" i="54"/>
  <c r="S62" i="54"/>
  <c r="R62" i="54"/>
  <c r="Q62" i="54"/>
  <c r="P62" i="54"/>
  <c r="O62" i="54"/>
  <c r="N62" i="54"/>
  <c r="M62" i="54"/>
  <c r="L62" i="54"/>
  <c r="K62" i="54"/>
  <c r="J62" i="54"/>
  <c r="I62" i="54"/>
  <c r="H62" i="54"/>
  <c r="G62" i="54"/>
  <c r="F62" i="54"/>
  <c r="E62" i="54"/>
  <c r="D62" i="54"/>
  <c r="AD61" i="54"/>
  <c r="AC61" i="54" s="1"/>
  <c r="AA61" i="54"/>
  <c r="Z61" i="54"/>
  <c r="X61" i="54"/>
  <c r="C61" i="54"/>
  <c r="AD60" i="54"/>
  <c r="AC60" i="54" s="1"/>
  <c r="AA60" i="54"/>
  <c r="Z60" i="54" s="1"/>
  <c r="X60" i="54"/>
  <c r="C60" i="54"/>
  <c r="AD59" i="54"/>
  <c r="AC59" i="54" s="1"/>
  <c r="AA59" i="54"/>
  <c r="Z59" i="54"/>
  <c r="X59" i="54"/>
  <c r="C59" i="54"/>
  <c r="AE59" i="54" s="1"/>
  <c r="AD58" i="54"/>
  <c r="AC58" i="54" s="1"/>
  <c r="AA58" i="54"/>
  <c r="Z58" i="54" s="1"/>
  <c r="X58" i="54"/>
  <c r="C58" i="54"/>
  <c r="AD57" i="54"/>
  <c r="AC57" i="54" s="1"/>
  <c r="AA57" i="54"/>
  <c r="Z57" i="54"/>
  <c r="X57" i="54"/>
  <c r="C57" i="54"/>
  <c r="AE57" i="54" s="1"/>
  <c r="AD56" i="54"/>
  <c r="AC56" i="54" s="1"/>
  <c r="AA56" i="54"/>
  <c r="Z56" i="54" s="1"/>
  <c r="X56" i="54"/>
  <c r="C56" i="54"/>
  <c r="AD55" i="54"/>
  <c r="AC55" i="54" s="1"/>
  <c r="AA55" i="54"/>
  <c r="Z55" i="54"/>
  <c r="X55" i="54"/>
  <c r="C55" i="54"/>
  <c r="AE55" i="54" s="1"/>
  <c r="AD54" i="54"/>
  <c r="AC54" i="54" s="1"/>
  <c r="AA54" i="54"/>
  <c r="Z54" i="54" s="1"/>
  <c r="X54" i="54"/>
  <c r="C54" i="54"/>
  <c r="AD53" i="54"/>
  <c r="AC53" i="54" s="1"/>
  <c r="AA53" i="54"/>
  <c r="Z53" i="54"/>
  <c r="X53" i="54"/>
  <c r="C53" i="54"/>
  <c r="AE53" i="54" s="1"/>
  <c r="AD52" i="54"/>
  <c r="AC52" i="54" s="1"/>
  <c r="AA52" i="54"/>
  <c r="Z52" i="54" s="1"/>
  <c r="X52" i="54"/>
  <c r="C52" i="54"/>
  <c r="AD51" i="54"/>
  <c r="AC51" i="54" s="1"/>
  <c r="AA51" i="54"/>
  <c r="Z51" i="54"/>
  <c r="X51" i="54"/>
  <c r="C51" i="54"/>
  <c r="AE51" i="54" s="1"/>
  <c r="AD50" i="54"/>
  <c r="AC50" i="54" s="1"/>
  <c r="AA50" i="54"/>
  <c r="Z50" i="54" s="1"/>
  <c r="X50" i="54"/>
  <c r="C50" i="54"/>
  <c r="AD49" i="54"/>
  <c r="AC49" i="54" s="1"/>
  <c r="AA49" i="54"/>
  <c r="Z49" i="54"/>
  <c r="X49" i="54"/>
  <c r="C49" i="54"/>
  <c r="AE49" i="54" s="1"/>
  <c r="AD48" i="54"/>
  <c r="AC48" i="54" s="1"/>
  <c r="AA48" i="54"/>
  <c r="Z48" i="54" s="1"/>
  <c r="X48" i="54"/>
  <c r="C48" i="54"/>
  <c r="AD47" i="54"/>
  <c r="AC47" i="54" s="1"/>
  <c r="AA47" i="54"/>
  <c r="Z47" i="54"/>
  <c r="X47" i="54"/>
  <c r="C47" i="54"/>
  <c r="AE47" i="54" s="1"/>
  <c r="AD46" i="54"/>
  <c r="AC46" i="54" s="1"/>
  <c r="AA46" i="54"/>
  <c r="Z46" i="54" s="1"/>
  <c r="X46" i="54"/>
  <c r="C46" i="54"/>
  <c r="AD45" i="54"/>
  <c r="AC45" i="54" s="1"/>
  <c r="AA45" i="54"/>
  <c r="Z45" i="54"/>
  <c r="X45" i="54"/>
  <c r="C45" i="54"/>
  <c r="AE45" i="54" s="1"/>
  <c r="AD44" i="54"/>
  <c r="AC44" i="54" s="1"/>
  <c r="AA44" i="54"/>
  <c r="Z44" i="54" s="1"/>
  <c r="X44" i="54"/>
  <c r="C44" i="54"/>
  <c r="AD43" i="54"/>
  <c r="AC43" i="54" s="1"/>
  <c r="AA43" i="54"/>
  <c r="Z43" i="54"/>
  <c r="X43" i="54"/>
  <c r="C43" i="54"/>
  <c r="AE43" i="54" s="1"/>
  <c r="AD42" i="54"/>
  <c r="AC42" i="54" s="1"/>
  <c r="AA42" i="54"/>
  <c r="Z42" i="54" s="1"/>
  <c r="X42" i="54"/>
  <c r="C42" i="54"/>
  <c r="AD41" i="54"/>
  <c r="AC41" i="54" s="1"/>
  <c r="AA41" i="54"/>
  <c r="Z41" i="54"/>
  <c r="X41" i="54"/>
  <c r="C41" i="54"/>
  <c r="AE41" i="54" s="1"/>
  <c r="AD40" i="54"/>
  <c r="AC40" i="54" s="1"/>
  <c r="AA40" i="54"/>
  <c r="Z40" i="54" s="1"/>
  <c r="X40" i="54"/>
  <c r="C40" i="54"/>
  <c r="AD39" i="54"/>
  <c r="AC39" i="54" s="1"/>
  <c r="AA39" i="54"/>
  <c r="Z39" i="54"/>
  <c r="X39" i="54"/>
  <c r="C39" i="54"/>
  <c r="AE39" i="54" s="1"/>
  <c r="AD38" i="54"/>
  <c r="AC38" i="54" s="1"/>
  <c r="AA38" i="54"/>
  <c r="Z38" i="54" s="1"/>
  <c r="X38" i="54"/>
  <c r="C38" i="54"/>
  <c r="AD37" i="54"/>
  <c r="AC37" i="54" s="1"/>
  <c r="AA37" i="54"/>
  <c r="Z37" i="54"/>
  <c r="X37" i="54"/>
  <c r="C37" i="54"/>
  <c r="AE37" i="54" s="1"/>
  <c r="AD36" i="54"/>
  <c r="AC36" i="54" s="1"/>
  <c r="AA36" i="54"/>
  <c r="Z36" i="54" s="1"/>
  <c r="X36" i="54"/>
  <c r="C36" i="54"/>
  <c r="AD35" i="54"/>
  <c r="AC35" i="54" s="1"/>
  <c r="AA35" i="54"/>
  <c r="Z35" i="54"/>
  <c r="X35" i="54"/>
  <c r="C35" i="54"/>
  <c r="AE35" i="54" s="1"/>
  <c r="AD34" i="54"/>
  <c r="AC34" i="54" s="1"/>
  <c r="AA34" i="54"/>
  <c r="Z34" i="54" s="1"/>
  <c r="X34" i="54"/>
  <c r="C34" i="54"/>
  <c r="AD33" i="54"/>
  <c r="AC33" i="54" s="1"/>
  <c r="AA33" i="54"/>
  <c r="Z33" i="54"/>
  <c r="X33" i="54"/>
  <c r="C33" i="54"/>
  <c r="AE33" i="54" s="1"/>
  <c r="AD32" i="54"/>
  <c r="AC32" i="54" s="1"/>
  <c r="AA32" i="54"/>
  <c r="Z32" i="54" s="1"/>
  <c r="X32" i="54"/>
  <c r="C32" i="54"/>
  <c r="AD31" i="54"/>
  <c r="AC31" i="54" s="1"/>
  <c r="AA31" i="54"/>
  <c r="Z31" i="54"/>
  <c r="X31" i="54"/>
  <c r="C31" i="54"/>
  <c r="AE31" i="54" s="1"/>
  <c r="AD30" i="54"/>
  <c r="AC30" i="54" s="1"/>
  <c r="AA30" i="54"/>
  <c r="Z30" i="54" s="1"/>
  <c r="X30" i="54"/>
  <c r="C30" i="54"/>
  <c r="AD29" i="54"/>
  <c r="AC29" i="54" s="1"/>
  <c r="AA29" i="54"/>
  <c r="Z29" i="54"/>
  <c r="X29" i="54"/>
  <c r="C29" i="54"/>
  <c r="AE29" i="54" s="1"/>
  <c r="AD28" i="54"/>
  <c r="AC28" i="54" s="1"/>
  <c r="AA28" i="54"/>
  <c r="Z28" i="54" s="1"/>
  <c r="X28" i="54"/>
  <c r="C28" i="54"/>
  <c r="AD27" i="54"/>
  <c r="AC27" i="54" s="1"/>
  <c r="AA27" i="54"/>
  <c r="Z27" i="54"/>
  <c r="X27" i="54"/>
  <c r="C27" i="54"/>
  <c r="AE27" i="54" s="1"/>
  <c r="AD26" i="54"/>
  <c r="AC26" i="54" s="1"/>
  <c r="AA26" i="54"/>
  <c r="Z26" i="54" s="1"/>
  <c r="X26" i="54"/>
  <c r="C26" i="54"/>
  <c r="AD25" i="54"/>
  <c r="AC25" i="54" s="1"/>
  <c r="AA25" i="54"/>
  <c r="Z25" i="54"/>
  <c r="X25" i="54"/>
  <c r="C25" i="54"/>
  <c r="AE25" i="54" s="1"/>
  <c r="AD24" i="54"/>
  <c r="AC24" i="54" s="1"/>
  <c r="AA24" i="54"/>
  <c r="Z24" i="54" s="1"/>
  <c r="X24" i="54"/>
  <c r="C24" i="54"/>
  <c r="AD23" i="54"/>
  <c r="AC23" i="54" s="1"/>
  <c r="AA23" i="54"/>
  <c r="Z23" i="54"/>
  <c r="X23" i="54"/>
  <c r="C23" i="54"/>
  <c r="AE23" i="54" s="1"/>
  <c r="AD22" i="54"/>
  <c r="AC22" i="54" s="1"/>
  <c r="AA22" i="54"/>
  <c r="Z22" i="54" s="1"/>
  <c r="X22" i="54"/>
  <c r="C22" i="54"/>
  <c r="AD21" i="54"/>
  <c r="AC21" i="54" s="1"/>
  <c r="AA21" i="54"/>
  <c r="Z21" i="54"/>
  <c r="X21" i="54"/>
  <c r="C21" i="54"/>
  <c r="AE21" i="54" s="1"/>
  <c r="AD20" i="54"/>
  <c r="AC20" i="54" s="1"/>
  <c r="AA20" i="54"/>
  <c r="Z20" i="54" s="1"/>
  <c r="X20" i="54"/>
  <c r="C20" i="54"/>
  <c r="AD19" i="54"/>
  <c r="AC19" i="54" s="1"/>
  <c r="AA19" i="54"/>
  <c r="Z19" i="54"/>
  <c r="X19" i="54"/>
  <c r="C19" i="54"/>
  <c r="AE19" i="54" s="1"/>
  <c r="AD18" i="54"/>
  <c r="AC18" i="54" s="1"/>
  <c r="AA18" i="54"/>
  <c r="Z18" i="54" s="1"/>
  <c r="X18" i="54"/>
  <c r="C18" i="54"/>
  <c r="AD17" i="54"/>
  <c r="AC17" i="54" s="1"/>
  <c r="AA17" i="54"/>
  <c r="Z17" i="54"/>
  <c r="X17" i="54"/>
  <c r="C17" i="54"/>
  <c r="AE17" i="54" s="1"/>
  <c r="AD16" i="54"/>
  <c r="AC16" i="54" s="1"/>
  <c r="AA16" i="54"/>
  <c r="Z16" i="54" s="1"/>
  <c r="X16" i="54"/>
  <c r="C16" i="54"/>
  <c r="AD15" i="54"/>
  <c r="AC15" i="54" s="1"/>
  <c r="AA15" i="54"/>
  <c r="Z15" i="54"/>
  <c r="X15" i="54"/>
  <c r="C15" i="54"/>
  <c r="AE15" i="54" s="1"/>
  <c r="AD14" i="54"/>
  <c r="AC14" i="54" s="1"/>
  <c r="AA14" i="54"/>
  <c r="Z14" i="54" s="1"/>
  <c r="X14" i="54"/>
  <c r="C14" i="54"/>
  <c r="AD13" i="54"/>
  <c r="AC13" i="54" s="1"/>
  <c r="AA13" i="54"/>
  <c r="Z13" i="54"/>
  <c r="X13" i="54"/>
  <c r="C13" i="54"/>
  <c r="AD12" i="54"/>
  <c r="AC12" i="54" s="1"/>
  <c r="AA12" i="54"/>
  <c r="Z12" i="54" s="1"/>
  <c r="X12" i="54"/>
  <c r="C12" i="54"/>
  <c r="W11" i="54"/>
  <c r="V11" i="54"/>
  <c r="U11" i="54"/>
  <c r="T11" i="54"/>
  <c r="S11" i="54"/>
  <c r="R11" i="54"/>
  <c r="Q11" i="54"/>
  <c r="P11" i="54"/>
  <c r="O11" i="54"/>
  <c r="N11" i="54"/>
  <c r="M11" i="54"/>
  <c r="L11" i="54"/>
  <c r="K11" i="54"/>
  <c r="J11" i="54"/>
  <c r="I11" i="54"/>
  <c r="H11" i="54"/>
  <c r="G11" i="54"/>
  <c r="F11" i="54"/>
  <c r="E11" i="54"/>
  <c r="D11" i="54"/>
  <c r="D8" i="54"/>
  <c r="E5" i="54"/>
  <c r="W62" i="53"/>
  <c r="V62" i="53"/>
  <c r="U62" i="53"/>
  <c r="T62" i="53"/>
  <c r="S62" i="53"/>
  <c r="R62" i="53"/>
  <c r="Q62" i="53"/>
  <c r="P62" i="53"/>
  <c r="O62" i="53"/>
  <c r="N62" i="53"/>
  <c r="M62" i="53"/>
  <c r="L62" i="53"/>
  <c r="K62" i="53"/>
  <c r="J62" i="53"/>
  <c r="I62" i="53"/>
  <c r="H62" i="53"/>
  <c r="G62" i="53"/>
  <c r="F62" i="53"/>
  <c r="E62" i="53"/>
  <c r="D62" i="53"/>
  <c r="AD61" i="53"/>
  <c r="AC61" i="53" s="1"/>
  <c r="AA61" i="53"/>
  <c r="Z61" i="53"/>
  <c r="X61" i="53"/>
  <c r="C61" i="53"/>
  <c r="AD60" i="53"/>
  <c r="AC60" i="53" s="1"/>
  <c r="AA60" i="53"/>
  <c r="Z60" i="53" s="1"/>
  <c r="X60" i="53"/>
  <c r="C60" i="53"/>
  <c r="AD59" i="53"/>
  <c r="AC59" i="53" s="1"/>
  <c r="AA59" i="53"/>
  <c r="Z59" i="53"/>
  <c r="X59" i="53"/>
  <c r="C59" i="53"/>
  <c r="AD58" i="53"/>
  <c r="AC58" i="53" s="1"/>
  <c r="AA58" i="53"/>
  <c r="Z58" i="53" s="1"/>
  <c r="X58" i="53"/>
  <c r="C58" i="53"/>
  <c r="AD57" i="53"/>
  <c r="AC57" i="53" s="1"/>
  <c r="AA57" i="53"/>
  <c r="Z57" i="53"/>
  <c r="X57" i="53"/>
  <c r="C57" i="53"/>
  <c r="AD56" i="53"/>
  <c r="AC56" i="53" s="1"/>
  <c r="AA56" i="53"/>
  <c r="Z56" i="53" s="1"/>
  <c r="X56" i="53"/>
  <c r="C56" i="53"/>
  <c r="AD55" i="53"/>
  <c r="AC55" i="53" s="1"/>
  <c r="AA55" i="53"/>
  <c r="Z55" i="53"/>
  <c r="X55" i="53"/>
  <c r="C55" i="53"/>
  <c r="AD54" i="53"/>
  <c r="AC54" i="53" s="1"/>
  <c r="AA54" i="53"/>
  <c r="Z54" i="53" s="1"/>
  <c r="X54" i="53"/>
  <c r="C54" i="53"/>
  <c r="AD53" i="53"/>
  <c r="AC53" i="53" s="1"/>
  <c r="AA53" i="53"/>
  <c r="Z53" i="53"/>
  <c r="X53" i="53"/>
  <c r="C53" i="53"/>
  <c r="AD52" i="53"/>
  <c r="AC52" i="53" s="1"/>
  <c r="AA52" i="53"/>
  <c r="Z52" i="53" s="1"/>
  <c r="X52" i="53"/>
  <c r="C52" i="53"/>
  <c r="AD51" i="53"/>
  <c r="AC51" i="53" s="1"/>
  <c r="AA51" i="53"/>
  <c r="Z51" i="53"/>
  <c r="X51" i="53"/>
  <c r="C51" i="53"/>
  <c r="AD50" i="53"/>
  <c r="AC50" i="53" s="1"/>
  <c r="AA50" i="53"/>
  <c r="Z50" i="53" s="1"/>
  <c r="X50" i="53"/>
  <c r="C50" i="53"/>
  <c r="AD49" i="53"/>
  <c r="AC49" i="53" s="1"/>
  <c r="AA49" i="53"/>
  <c r="Z49" i="53"/>
  <c r="X49" i="53"/>
  <c r="C49" i="53"/>
  <c r="AD48" i="53"/>
  <c r="AC48" i="53" s="1"/>
  <c r="AA48" i="53"/>
  <c r="Z48" i="53" s="1"/>
  <c r="X48" i="53"/>
  <c r="C48" i="53"/>
  <c r="AD47" i="53"/>
  <c r="AC47" i="53" s="1"/>
  <c r="AA47" i="53"/>
  <c r="Z47" i="53"/>
  <c r="X47" i="53"/>
  <c r="C47" i="53"/>
  <c r="AD46" i="53"/>
  <c r="AC46" i="53" s="1"/>
  <c r="AA46" i="53"/>
  <c r="Z46" i="53" s="1"/>
  <c r="X46" i="53"/>
  <c r="C46" i="53"/>
  <c r="AD45" i="53"/>
  <c r="AC45" i="53" s="1"/>
  <c r="AA45" i="53"/>
  <c r="Z45" i="53"/>
  <c r="X45" i="53"/>
  <c r="C45" i="53"/>
  <c r="AD44" i="53"/>
  <c r="AC44" i="53" s="1"/>
  <c r="AA44" i="53"/>
  <c r="Z44" i="53" s="1"/>
  <c r="X44" i="53"/>
  <c r="C44" i="53"/>
  <c r="AD43" i="53"/>
  <c r="AC43" i="53" s="1"/>
  <c r="AA43" i="53"/>
  <c r="Z43" i="53"/>
  <c r="X43" i="53"/>
  <c r="C43" i="53"/>
  <c r="AD42" i="53"/>
  <c r="AC42" i="53" s="1"/>
  <c r="AA42" i="53"/>
  <c r="Z42" i="53" s="1"/>
  <c r="X42" i="53"/>
  <c r="C42" i="53"/>
  <c r="AD41" i="53"/>
  <c r="AC41" i="53" s="1"/>
  <c r="AA41" i="53"/>
  <c r="Z41" i="53"/>
  <c r="X41" i="53"/>
  <c r="C41" i="53"/>
  <c r="AD40" i="53"/>
  <c r="AC40" i="53" s="1"/>
  <c r="AA40" i="53"/>
  <c r="Z40" i="53" s="1"/>
  <c r="X40" i="53"/>
  <c r="C40" i="53"/>
  <c r="AD39" i="53"/>
  <c r="AC39" i="53" s="1"/>
  <c r="AA39" i="53"/>
  <c r="Z39" i="53"/>
  <c r="X39" i="53"/>
  <c r="C39" i="53"/>
  <c r="AD38" i="53"/>
  <c r="AC38" i="53" s="1"/>
  <c r="AA38" i="53"/>
  <c r="Z38" i="53" s="1"/>
  <c r="X38" i="53"/>
  <c r="C38" i="53"/>
  <c r="AD37" i="53"/>
  <c r="AC37" i="53" s="1"/>
  <c r="AA37" i="53"/>
  <c r="Z37" i="53"/>
  <c r="X37" i="53"/>
  <c r="C37" i="53"/>
  <c r="AD36" i="53"/>
  <c r="AC36" i="53" s="1"/>
  <c r="AA36" i="53"/>
  <c r="Z36" i="53" s="1"/>
  <c r="X36" i="53"/>
  <c r="C36" i="53"/>
  <c r="AD35" i="53"/>
  <c r="AC35" i="53" s="1"/>
  <c r="AA35" i="53"/>
  <c r="Z35" i="53"/>
  <c r="X35" i="53"/>
  <c r="C35" i="53"/>
  <c r="AD34" i="53"/>
  <c r="AC34" i="53" s="1"/>
  <c r="AA34" i="53"/>
  <c r="Z34" i="53" s="1"/>
  <c r="X34" i="53"/>
  <c r="C34" i="53"/>
  <c r="AD33" i="53"/>
  <c r="AC33" i="53" s="1"/>
  <c r="AA33" i="53"/>
  <c r="Z33" i="53"/>
  <c r="X33" i="53"/>
  <c r="C33" i="53"/>
  <c r="AD32" i="53"/>
  <c r="AC32" i="53" s="1"/>
  <c r="AA32" i="53"/>
  <c r="Z32" i="53" s="1"/>
  <c r="X32" i="53"/>
  <c r="C32" i="53"/>
  <c r="AD31" i="53"/>
  <c r="AC31" i="53" s="1"/>
  <c r="AA31" i="53"/>
  <c r="Z31" i="53"/>
  <c r="X31" i="53"/>
  <c r="C31" i="53"/>
  <c r="AE31" i="53" s="1"/>
  <c r="AD30" i="53"/>
  <c r="AC30" i="53" s="1"/>
  <c r="AA30" i="53"/>
  <c r="Z30" i="53" s="1"/>
  <c r="X30" i="53"/>
  <c r="C30" i="53"/>
  <c r="AD29" i="53"/>
  <c r="AC29" i="53" s="1"/>
  <c r="AA29" i="53"/>
  <c r="Z29" i="53"/>
  <c r="X29" i="53"/>
  <c r="C29" i="53"/>
  <c r="AE29" i="53" s="1"/>
  <c r="AD28" i="53"/>
  <c r="AC28" i="53" s="1"/>
  <c r="AA28" i="53"/>
  <c r="Z28" i="53" s="1"/>
  <c r="X28" i="53"/>
  <c r="C28" i="53"/>
  <c r="AD27" i="53"/>
  <c r="AC27" i="53" s="1"/>
  <c r="AA27" i="53"/>
  <c r="Z27" i="53"/>
  <c r="X27" i="53"/>
  <c r="C27" i="53"/>
  <c r="AE27" i="53" s="1"/>
  <c r="AD26" i="53"/>
  <c r="AC26" i="53" s="1"/>
  <c r="AA26" i="53"/>
  <c r="Z26" i="53" s="1"/>
  <c r="X26" i="53"/>
  <c r="C26" i="53"/>
  <c r="AD25" i="53"/>
  <c r="AC25" i="53" s="1"/>
  <c r="AA25" i="53"/>
  <c r="Z25" i="53"/>
  <c r="X25" i="53"/>
  <c r="C25" i="53"/>
  <c r="AE25" i="53" s="1"/>
  <c r="AD24" i="53"/>
  <c r="AC24" i="53" s="1"/>
  <c r="AA24" i="53"/>
  <c r="Z24" i="53" s="1"/>
  <c r="X24" i="53"/>
  <c r="C24" i="53"/>
  <c r="AD23" i="53"/>
  <c r="AC23" i="53" s="1"/>
  <c r="AA23" i="53"/>
  <c r="Z23" i="53"/>
  <c r="X23" i="53"/>
  <c r="C23" i="53"/>
  <c r="AD22" i="53"/>
  <c r="AC22" i="53" s="1"/>
  <c r="AA22" i="53"/>
  <c r="Z22" i="53" s="1"/>
  <c r="X22" i="53"/>
  <c r="C22" i="53"/>
  <c r="AD21" i="53"/>
  <c r="AC21" i="53" s="1"/>
  <c r="AA21" i="53"/>
  <c r="Z21" i="53"/>
  <c r="X21" i="53"/>
  <c r="C21" i="53"/>
  <c r="AE21" i="53" s="1"/>
  <c r="AD20" i="53"/>
  <c r="AC20" i="53" s="1"/>
  <c r="AA20" i="53"/>
  <c r="Z20" i="53" s="1"/>
  <c r="X20" i="53"/>
  <c r="C20" i="53"/>
  <c r="AD19" i="53"/>
  <c r="AC19" i="53" s="1"/>
  <c r="AA19" i="53"/>
  <c r="Z19" i="53"/>
  <c r="X19" i="53"/>
  <c r="C19" i="53"/>
  <c r="AE19" i="53" s="1"/>
  <c r="AD18" i="53"/>
  <c r="AC18" i="53" s="1"/>
  <c r="AA18" i="53"/>
  <c r="Z18" i="53" s="1"/>
  <c r="X18" i="53"/>
  <c r="C18" i="53"/>
  <c r="AD17" i="53"/>
  <c r="AC17" i="53" s="1"/>
  <c r="AA17" i="53"/>
  <c r="Z17" i="53"/>
  <c r="X17" i="53"/>
  <c r="C17" i="53"/>
  <c r="AE17" i="53" s="1"/>
  <c r="AD16" i="53"/>
  <c r="AC16" i="53" s="1"/>
  <c r="AA16" i="53"/>
  <c r="Z16" i="53" s="1"/>
  <c r="X16" i="53"/>
  <c r="C16" i="53"/>
  <c r="AD15" i="53"/>
  <c r="AC15" i="53" s="1"/>
  <c r="AA15" i="53"/>
  <c r="Z15" i="53"/>
  <c r="X15" i="53"/>
  <c r="C15" i="53"/>
  <c r="AE15" i="53" s="1"/>
  <c r="AD14" i="53"/>
  <c r="AC14" i="53" s="1"/>
  <c r="AA14" i="53"/>
  <c r="Z14" i="53" s="1"/>
  <c r="X14" i="53"/>
  <c r="C14" i="53"/>
  <c r="AD13" i="53"/>
  <c r="AC13" i="53" s="1"/>
  <c r="AA13" i="53"/>
  <c r="Z13" i="53"/>
  <c r="X13" i="53"/>
  <c r="C13" i="53"/>
  <c r="AD12" i="53"/>
  <c r="AC12" i="53" s="1"/>
  <c r="AA12" i="53"/>
  <c r="Z12" i="53" s="1"/>
  <c r="X12" i="53"/>
  <c r="C12" i="53"/>
  <c r="W11" i="53"/>
  <c r="V11" i="53"/>
  <c r="U11" i="53"/>
  <c r="T11" i="53"/>
  <c r="S11" i="53"/>
  <c r="R11" i="53"/>
  <c r="Q11" i="53"/>
  <c r="P11" i="53"/>
  <c r="O11" i="53"/>
  <c r="N11" i="53"/>
  <c r="M11" i="53"/>
  <c r="L11" i="53"/>
  <c r="K11" i="53"/>
  <c r="J11" i="53"/>
  <c r="I11" i="53"/>
  <c r="H11" i="53"/>
  <c r="G11" i="53"/>
  <c r="F11" i="53"/>
  <c r="E11" i="53"/>
  <c r="D11" i="53"/>
  <c r="D8" i="53"/>
  <c r="E5" i="53"/>
  <c r="Q65" i="52"/>
  <c r="N65" i="52"/>
  <c r="B65" i="52"/>
  <c r="Q64" i="52"/>
  <c r="N64" i="52"/>
  <c r="R64" i="52" s="1"/>
  <c r="P57" i="57" s="1"/>
  <c r="AU50" i="1" s="1"/>
  <c r="B64" i="52"/>
  <c r="Q63" i="52"/>
  <c r="N63" i="52"/>
  <c r="B63" i="52"/>
  <c r="Q62" i="52"/>
  <c r="N62" i="52"/>
  <c r="B62" i="52"/>
  <c r="Q61" i="52"/>
  <c r="N61" i="52"/>
  <c r="B61" i="52"/>
  <c r="Q60" i="52"/>
  <c r="N60" i="52"/>
  <c r="B60" i="52"/>
  <c r="Q59" i="52"/>
  <c r="N59" i="52"/>
  <c r="B59" i="52"/>
  <c r="Q58" i="52"/>
  <c r="N58" i="52"/>
  <c r="B58" i="52"/>
  <c r="Q57" i="52"/>
  <c r="N57" i="52"/>
  <c r="B57" i="52"/>
  <c r="Q56" i="52"/>
  <c r="R56" i="52" s="1"/>
  <c r="N56" i="52"/>
  <c r="B56" i="52"/>
  <c r="Q55" i="52"/>
  <c r="N55" i="52"/>
  <c r="B55" i="52"/>
  <c r="Q54" i="52"/>
  <c r="N54" i="52"/>
  <c r="B54" i="52"/>
  <c r="Q53" i="52"/>
  <c r="R53" i="52" s="1"/>
  <c r="N53" i="52"/>
  <c r="B53" i="52"/>
  <c r="Q52" i="52"/>
  <c r="N52" i="52"/>
  <c r="B52" i="52"/>
  <c r="Q51" i="52"/>
  <c r="N51" i="52"/>
  <c r="B51" i="52"/>
  <c r="Q50" i="52"/>
  <c r="N50" i="52"/>
  <c r="B50" i="52"/>
  <c r="Q49" i="52"/>
  <c r="R49" i="52" s="1"/>
  <c r="B49" i="52"/>
  <c r="Q48" i="52"/>
  <c r="B48" i="52"/>
  <c r="Q47" i="52"/>
  <c r="B47" i="52"/>
  <c r="Q46" i="52"/>
  <c r="B46" i="52"/>
  <c r="Q45" i="52"/>
  <c r="R45" i="52" s="1"/>
  <c r="B45" i="52"/>
  <c r="Q44" i="52"/>
  <c r="B44" i="52"/>
  <c r="Q43" i="52"/>
  <c r="B43" i="52"/>
  <c r="Q42" i="52"/>
  <c r="B42" i="52"/>
  <c r="Q41" i="52"/>
  <c r="R41" i="52" s="1"/>
  <c r="B41" i="52"/>
  <c r="Q40" i="52"/>
  <c r="B40" i="52"/>
  <c r="Q39" i="52"/>
  <c r="B39" i="52"/>
  <c r="Q38" i="52"/>
  <c r="B38" i="52"/>
  <c r="Q37" i="52"/>
  <c r="B37" i="52"/>
  <c r="Q36" i="52"/>
  <c r="B36" i="52"/>
  <c r="Q35" i="52"/>
  <c r="B35" i="52"/>
  <c r="Q34" i="52"/>
  <c r="B34" i="52"/>
  <c r="Q33" i="52"/>
  <c r="R33" i="52" s="1"/>
  <c r="B33" i="52"/>
  <c r="Q32" i="52"/>
  <c r="B32" i="52"/>
  <c r="Q31" i="52"/>
  <c r="B31" i="52"/>
  <c r="Q30" i="52"/>
  <c r="B30" i="52"/>
  <c r="Q29" i="52"/>
  <c r="R29" i="52" s="1"/>
  <c r="B29" i="52"/>
  <c r="Q28" i="52"/>
  <c r="B28" i="52"/>
  <c r="Q27" i="52"/>
  <c r="B27" i="52"/>
  <c r="Q26" i="52"/>
  <c r="B26" i="52"/>
  <c r="Q25" i="52"/>
  <c r="B25" i="52"/>
  <c r="Q24" i="52"/>
  <c r="B24" i="52"/>
  <c r="Q23" i="52"/>
  <c r="B23" i="52"/>
  <c r="Q22" i="52"/>
  <c r="B22" i="52"/>
  <c r="Q21" i="52"/>
  <c r="B21" i="52"/>
  <c r="Q20" i="52"/>
  <c r="B20" i="52"/>
  <c r="Q19" i="52"/>
  <c r="B19" i="52"/>
  <c r="Q18" i="52"/>
  <c r="B18" i="52"/>
  <c r="Q17" i="52"/>
  <c r="R17" i="52" s="1"/>
  <c r="B17" i="52"/>
  <c r="Q16" i="52"/>
  <c r="R16" i="52" s="1"/>
  <c r="C16" i="52"/>
  <c r="B16" i="52"/>
  <c r="CB15" i="52"/>
  <c r="CA15" i="52"/>
  <c r="BZ15" i="52"/>
  <c r="BY15" i="52"/>
  <c r="BX15" i="52"/>
  <c r="BW15" i="52"/>
  <c r="BV15" i="52"/>
  <c r="BU15" i="52"/>
  <c r="BT15" i="52"/>
  <c r="BS15" i="52"/>
  <c r="AX15" i="52"/>
  <c r="AW15" i="52"/>
  <c r="AV15" i="52"/>
  <c r="AU15" i="52"/>
  <c r="AT15" i="52"/>
  <c r="AS15" i="52"/>
  <c r="AR15" i="52"/>
  <c r="AQ15" i="52"/>
  <c r="AP15" i="52"/>
  <c r="AO15" i="52"/>
  <c r="M15" i="52"/>
  <c r="L15" i="52"/>
  <c r="AC15" i="52" s="1"/>
  <c r="AM15" i="52" s="1"/>
  <c r="K15" i="52"/>
  <c r="J15" i="52"/>
  <c r="I15" i="52"/>
  <c r="H15" i="52"/>
  <c r="G15" i="52"/>
  <c r="F15" i="52"/>
  <c r="E15" i="52"/>
  <c r="D15" i="52"/>
  <c r="A5" i="52"/>
  <c r="W62" i="51"/>
  <c r="V62" i="51"/>
  <c r="U62" i="51"/>
  <c r="T62" i="51"/>
  <c r="S62" i="51"/>
  <c r="R62" i="51"/>
  <c r="Q62" i="51"/>
  <c r="P62" i="51"/>
  <c r="O62" i="51"/>
  <c r="N62" i="51"/>
  <c r="M62" i="51"/>
  <c r="L62" i="51"/>
  <c r="K62" i="51"/>
  <c r="J62" i="51"/>
  <c r="I62" i="51"/>
  <c r="H62" i="51"/>
  <c r="G62" i="51"/>
  <c r="F62" i="51"/>
  <c r="E62" i="51"/>
  <c r="D62" i="51"/>
  <c r="AD61" i="51"/>
  <c r="AC61" i="51" s="1"/>
  <c r="AA61" i="51"/>
  <c r="Z61" i="51" s="1"/>
  <c r="X61" i="51"/>
  <c r="C61" i="51"/>
  <c r="AD60" i="51"/>
  <c r="AC60" i="51" s="1"/>
  <c r="AA60" i="51"/>
  <c r="Z60" i="51"/>
  <c r="X60" i="51"/>
  <c r="C60" i="51"/>
  <c r="AD59" i="51"/>
  <c r="AC59" i="51" s="1"/>
  <c r="AA59" i="51"/>
  <c r="Z59" i="51" s="1"/>
  <c r="X59" i="51"/>
  <c r="C59" i="51"/>
  <c r="AD58" i="51"/>
  <c r="AC58" i="51" s="1"/>
  <c r="AA58" i="51"/>
  <c r="Z58" i="51"/>
  <c r="X58" i="51"/>
  <c r="C58" i="51"/>
  <c r="AD57" i="51"/>
  <c r="AC57" i="51" s="1"/>
  <c r="AA57" i="51"/>
  <c r="Z57" i="51" s="1"/>
  <c r="X57" i="51"/>
  <c r="C57" i="51"/>
  <c r="AD56" i="51"/>
  <c r="AC56" i="51" s="1"/>
  <c r="AA56" i="51"/>
  <c r="Z56" i="51"/>
  <c r="X56" i="51"/>
  <c r="C56" i="51"/>
  <c r="AD55" i="51"/>
  <c r="AC55" i="51" s="1"/>
  <c r="AA55" i="51"/>
  <c r="Z55" i="51" s="1"/>
  <c r="X55" i="51"/>
  <c r="C55" i="51"/>
  <c r="AD54" i="51"/>
  <c r="AC54" i="51" s="1"/>
  <c r="AA54" i="51"/>
  <c r="Z54" i="51"/>
  <c r="X54" i="51"/>
  <c r="C54" i="51"/>
  <c r="AD53" i="51"/>
  <c r="AC53" i="51" s="1"/>
  <c r="AA53" i="51"/>
  <c r="Z53" i="51" s="1"/>
  <c r="X53" i="51"/>
  <c r="C53" i="51"/>
  <c r="AD52" i="51"/>
  <c r="AC52" i="51" s="1"/>
  <c r="AA52" i="51"/>
  <c r="Z52" i="51"/>
  <c r="X52" i="51"/>
  <c r="C52" i="51"/>
  <c r="AD51" i="51"/>
  <c r="AC51" i="51" s="1"/>
  <c r="AA51" i="51"/>
  <c r="Z51" i="51" s="1"/>
  <c r="X51" i="51"/>
  <c r="C51" i="51"/>
  <c r="AD50" i="51"/>
  <c r="AC50" i="51" s="1"/>
  <c r="AA50" i="51"/>
  <c r="Z50" i="51"/>
  <c r="X50" i="51"/>
  <c r="C50" i="51"/>
  <c r="AD49" i="51"/>
  <c r="AC49" i="51" s="1"/>
  <c r="AA49" i="51"/>
  <c r="Z49" i="51" s="1"/>
  <c r="X49" i="51"/>
  <c r="C49" i="51"/>
  <c r="AD48" i="51"/>
  <c r="AC48" i="51" s="1"/>
  <c r="AA48" i="51"/>
  <c r="Z48" i="51"/>
  <c r="X48" i="51"/>
  <c r="C48" i="51"/>
  <c r="AD47" i="51"/>
  <c r="AC47" i="51" s="1"/>
  <c r="AA47" i="51"/>
  <c r="Z47" i="51" s="1"/>
  <c r="X47" i="51"/>
  <c r="C47" i="51"/>
  <c r="AD46" i="51"/>
  <c r="AC46" i="51" s="1"/>
  <c r="AA46" i="51"/>
  <c r="Z46" i="51"/>
  <c r="X46" i="51"/>
  <c r="C46" i="51"/>
  <c r="AD45" i="51"/>
  <c r="AC45" i="51" s="1"/>
  <c r="AA45" i="51"/>
  <c r="Z45" i="51" s="1"/>
  <c r="X45" i="51"/>
  <c r="C45" i="51"/>
  <c r="AD44" i="51"/>
  <c r="AC44" i="51" s="1"/>
  <c r="AA44" i="51"/>
  <c r="Z44" i="51"/>
  <c r="X44" i="51"/>
  <c r="C44" i="51"/>
  <c r="AD43" i="51"/>
  <c r="AC43" i="51" s="1"/>
  <c r="AA43" i="51"/>
  <c r="Z43" i="51" s="1"/>
  <c r="X43" i="51"/>
  <c r="C43" i="51"/>
  <c r="AD42" i="51"/>
  <c r="AC42" i="51" s="1"/>
  <c r="AA42" i="51"/>
  <c r="Z42" i="51"/>
  <c r="X42" i="51"/>
  <c r="C42" i="51"/>
  <c r="AD41" i="51"/>
  <c r="AC41" i="51" s="1"/>
  <c r="AA41" i="51"/>
  <c r="Z41" i="51" s="1"/>
  <c r="X41" i="51"/>
  <c r="C41" i="51"/>
  <c r="AD40" i="51"/>
  <c r="AC40" i="51" s="1"/>
  <c r="AA40" i="51"/>
  <c r="Z40" i="51"/>
  <c r="X40" i="51"/>
  <c r="C40" i="51"/>
  <c r="AD39" i="51"/>
  <c r="AC39" i="51" s="1"/>
  <c r="AA39" i="51"/>
  <c r="Z39" i="51" s="1"/>
  <c r="X39" i="51"/>
  <c r="C39" i="51"/>
  <c r="AD38" i="51"/>
  <c r="AC38" i="51" s="1"/>
  <c r="AA38" i="51"/>
  <c r="Z38" i="51"/>
  <c r="X38" i="51"/>
  <c r="C38" i="51"/>
  <c r="AD37" i="51"/>
  <c r="AC37" i="51" s="1"/>
  <c r="AA37" i="51"/>
  <c r="Z37" i="51" s="1"/>
  <c r="X37" i="51"/>
  <c r="C37" i="51"/>
  <c r="AD36" i="51"/>
  <c r="AC36" i="51" s="1"/>
  <c r="AA36" i="51"/>
  <c r="Z36" i="51"/>
  <c r="X36" i="51"/>
  <c r="C36" i="51"/>
  <c r="AD35" i="51"/>
  <c r="AC35" i="51" s="1"/>
  <c r="AA35" i="51"/>
  <c r="Z35" i="51" s="1"/>
  <c r="X35" i="51"/>
  <c r="C35" i="51"/>
  <c r="AD34" i="51"/>
  <c r="AC34" i="51" s="1"/>
  <c r="AA34" i="51"/>
  <c r="Z34" i="51"/>
  <c r="X34" i="51"/>
  <c r="C34" i="51"/>
  <c r="AD33" i="51"/>
  <c r="AC33" i="51" s="1"/>
  <c r="AA33" i="51"/>
  <c r="Z33" i="51" s="1"/>
  <c r="X33" i="51"/>
  <c r="C33" i="51"/>
  <c r="AD32" i="51"/>
  <c r="AC32" i="51" s="1"/>
  <c r="AA32" i="51"/>
  <c r="Z32" i="51"/>
  <c r="X32" i="51"/>
  <c r="C32" i="51"/>
  <c r="AD31" i="51"/>
  <c r="AC31" i="51" s="1"/>
  <c r="AA31" i="51"/>
  <c r="Z31" i="51" s="1"/>
  <c r="X31" i="51"/>
  <c r="C31" i="51"/>
  <c r="AD30" i="51"/>
  <c r="AC30" i="51" s="1"/>
  <c r="AA30" i="51"/>
  <c r="Z30" i="51"/>
  <c r="X30" i="51"/>
  <c r="C30" i="51"/>
  <c r="AD29" i="51"/>
  <c r="AC29" i="51" s="1"/>
  <c r="AA29" i="51"/>
  <c r="Z29" i="51" s="1"/>
  <c r="X29" i="51"/>
  <c r="C29" i="51"/>
  <c r="AD28" i="51"/>
  <c r="AC28" i="51" s="1"/>
  <c r="AA28" i="51"/>
  <c r="Z28" i="51"/>
  <c r="X28" i="51"/>
  <c r="C28" i="51"/>
  <c r="AD27" i="51"/>
  <c r="AC27" i="51" s="1"/>
  <c r="AA27" i="51"/>
  <c r="Z27" i="51" s="1"/>
  <c r="X27" i="51"/>
  <c r="C27" i="51"/>
  <c r="AD26" i="51"/>
  <c r="AC26" i="51" s="1"/>
  <c r="AA26" i="51"/>
  <c r="Z26" i="51"/>
  <c r="X26" i="51"/>
  <c r="C26" i="51"/>
  <c r="AD25" i="51"/>
  <c r="AC25" i="51" s="1"/>
  <c r="AA25" i="51"/>
  <c r="Z25" i="51" s="1"/>
  <c r="X25" i="51"/>
  <c r="C25" i="51"/>
  <c r="AD24" i="51"/>
  <c r="AC24" i="51" s="1"/>
  <c r="AA24" i="51"/>
  <c r="Z24" i="51"/>
  <c r="X24" i="51"/>
  <c r="C24" i="51"/>
  <c r="AD23" i="51"/>
  <c r="AC23" i="51" s="1"/>
  <c r="AA23" i="51"/>
  <c r="Z23" i="51" s="1"/>
  <c r="X23" i="51"/>
  <c r="C23" i="51"/>
  <c r="AD22" i="51"/>
  <c r="AC22" i="51" s="1"/>
  <c r="AA22" i="51"/>
  <c r="Z22" i="51"/>
  <c r="X22" i="51"/>
  <c r="C22" i="51"/>
  <c r="AD21" i="51"/>
  <c r="AC21" i="51" s="1"/>
  <c r="AA21" i="51"/>
  <c r="Z21" i="51"/>
  <c r="X21" i="51"/>
  <c r="C21" i="51"/>
  <c r="AD20" i="51"/>
  <c r="AC20" i="51" s="1"/>
  <c r="AA20" i="51"/>
  <c r="Z20" i="51"/>
  <c r="X20" i="51"/>
  <c r="C20" i="51"/>
  <c r="AD19" i="51"/>
  <c r="AC19" i="51" s="1"/>
  <c r="AA19" i="51"/>
  <c r="Z19" i="51"/>
  <c r="X19" i="51"/>
  <c r="C19" i="51"/>
  <c r="AD18" i="51"/>
  <c r="AC18" i="51" s="1"/>
  <c r="AA18" i="51"/>
  <c r="Z18" i="51" s="1"/>
  <c r="X18" i="51"/>
  <c r="C18" i="51"/>
  <c r="AD17" i="51"/>
  <c r="AC17" i="51" s="1"/>
  <c r="AA17" i="51"/>
  <c r="Z17" i="51"/>
  <c r="X17" i="51"/>
  <c r="C17" i="51"/>
  <c r="AD16" i="51"/>
  <c r="AC16" i="51" s="1"/>
  <c r="AA16" i="51"/>
  <c r="Z16" i="51"/>
  <c r="X16" i="51"/>
  <c r="C16" i="51"/>
  <c r="AD15" i="51"/>
  <c r="AC15" i="51" s="1"/>
  <c r="AA15" i="51"/>
  <c r="Z15" i="51"/>
  <c r="X15" i="51"/>
  <c r="C15" i="51"/>
  <c r="AD14" i="51"/>
  <c r="AC14" i="51" s="1"/>
  <c r="AA14" i="51"/>
  <c r="Z14" i="51" s="1"/>
  <c r="X14" i="51"/>
  <c r="C14" i="51"/>
  <c r="AD13" i="51"/>
  <c r="AC13" i="51" s="1"/>
  <c r="AA13" i="51"/>
  <c r="Z13" i="51"/>
  <c r="X13" i="51"/>
  <c r="C13" i="51"/>
  <c r="AD12" i="51"/>
  <c r="AC12" i="51" s="1"/>
  <c r="AA12" i="51"/>
  <c r="Z12" i="51"/>
  <c r="X12" i="51"/>
  <c r="C12" i="51"/>
  <c r="W11" i="51"/>
  <c r="V11" i="51"/>
  <c r="U11" i="51"/>
  <c r="T11" i="51"/>
  <c r="S11" i="51"/>
  <c r="R11" i="51"/>
  <c r="Q11" i="51"/>
  <c r="P11" i="51"/>
  <c r="O11" i="51"/>
  <c r="N11" i="51"/>
  <c r="M11" i="51"/>
  <c r="L11" i="51"/>
  <c r="K11" i="51"/>
  <c r="J11" i="51"/>
  <c r="I11" i="51"/>
  <c r="H11" i="51"/>
  <c r="G11" i="51"/>
  <c r="F11" i="51"/>
  <c r="E11" i="51"/>
  <c r="D11" i="51"/>
  <c r="D8" i="51"/>
  <c r="E5" i="51"/>
  <c r="Q65" i="50"/>
  <c r="N65" i="50"/>
  <c r="B65" i="50"/>
  <c r="Q64" i="50"/>
  <c r="N64" i="50"/>
  <c r="B64" i="50"/>
  <c r="Q63" i="50"/>
  <c r="N63" i="50"/>
  <c r="B63" i="50"/>
  <c r="R62" i="50"/>
  <c r="O55" i="57" s="1"/>
  <c r="Q62" i="50"/>
  <c r="N62" i="50"/>
  <c r="B62" i="50"/>
  <c r="Q61" i="50"/>
  <c r="N61" i="50"/>
  <c r="B61" i="50"/>
  <c r="Q60" i="50"/>
  <c r="N60" i="50"/>
  <c r="B60" i="50"/>
  <c r="Q59" i="50"/>
  <c r="N59" i="50"/>
  <c r="B59" i="50"/>
  <c r="Q58" i="50"/>
  <c r="N58" i="50"/>
  <c r="R58" i="50" s="1"/>
  <c r="B58" i="50"/>
  <c r="Q57" i="50"/>
  <c r="N57" i="50"/>
  <c r="B57" i="50"/>
  <c r="Q56" i="50"/>
  <c r="N56" i="50"/>
  <c r="B56" i="50"/>
  <c r="Q55" i="50"/>
  <c r="N55" i="50"/>
  <c r="B55" i="50"/>
  <c r="Q54" i="50"/>
  <c r="R54" i="50" s="1"/>
  <c r="N54" i="50"/>
  <c r="B54" i="50"/>
  <c r="Q53" i="50"/>
  <c r="N53" i="50"/>
  <c r="B53" i="50"/>
  <c r="Q52" i="50"/>
  <c r="N52" i="50"/>
  <c r="B52" i="50"/>
  <c r="Q51" i="50"/>
  <c r="N51" i="50"/>
  <c r="B51" i="50"/>
  <c r="Q50" i="50"/>
  <c r="N50" i="50"/>
  <c r="B50" i="50"/>
  <c r="Q49" i="50"/>
  <c r="N49" i="50"/>
  <c r="B49" i="50"/>
  <c r="Q48" i="50"/>
  <c r="N48" i="50"/>
  <c r="B48" i="50"/>
  <c r="Q47" i="50"/>
  <c r="N47" i="50"/>
  <c r="B47" i="50"/>
  <c r="Q46" i="50"/>
  <c r="N46" i="50"/>
  <c r="B46" i="50"/>
  <c r="Q45" i="50"/>
  <c r="N45" i="50"/>
  <c r="B45" i="50"/>
  <c r="Q44" i="50"/>
  <c r="N44" i="50"/>
  <c r="B44" i="50"/>
  <c r="Q43" i="50"/>
  <c r="N43" i="50"/>
  <c r="B43" i="50"/>
  <c r="Q42" i="50"/>
  <c r="N42" i="50"/>
  <c r="B42" i="50"/>
  <c r="Q41" i="50"/>
  <c r="N41" i="50"/>
  <c r="B41" i="50"/>
  <c r="Q40" i="50"/>
  <c r="N40" i="50"/>
  <c r="B40" i="50"/>
  <c r="Q39" i="50"/>
  <c r="N39" i="50"/>
  <c r="B39" i="50"/>
  <c r="Q38" i="50"/>
  <c r="N38" i="50"/>
  <c r="B38" i="50"/>
  <c r="Q37" i="50"/>
  <c r="N37" i="50"/>
  <c r="B37" i="50"/>
  <c r="Q36" i="50"/>
  <c r="N36" i="50"/>
  <c r="B36" i="50"/>
  <c r="Q35" i="50"/>
  <c r="N35" i="50"/>
  <c r="B35" i="50"/>
  <c r="Q34" i="50"/>
  <c r="N34" i="50"/>
  <c r="B34" i="50"/>
  <c r="Q33" i="50"/>
  <c r="N33" i="50"/>
  <c r="B33" i="50"/>
  <c r="Q32" i="50"/>
  <c r="N32" i="50"/>
  <c r="B32" i="50"/>
  <c r="Q31" i="50"/>
  <c r="N31" i="50"/>
  <c r="B31" i="50"/>
  <c r="Q30" i="50"/>
  <c r="N30" i="50"/>
  <c r="B30" i="50"/>
  <c r="Q29" i="50"/>
  <c r="N29" i="50"/>
  <c r="B29" i="50"/>
  <c r="Q28" i="50"/>
  <c r="N28" i="50"/>
  <c r="B28" i="50"/>
  <c r="Q27" i="50"/>
  <c r="N27" i="50"/>
  <c r="B27" i="50"/>
  <c r="Q26" i="50"/>
  <c r="N26" i="50"/>
  <c r="B26" i="50"/>
  <c r="Q25" i="50"/>
  <c r="N25" i="50"/>
  <c r="B25" i="50"/>
  <c r="Q24" i="50"/>
  <c r="N24" i="50"/>
  <c r="B24" i="50"/>
  <c r="Q23" i="50"/>
  <c r="N23" i="50"/>
  <c r="B23" i="50"/>
  <c r="Q22" i="50"/>
  <c r="N22" i="50"/>
  <c r="B22" i="50"/>
  <c r="Q21" i="50"/>
  <c r="N21" i="50"/>
  <c r="B21" i="50"/>
  <c r="Q20" i="50"/>
  <c r="N20" i="50"/>
  <c r="B20" i="50"/>
  <c r="Q19" i="50"/>
  <c r="N19" i="50"/>
  <c r="B19" i="50"/>
  <c r="Q18" i="50"/>
  <c r="N18" i="50"/>
  <c r="B18" i="50"/>
  <c r="Q17" i="50"/>
  <c r="N17" i="50"/>
  <c r="B17" i="50"/>
  <c r="C16" i="50"/>
  <c r="B16" i="50"/>
  <c r="CB15" i="50"/>
  <c r="CA15" i="50"/>
  <c r="BZ15" i="50"/>
  <c r="BY15" i="50"/>
  <c r="BX15" i="50"/>
  <c r="BW15" i="50"/>
  <c r="BV15" i="50"/>
  <c r="BU15" i="50"/>
  <c r="BT15" i="50"/>
  <c r="BS15" i="50"/>
  <c r="AX15" i="50"/>
  <c r="AW15" i="50"/>
  <c r="AV15" i="50"/>
  <c r="AU15" i="50"/>
  <c r="AT15" i="50"/>
  <c r="AS15" i="50"/>
  <c r="AR15" i="50"/>
  <c r="AQ15" i="50"/>
  <c r="AP15" i="50"/>
  <c r="AO15" i="50"/>
  <c r="M15" i="50"/>
  <c r="L15" i="50"/>
  <c r="K15" i="50"/>
  <c r="J15" i="50"/>
  <c r="I15" i="50"/>
  <c r="H15" i="50"/>
  <c r="G15" i="50"/>
  <c r="F15" i="50"/>
  <c r="E15" i="50"/>
  <c r="D15" i="50"/>
  <c r="A5" i="50"/>
  <c r="Q65" i="49"/>
  <c r="N65" i="49"/>
  <c r="B65" i="49"/>
  <c r="Q64" i="49"/>
  <c r="N64" i="49"/>
  <c r="B64" i="49"/>
  <c r="Q63" i="49"/>
  <c r="N63" i="49"/>
  <c r="B63" i="49"/>
  <c r="Q62" i="49"/>
  <c r="R62" i="49" s="1"/>
  <c r="N55" i="57" s="1"/>
  <c r="N62" i="49"/>
  <c r="B62" i="49"/>
  <c r="Q61" i="49"/>
  <c r="N61" i="49"/>
  <c r="B61" i="49"/>
  <c r="Q60" i="49"/>
  <c r="N60" i="49"/>
  <c r="B60" i="49"/>
  <c r="Q59" i="49"/>
  <c r="N59" i="49"/>
  <c r="B59" i="49"/>
  <c r="Q58" i="49"/>
  <c r="R58" i="49" s="1"/>
  <c r="N58" i="49"/>
  <c r="B58" i="49"/>
  <c r="Q57" i="49"/>
  <c r="N57" i="49"/>
  <c r="B57" i="49"/>
  <c r="Q56" i="49"/>
  <c r="N56" i="49"/>
  <c r="B56" i="49"/>
  <c r="Q55" i="49"/>
  <c r="N55" i="49"/>
  <c r="B55" i="49"/>
  <c r="Q54" i="49"/>
  <c r="N54" i="49"/>
  <c r="R54" i="49" s="1"/>
  <c r="B54" i="49"/>
  <c r="Q53" i="49"/>
  <c r="N53" i="49"/>
  <c r="B53" i="49"/>
  <c r="Q52" i="49"/>
  <c r="N52" i="49"/>
  <c r="B52" i="49"/>
  <c r="Q51" i="49"/>
  <c r="N51" i="49"/>
  <c r="B51" i="49"/>
  <c r="Q50" i="49"/>
  <c r="N50" i="49"/>
  <c r="R50" i="49" s="1"/>
  <c r="B50" i="49"/>
  <c r="Q49" i="49"/>
  <c r="N49" i="49"/>
  <c r="B49" i="49"/>
  <c r="Q48" i="49"/>
  <c r="N48" i="49"/>
  <c r="B48" i="49"/>
  <c r="Q47" i="49"/>
  <c r="N47" i="49"/>
  <c r="B47" i="49"/>
  <c r="Q46" i="49"/>
  <c r="N46" i="49"/>
  <c r="B46" i="49"/>
  <c r="Q45" i="49"/>
  <c r="N45" i="49"/>
  <c r="B45" i="49"/>
  <c r="Q44" i="49"/>
  <c r="N44" i="49"/>
  <c r="B44" i="49"/>
  <c r="Q43" i="49"/>
  <c r="N43" i="49"/>
  <c r="B43" i="49"/>
  <c r="Q42" i="49"/>
  <c r="N42" i="49"/>
  <c r="B42" i="49"/>
  <c r="Q41" i="49"/>
  <c r="N41" i="49"/>
  <c r="B41" i="49"/>
  <c r="Q40" i="49"/>
  <c r="N40" i="49"/>
  <c r="B40" i="49"/>
  <c r="Q39" i="49"/>
  <c r="N39" i="49"/>
  <c r="B39" i="49"/>
  <c r="Q38" i="49"/>
  <c r="N38" i="49"/>
  <c r="B38" i="49"/>
  <c r="Q37" i="49"/>
  <c r="N37" i="49"/>
  <c r="B37" i="49"/>
  <c r="Q36" i="49"/>
  <c r="N36" i="49"/>
  <c r="B36" i="49"/>
  <c r="Q35" i="49"/>
  <c r="N35" i="49"/>
  <c r="B35" i="49"/>
  <c r="Q34" i="49"/>
  <c r="N34" i="49"/>
  <c r="B34" i="49"/>
  <c r="Q33" i="49"/>
  <c r="N33" i="49"/>
  <c r="B33" i="49"/>
  <c r="Q32" i="49"/>
  <c r="N32" i="49"/>
  <c r="B32" i="49"/>
  <c r="Q31" i="49"/>
  <c r="N31" i="49"/>
  <c r="B31" i="49"/>
  <c r="Q30" i="49"/>
  <c r="N30" i="49"/>
  <c r="B30" i="49"/>
  <c r="Q29" i="49"/>
  <c r="N29" i="49"/>
  <c r="B29" i="49"/>
  <c r="Q28" i="49"/>
  <c r="N28" i="49"/>
  <c r="B28" i="49"/>
  <c r="Q27" i="49"/>
  <c r="N27" i="49"/>
  <c r="B27" i="49"/>
  <c r="Q26" i="49"/>
  <c r="N26" i="49"/>
  <c r="B26" i="49"/>
  <c r="Q25" i="49"/>
  <c r="N25" i="49"/>
  <c r="B25" i="49"/>
  <c r="Q24" i="49"/>
  <c r="N24" i="49"/>
  <c r="B24" i="49"/>
  <c r="Q23" i="49"/>
  <c r="B23" i="49"/>
  <c r="Q22" i="49"/>
  <c r="N22" i="49"/>
  <c r="B22" i="49"/>
  <c r="Q21" i="49"/>
  <c r="N21" i="49"/>
  <c r="B21" i="49"/>
  <c r="Q20" i="49"/>
  <c r="N20" i="49"/>
  <c r="B20" i="49"/>
  <c r="Q19" i="49"/>
  <c r="N19" i="49"/>
  <c r="B19" i="49"/>
  <c r="Q18" i="49"/>
  <c r="N18" i="49"/>
  <c r="B18" i="49"/>
  <c r="Q17" i="49"/>
  <c r="N17" i="49"/>
  <c r="B17" i="49"/>
  <c r="Q16" i="49"/>
  <c r="N16" i="49"/>
  <c r="C16" i="49"/>
  <c r="B16" i="49"/>
  <c r="CB15" i="49"/>
  <c r="CA15" i="49"/>
  <c r="BZ15" i="49"/>
  <c r="BY15" i="49"/>
  <c r="BX15" i="49"/>
  <c r="BW15" i="49"/>
  <c r="BV15" i="49"/>
  <c r="BU15" i="49"/>
  <c r="BT15" i="49"/>
  <c r="BS15" i="49"/>
  <c r="AX15" i="49"/>
  <c r="AW15" i="49"/>
  <c r="AV15" i="49"/>
  <c r="AU15" i="49"/>
  <c r="AT15" i="49"/>
  <c r="AS15" i="49"/>
  <c r="AR15" i="49"/>
  <c r="AQ15" i="49"/>
  <c r="AP15" i="49"/>
  <c r="AO15" i="49"/>
  <c r="M15" i="49"/>
  <c r="L15" i="49"/>
  <c r="AC15" i="49" s="1"/>
  <c r="AM15" i="49" s="1"/>
  <c r="K15" i="49"/>
  <c r="J15" i="49"/>
  <c r="I15" i="49"/>
  <c r="H15" i="49"/>
  <c r="G15" i="49"/>
  <c r="F15" i="49"/>
  <c r="E15" i="49"/>
  <c r="D15" i="49"/>
  <c r="A5" i="49"/>
  <c r="W62" i="48"/>
  <c r="V62" i="48"/>
  <c r="U62" i="48"/>
  <c r="T62" i="48"/>
  <c r="S62" i="48"/>
  <c r="R62" i="48"/>
  <c r="Q62" i="48"/>
  <c r="P62" i="48"/>
  <c r="O62" i="48"/>
  <c r="N62" i="48"/>
  <c r="M62" i="48"/>
  <c r="L62" i="48"/>
  <c r="K62" i="48"/>
  <c r="J62" i="48"/>
  <c r="I62" i="48"/>
  <c r="H62" i="48"/>
  <c r="G62" i="48"/>
  <c r="F62" i="48"/>
  <c r="E62" i="48"/>
  <c r="D62" i="48"/>
  <c r="AD61" i="48"/>
  <c r="AC61" i="48" s="1"/>
  <c r="AA61" i="48"/>
  <c r="Z61" i="48" s="1"/>
  <c r="X61" i="48"/>
  <c r="C61" i="48"/>
  <c r="AD60" i="48"/>
  <c r="AC60" i="48" s="1"/>
  <c r="AA60" i="48"/>
  <c r="Z60" i="48" s="1"/>
  <c r="X60" i="48"/>
  <c r="C60" i="48"/>
  <c r="AD59" i="48"/>
  <c r="AC59" i="48" s="1"/>
  <c r="AA59" i="48"/>
  <c r="Z59" i="48" s="1"/>
  <c r="X59" i="48"/>
  <c r="C59" i="48"/>
  <c r="AD58" i="48"/>
  <c r="AC58" i="48" s="1"/>
  <c r="AA58" i="48"/>
  <c r="Z58" i="48" s="1"/>
  <c r="X58" i="48"/>
  <c r="C58" i="48"/>
  <c r="AD57" i="48"/>
  <c r="AC57" i="48" s="1"/>
  <c r="AA57" i="48"/>
  <c r="Z57" i="48" s="1"/>
  <c r="X57" i="48"/>
  <c r="C57" i="48"/>
  <c r="AD56" i="48"/>
  <c r="AC56" i="48" s="1"/>
  <c r="AA56" i="48"/>
  <c r="Z56" i="48" s="1"/>
  <c r="X56" i="48"/>
  <c r="C56" i="48"/>
  <c r="AD55" i="48"/>
  <c r="AC55" i="48" s="1"/>
  <c r="AA55" i="48"/>
  <c r="Z55" i="48" s="1"/>
  <c r="X55" i="48"/>
  <c r="C55" i="48"/>
  <c r="AD54" i="48"/>
  <c r="AC54" i="48" s="1"/>
  <c r="AA54" i="48"/>
  <c r="Z54" i="48" s="1"/>
  <c r="X54" i="48"/>
  <c r="C54" i="48"/>
  <c r="AD53" i="48"/>
  <c r="AC53" i="48" s="1"/>
  <c r="AA53" i="48"/>
  <c r="Z53" i="48" s="1"/>
  <c r="X53" i="48"/>
  <c r="C53" i="48"/>
  <c r="AD52" i="48"/>
  <c r="AC52" i="48" s="1"/>
  <c r="AA52" i="48"/>
  <c r="Z52" i="48" s="1"/>
  <c r="X52" i="48"/>
  <c r="C52" i="48"/>
  <c r="AD51" i="48"/>
  <c r="AC51" i="48" s="1"/>
  <c r="AA51" i="48"/>
  <c r="Z51" i="48" s="1"/>
  <c r="X51" i="48"/>
  <c r="C51" i="48"/>
  <c r="AD50" i="48"/>
  <c r="AC50" i="48" s="1"/>
  <c r="AA50" i="48"/>
  <c r="Z50" i="48" s="1"/>
  <c r="X50" i="48"/>
  <c r="C50" i="48"/>
  <c r="AD49" i="48"/>
  <c r="AC49" i="48" s="1"/>
  <c r="AA49" i="48"/>
  <c r="Z49" i="48" s="1"/>
  <c r="X49" i="48"/>
  <c r="C49" i="48"/>
  <c r="AD48" i="48"/>
  <c r="AC48" i="48" s="1"/>
  <c r="AA48" i="48"/>
  <c r="Z48" i="48" s="1"/>
  <c r="X48" i="48"/>
  <c r="C48" i="48"/>
  <c r="AD47" i="48"/>
  <c r="AC47" i="48" s="1"/>
  <c r="AA47" i="48"/>
  <c r="Z47" i="48" s="1"/>
  <c r="X47" i="48"/>
  <c r="C47" i="48"/>
  <c r="AD46" i="48"/>
  <c r="AC46" i="48" s="1"/>
  <c r="AA46" i="48"/>
  <c r="Z46" i="48" s="1"/>
  <c r="X46" i="48"/>
  <c r="C46" i="48"/>
  <c r="AD45" i="48"/>
  <c r="AC45" i="48" s="1"/>
  <c r="AA45" i="48"/>
  <c r="Z45" i="48" s="1"/>
  <c r="X45" i="48"/>
  <c r="C45" i="48"/>
  <c r="AD44" i="48"/>
  <c r="AC44" i="48" s="1"/>
  <c r="AA44" i="48"/>
  <c r="Z44" i="48" s="1"/>
  <c r="X44" i="48"/>
  <c r="C44" i="48"/>
  <c r="AD43" i="48"/>
  <c r="AC43" i="48" s="1"/>
  <c r="AA43" i="48"/>
  <c r="Z43" i="48" s="1"/>
  <c r="X43" i="48"/>
  <c r="C43" i="48"/>
  <c r="AD42" i="48"/>
  <c r="AC42" i="48" s="1"/>
  <c r="AA42" i="48"/>
  <c r="Z42" i="48" s="1"/>
  <c r="X42" i="48"/>
  <c r="C42" i="48"/>
  <c r="AD41" i="48"/>
  <c r="AC41" i="48" s="1"/>
  <c r="AA41" i="48"/>
  <c r="Z41" i="48" s="1"/>
  <c r="X41" i="48"/>
  <c r="C41" i="48"/>
  <c r="AD40" i="48"/>
  <c r="AC40" i="48" s="1"/>
  <c r="AA40" i="48"/>
  <c r="Z40" i="48" s="1"/>
  <c r="X40" i="48"/>
  <c r="C40" i="48"/>
  <c r="AD39" i="48"/>
  <c r="AC39" i="48" s="1"/>
  <c r="AA39" i="48"/>
  <c r="Z39" i="48" s="1"/>
  <c r="X39" i="48"/>
  <c r="C39" i="48"/>
  <c r="AD38" i="48"/>
  <c r="AC38" i="48" s="1"/>
  <c r="AA38" i="48"/>
  <c r="Z38" i="48" s="1"/>
  <c r="X38" i="48"/>
  <c r="C38" i="48"/>
  <c r="AD37" i="48"/>
  <c r="AC37" i="48" s="1"/>
  <c r="AA37" i="48"/>
  <c r="Z37" i="48" s="1"/>
  <c r="X37" i="48"/>
  <c r="C37" i="48"/>
  <c r="AD36" i="48"/>
  <c r="AC36" i="48" s="1"/>
  <c r="AA36" i="48"/>
  <c r="Z36" i="48" s="1"/>
  <c r="X36" i="48"/>
  <c r="C36" i="48"/>
  <c r="AD35" i="48"/>
  <c r="AC35" i="48" s="1"/>
  <c r="AA35" i="48"/>
  <c r="Z35" i="48" s="1"/>
  <c r="X35" i="48"/>
  <c r="C35" i="48"/>
  <c r="AD34" i="48"/>
  <c r="AC34" i="48" s="1"/>
  <c r="AA34" i="48"/>
  <c r="Z34" i="48" s="1"/>
  <c r="X34" i="48"/>
  <c r="C34" i="48"/>
  <c r="AD33" i="48"/>
  <c r="AC33" i="48" s="1"/>
  <c r="AA33" i="48"/>
  <c r="Z33" i="48" s="1"/>
  <c r="X33" i="48"/>
  <c r="C33" i="48"/>
  <c r="AD32" i="48"/>
  <c r="AC32" i="48" s="1"/>
  <c r="AA32" i="48"/>
  <c r="Z32" i="48" s="1"/>
  <c r="X32" i="48"/>
  <c r="C32" i="48"/>
  <c r="AD31" i="48"/>
  <c r="AC31" i="48" s="1"/>
  <c r="AA31" i="48"/>
  <c r="Z31" i="48" s="1"/>
  <c r="X31" i="48"/>
  <c r="C31" i="48"/>
  <c r="AD30" i="48"/>
  <c r="AC30" i="48" s="1"/>
  <c r="AA30" i="48"/>
  <c r="Z30" i="48" s="1"/>
  <c r="X30" i="48"/>
  <c r="C30" i="48"/>
  <c r="AD29" i="48"/>
  <c r="AC29" i="48" s="1"/>
  <c r="AA29" i="48"/>
  <c r="Z29" i="48" s="1"/>
  <c r="X29" i="48"/>
  <c r="C29" i="48"/>
  <c r="AD28" i="48"/>
  <c r="AC28" i="48" s="1"/>
  <c r="AA28" i="48"/>
  <c r="Z28" i="48" s="1"/>
  <c r="X28" i="48"/>
  <c r="C28" i="48"/>
  <c r="AD27" i="48"/>
  <c r="AC27" i="48" s="1"/>
  <c r="AA27" i="48"/>
  <c r="Z27" i="48" s="1"/>
  <c r="X27" i="48"/>
  <c r="C27" i="48"/>
  <c r="AD26" i="48"/>
  <c r="AC26" i="48" s="1"/>
  <c r="AA26" i="48"/>
  <c r="Z26" i="48" s="1"/>
  <c r="X26" i="48"/>
  <c r="C26" i="48"/>
  <c r="AD25" i="48"/>
  <c r="AC25" i="48" s="1"/>
  <c r="AA25" i="48"/>
  <c r="Z25" i="48" s="1"/>
  <c r="X25" i="48"/>
  <c r="C25" i="48"/>
  <c r="AD24" i="48"/>
  <c r="AC24" i="48" s="1"/>
  <c r="AA24" i="48"/>
  <c r="Z24" i="48" s="1"/>
  <c r="X24" i="48"/>
  <c r="C24" i="48"/>
  <c r="AD23" i="48"/>
  <c r="AC23" i="48" s="1"/>
  <c r="AA23" i="48"/>
  <c r="Z23" i="48" s="1"/>
  <c r="X23" i="48"/>
  <c r="C23" i="48"/>
  <c r="AD22" i="48"/>
  <c r="AC22" i="48" s="1"/>
  <c r="AA22" i="48"/>
  <c r="Z22" i="48" s="1"/>
  <c r="X22" i="48"/>
  <c r="C22" i="48"/>
  <c r="AD21" i="48"/>
  <c r="AC21" i="48" s="1"/>
  <c r="AA21" i="48"/>
  <c r="Z21" i="48" s="1"/>
  <c r="X21" i="48"/>
  <c r="C21" i="48"/>
  <c r="AD20" i="48"/>
  <c r="AC20" i="48" s="1"/>
  <c r="AA20" i="48"/>
  <c r="Z20" i="48" s="1"/>
  <c r="X20" i="48"/>
  <c r="C20" i="48"/>
  <c r="AD19" i="48"/>
  <c r="AC19" i="48" s="1"/>
  <c r="AA19" i="48"/>
  <c r="Z19" i="48" s="1"/>
  <c r="X19" i="48"/>
  <c r="C19" i="48"/>
  <c r="AD18" i="48"/>
  <c r="AC18" i="48" s="1"/>
  <c r="AA18" i="48"/>
  <c r="Z18" i="48" s="1"/>
  <c r="X18" i="48"/>
  <c r="C18" i="48"/>
  <c r="AD17" i="48"/>
  <c r="AC17" i="48" s="1"/>
  <c r="AA17" i="48"/>
  <c r="Z17" i="48" s="1"/>
  <c r="X17" i="48"/>
  <c r="C17" i="48"/>
  <c r="AD16" i="48"/>
  <c r="AC16" i="48" s="1"/>
  <c r="AA16" i="48"/>
  <c r="Z16" i="48" s="1"/>
  <c r="X16" i="48"/>
  <c r="C16" i="48"/>
  <c r="AD15" i="48"/>
  <c r="AC15" i="48" s="1"/>
  <c r="AA15" i="48"/>
  <c r="Z15" i="48" s="1"/>
  <c r="X15" i="48"/>
  <c r="C15" i="48"/>
  <c r="AD14" i="48"/>
  <c r="AC14" i="48" s="1"/>
  <c r="AA14" i="48"/>
  <c r="Z14" i="48" s="1"/>
  <c r="X14" i="48"/>
  <c r="C14" i="48"/>
  <c r="AD13" i="48"/>
  <c r="AC13" i="48" s="1"/>
  <c r="AA13" i="48"/>
  <c r="Z13" i="48" s="1"/>
  <c r="X13" i="48"/>
  <c r="C13" i="48"/>
  <c r="AD12" i="48"/>
  <c r="AC12" i="48" s="1"/>
  <c r="AA12" i="48"/>
  <c r="Z12" i="48" s="1"/>
  <c r="X12" i="48"/>
  <c r="C12" i="48"/>
  <c r="W11" i="48"/>
  <c r="V11" i="48"/>
  <c r="U11" i="48"/>
  <c r="T11" i="48"/>
  <c r="S11" i="48"/>
  <c r="R11" i="48"/>
  <c r="Q11" i="48"/>
  <c r="P11" i="48"/>
  <c r="O11" i="48"/>
  <c r="N11" i="48"/>
  <c r="M11" i="48"/>
  <c r="L11" i="48"/>
  <c r="K11" i="48"/>
  <c r="J11" i="48"/>
  <c r="I11" i="48"/>
  <c r="H11" i="48"/>
  <c r="G11" i="48"/>
  <c r="F11" i="48"/>
  <c r="E11" i="48"/>
  <c r="D11" i="48"/>
  <c r="D8" i="48"/>
  <c r="E5" i="48"/>
  <c r="W62" i="47"/>
  <c r="V62" i="47"/>
  <c r="U62" i="47"/>
  <c r="T62" i="47"/>
  <c r="S62" i="47"/>
  <c r="R62" i="47"/>
  <c r="Q62" i="47"/>
  <c r="P62" i="47"/>
  <c r="O62" i="47"/>
  <c r="N62" i="47"/>
  <c r="M62" i="47"/>
  <c r="L62" i="47"/>
  <c r="K62" i="47"/>
  <c r="J62" i="47"/>
  <c r="I62" i="47"/>
  <c r="H62" i="47"/>
  <c r="G62" i="47"/>
  <c r="F62" i="47"/>
  <c r="E62" i="47"/>
  <c r="D62" i="47"/>
  <c r="AD61" i="47"/>
  <c r="AC61" i="47" s="1"/>
  <c r="AA61" i="47"/>
  <c r="Z61" i="47" s="1"/>
  <c r="X61" i="47"/>
  <c r="C61" i="47"/>
  <c r="AD60" i="47"/>
  <c r="AC60" i="47" s="1"/>
  <c r="AA60" i="47"/>
  <c r="Z60" i="47"/>
  <c r="X60" i="47"/>
  <c r="C60" i="47"/>
  <c r="AD59" i="47"/>
  <c r="AC59" i="47" s="1"/>
  <c r="AA59" i="47"/>
  <c r="Z59" i="47" s="1"/>
  <c r="X59" i="47"/>
  <c r="C59" i="47"/>
  <c r="AD58" i="47"/>
  <c r="AC58" i="47" s="1"/>
  <c r="AA58" i="47"/>
  <c r="Z58" i="47"/>
  <c r="X58" i="47"/>
  <c r="C58" i="47"/>
  <c r="AD57" i="47"/>
  <c r="AC57" i="47" s="1"/>
  <c r="AA57" i="47"/>
  <c r="Z57" i="47" s="1"/>
  <c r="X57" i="47"/>
  <c r="C57" i="47"/>
  <c r="AD56" i="47"/>
  <c r="AC56" i="47" s="1"/>
  <c r="AA56" i="47"/>
  <c r="Z56" i="47"/>
  <c r="X56" i="47"/>
  <c r="C56" i="47"/>
  <c r="AD55" i="47"/>
  <c r="AC55" i="47" s="1"/>
  <c r="AA55" i="47"/>
  <c r="Z55" i="47" s="1"/>
  <c r="X55" i="47"/>
  <c r="C55" i="47"/>
  <c r="AD54" i="47"/>
  <c r="AC54" i="47" s="1"/>
  <c r="AA54" i="47"/>
  <c r="Z54" i="47"/>
  <c r="X54" i="47"/>
  <c r="C54" i="47"/>
  <c r="AD53" i="47"/>
  <c r="AC53" i="47" s="1"/>
  <c r="AA53" i="47"/>
  <c r="Z53" i="47" s="1"/>
  <c r="X53" i="47"/>
  <c r="C53" i="47"/>
  <c r="AD52" i="47"/>
  <c r="AC52" i="47" s="1"/>
  <c r="AA52" i="47"/>
  <c r="Z52" i="47"/>
  <c r="X52" i="47"/>
  <c r="C52" i="47"/>
  <c r="AD51" i="47"/>
  <c r="AC51" i="47" s="1"/>
  <c r="AA51" i="47"/>
  <c r="Z51" i="47" s="1"/>
  <c r="X51" i="47"/>
  <c r="C51" i="47"/>
  <c r="AD50" i="47"/>
  <c r="AC50" i="47" s="1"/>
  <c r="AA50" i="47"/>
  <c r="Z50" i="47"/>
  <c r="X50" i="47"/>
  <c r="C50" i="47"/>
  <c r="AD49" i="47"/>
  <c r="AC49" i="47" s="1"/>
  <c r="AA49" i="47"/>
  <c r="Z49" i="47" s="1"/>
  <c r="X49" i="47"/>
  <c r="C49" i="47"/>
  <c r="AD48" i="47"/>
  <c r="AC48" i="47" s="1"/>
  <c r="AA48" i="47"/>
  <c r="Z48" i="47"/>
  <c r="X48" i="47"/>
  <c r="C48" i="47"/>
  <c r="AD47" i="47"/>
  <c r="AC47" i="47" s="1"/>
  <c r="AA47" i="47"/>
  <c r="Z47" i="47" s="1"/>
  <c r="X47" i="47"/>
  <c r="C47" i="47"/>
  <c r="AD46" i="47"/>
  <c r="AC46" i="47" s="1"/>
  <c r="AA46" i="47"/>
  <c r="Z46" i="47"/>
  <c r="X46" i="47"/>
  <c r="C46" i="47"/>
  <c r="AD45" i="47"/>
  <c r="AC45" i="47" s="1"/>
  <c r="AA45" i="47"/>
  <c r="Z45" i="47" s="1"/>
  <c r="X45" i="47"/>
  <c r="C45" i="47"/>
  <c r="AD44" i="47"/>
  <c r="AC44" i="47" s="1"/>
  <c r="AA44" i="47"/>
  <c r="Z44" i="47"/>
  <c r="X44" i="47"/>
  <c r="C44" i="47"/>
  <c r="AD43" i="47"/>
  <c r="AC43" i="47" s="1"/>
  <c r="AA43" i="47"/>
  <c r="Z43" i="47" s="1"/>
  <c r="X43" i="47"/>
  <c r="C43" i="47"/>
  <c r="AD42" i="47"/>
  <c r="AC42" i="47" s="1"/>
  <c r="AA42" i="47"/>
  <c r="Z42" i="47"/>
  <c r="X42" i="47"/>
  <c r="C42" i="47"/>
  <c r="AD41" i="47"/>
  <c r="AC41" i="47" s="1"/>
  <c r="AA41" i="47"/>
  <c r="Z41" i="47" s="1"/>
  <c r="X41" i="47"/>
  <c r="C41" i="47"/>
  <c r="AD40" i="47"/>
  <c r="AC40" i="47" s="1"/>
  <c r="AA40" i="47"/>
  <c r="Z40" i="47"/>
  <c r="X40" i="47"/>
  <c r="C40" i="47"/>
  <c r="AD39" i="47"/>
  <c r="AC39" i="47" s="1"/>
  <c r="AA39" i="47"/>
  <c r="Z39" i="47" s="1"/>
  <c r="X39" i="47"/>
  <c r="C39" i="47"/>
  <c r="AD38" i="47"/>
  <c r="AC38" i="47" s="1"/>
  <c r="AA38" i="47"/>
  <c r="Z38" i="47"/>
  <c r="X38" i="47"/>
  <c r="C38" i="47"/>
  <c r="AD37" i="47"/>
  <c r="AC37" i="47" s="1"/>
  <c r="AA37" i="47"/>
  <c r="Z37" i="47" s="1"/>
  <c r="X37" i="47"/>
  <c r="C37" i="47"/>
  <c r="AD36" i="47"/>
  <c r="AC36" i="47" s="1"/>
  <c r="AA36" i="47"/>
  <c r="Z36" i="47"/>
  <c r="X36" i="47"/>
  <c r="C36" i="47"/>
  <c r="AD35" i="47"/>
  <c r="AC35" i="47" s="1"/>
  <c r="AA35" i="47"/>
  <c r="Z35" i="47" s="1"/>
  <c r="X35" i="47"/>
  <c r="C35" i="47"/>
  <c r="AD34" i="47"/>
  <c r="AC34" i="47" s="1"/>
  <c r="AA34" i="47"/>
  <c r="Z34" i="47"/>
  <c r="X34" i="47"/>
  <c r="C34" i="47"/>
  <c r="AD33" i="47"/>
  <c r="AC33" i="47" s="1"/>
  <c r="AA33" i="47"/>
  <c r="Z33" i="47" s="1"/>
  <c r="X33" i="47"/>
  <c r="C33" i="47"/>
  <c r="AD32" i="47"/>
  <c r="AC32" i="47" s="1"/>
  <c r="AA32" i="47"/>
  <c r="Z32" i="47"/>
  <c r="X32" i="47"/>
  <c r="C32" i="47"/>
  <c r="AD31" i="47"/>
  <c r="AC31" i="47" s="1"/>
  <c r="AA31" i="47"/>
  <c r="Z31" i="47" s="1"/>
  <c r="X31" i="47"/>
  <c r="C31" i="47"/>
  <c r="AD30" i="47"/>
  <c r="AC30" i="47" s="1"/>
  <c r="AA30" i="47"/>
  <c r="Z30" i="47"/>
  <c r="X30" i="47"/>
  <c r="C30" i="47"/>
  <c r="AD29" i="47"/>
  <c r="AC29" i="47" s="1"/>
  <c r="AA29" i="47"/>
  <c r="Z29" i="47" s="1"/>
  <c r="X29" i="47"/>
  <c r="C29" i="47"/>
  <c r="AD28" i="47"/>
  <c r="AC28" i="47" s="1"/>
  <c r="AA28" i="47"/>
  <c r="Z28" i="47"/>
  <c r="X28" i="47"/>
  <c r="C28" i="47"/>
  <c r="AD27" i="47"/>
  <c r="AC27" i="47" s="1"/>
  <c r="AA27" i="47"/>
  <c r="Z27" i="47" s="1"/>
  <c r="X27" i="47"/>
  <c r="C27" i="47"/>
  <c r="AD26" i="47"/>
  <c r="AC26" i="47" s="1"/>
  <c r="AA26" i="47"/>
  <c r="Z26" i="47"/>
  <c r="X26" i="47"/>
  <c r="C26" i="47"/>
  <c r="AD25" i="47"/>
  <c r="AC25" i="47" s="1"/>
  <c r="AA25" i="47"/>
  <c r="Z25" i="47" s="1"/>
  <c r="X25" i="47"/>
  <c r="C25" i="47"/>
  <c r="AD24" i="47"/>
  <c r="AC24" i="47" s="1"/>
  <c r="AA24" i="47"/>
  <c r="Z24" i="47"/>
  <c r="X24" i="47"/>
  <c r="C24" i="47"/>
  <c r="AD23" i="47"/>
  <c r="AC23" i="47" s="1"/>
  <c r="AA23" i="47"/>
  <c r="Z23" i="47" s="1"/>
  <c r="X23" i="47"/>
  <c r="C23" i="47"/>
  <c r="AD22" i="47"/>
  <c r="AC22" i="47" s="1"/>
  <c r="AA22" i="47"/>
  <c r="Z22" i="47"/>
  <c r="X22" i="47"/>
  <c r="C22" i="47"/>
  <c r="AD21" i="47"/>
  <c r="AC21" i="47" s="1"/>
  <c r="AA21" i="47"/>
  <c r="Z21" i="47" s="1"/>
  <c r="X21" i="47"/>
  <c r="C21" i="47"/>
  <c r="AD20" i="47"/>
  <c r="AC20" i="47" s="1"/>
  <c r="AA20" i="47"/>
  <c r="Z20" i="47"/>
  <c r="X20" i="47"/>
  <c r="C20" i="47"/>
  <c r="AD19" i="47"/>
  <c r="AC19" i="47" s="1"/>
  <c r="AA19" i="47"/>
  <c r="Z19" i="47" s="1"/>
  <c r="X19" i="47"/>
  <c r="C19" i="47"/>
  <c r="AD18" i="47"/>
  <c r="AC18" i="47" s="1"/>
  <c r="AA18" i="47"/>
  <c r="Z18" i="47"/>
  <c r="X18" i="47"/>
  <c r="C18" i="47"/>
  <c r="AD17" i="47"/>
  <c r="AC17" i="47" s="1"/>
  <c r="AA17" i="47"/>
  <c r="Z17" i="47" s="1"/>
  <c r="X17" i="47"/>
  <c r="C17" i="47"/>
  <c r="AD16" i="47"/>
  <c r="AC16" i="47" s="1"/>
  <c r="AA16" i="47"/>
  <c r="Z16" i="47"/>
  <c r="X16" i="47"/>
  <c r="C16" i="47"/>
  <c r="AD15" i="47"/>
  <c r="AC15" i="47" s="1"/>
  <c r="AA15" i="47"/>
  <c r="Z15" i="47" s="1"/>
  <c r="X15" i="47"/>
  <c r="C15" i="47"/>
  <c r="AD14" i="47"/>
  <c r="AC14" i="47" s="1"/>
  <c r="AA14" i="47"/>
  <c r="Z14" i="47"/>
  <c r="X14" i="47"/>
  <c r="C14" i="47"/>
  <c r="AD13" i="47"/>
  <c r="AC13" i="47" s="1"/>
  <c r="AA13" i="47"/>
  <c r="Z13" i="47" s="1"/>
  <c r="X13" i="47"/>
  <c r="C13" i="47"/>
  <c r="AD12" i="47"/>
  <c r="AC12" i="47" s="1"/>
  <c r="AA12" i="47"/>
  <c r="Z12" i="47"/>
  <c r="X12" i="47"/>
  <c r="C12" i="47"/>
  <c r="W11" i="47"/>
  <c r="V11" i="47"/>
  <c r="U11" i="47"/>
  <c r="T11" i="47"/>
  <c r="S11" i="47"/>
  <c r="R11" i="47"/>
  <c r="Q11" i="47"/>
  <c r="P11" i="47"/>
  <c r="O11" i="47"/>
  <c r="N11" i="47"/>
  <c r="M11" i="47"/>
  <c r="L11" i="47"/>
  <c r="K11" i="47"/>
  <c r="J11" i="47"/>
  <c r="I11" i="47"/>
  <c r="H11" i="47"/>
  <c r="G11" i="47"/>
  <c r="F11" i="47"/>
  <c r="E11" i="47"/>
  <c r="D11" i="47"/>
  <c r="D8" i="47"/>
  <c r="E5" i="47"/>
  <c r="Q65" i="46"/>
  <c r="N65" i="46"/>
  <c r="R65" i="46" s="1"/>
  <c r="M58" i="57" s="1"/>
  <c r="C65" i="46"/>
  <c r="B65" i="46"/>
  <c r="Q64" i="46"/>
  <c r="N64" i="46"/>
  <c r="R64" i="46" s="1"/>
  <c r="M57" i="57" s="1"/>
  <c r="C64" i="46"/>
  <c r="B64" i="46"/>
  <c r="Q63" i="46"/>
  <c r="N63" i="46"/>
  <c r="R63" i="46" s="1"/>
  <c r="M56" i="57" s="1"/>
  <c r="C63" i="46"/>
  <c r="B63" i="46"/>
  <c r="R62" i="46"/>
  <c r="M55" i="57" s="1"/>
  <c r="Q62" i="46"/>
  <c r="N62" i="46"/>
  <c r="C62" i="46"/>
  <c r="B62" i="46"/>
  <c r="Q61" i="46"/>
  <c r="N61" i="46"/>
  <c r="R61" i="46" s="1"/>
  <c r="M54" i="57" s="1"/>
  <c r="C61" i="46"/>
  <c r="B61" i="46"/>
  <c r="Q60" i="46"/>
  <c r="N60" i="46"/>
  <c r="R60" i="46" s="1"/>
  <c r="M53" i="57" s="1"/>
  <c r="C60" i="46"/>
  <c r="B60" i="46"/>
  <c r="Q59" i="46"/>
  <c r="R59" i="46" s="1"/>
  <c r="M52" i="57" s="1"/>
  <c r="N59" i="46"/>
  <c r="C59" i="46"/>
  <c r="B59" i="46"/>
  <c r="Q58" i="46"/>
  <c r="N58" i="46"/>
  <c r="R58" i="46" s="1"/>
  <c r="M51" i="57" s="1"/>
  <c r="C58" i="46"/>
  <c r="B58" i="46"/>
  <c r="Q57" i="46"/>
  <c r="N57" i="46"/>
  <c r="R57" i="46" s="1"/>
  <c r="M50" i="57" s="1"/>
  <c r="C57" i="46"/>
  <c r="B57" i="46"/>
  <c r="Q56" i="46"/>
  <c r="N56" i="46"/>
  <c r="R56" i="46" s="1"/>
  <c r="M49" i="57" s="1"/>
  <c r="C56" i="46"/>
  <c r="B56" i="46"/>
  <c r="Q55" i="46"/>
  <c r="N55" i="46"/>
  <c r="R55" i="46" s="1"/>
  <c r="M48" i="57" s="1"/>
  <c r="C55" i="46"/>
  <c r="B55" i="46"/>
  <c r="Q54" i="46"/>
  <c r="N54" i="46"/>
  <c r="R54" i="46" s="1"/>
  <c r="M47" i="57" s="1"/>
  <c r="C54" i="46"/>
  <c r="B54" i="46"/>
  <c r="Q53" i="46"/>
  <c r="N53" i="46"/>
  <c r="R53" i="46" s="1"/>
  <c r="M46" i="57" s="1"/>
  <c r="C53" i="46"/>
  <c r="B53" i="46"/>
  <c r="Q52" i="46"/>
  <c r="N52" i="46"/>
  <c r="R52" i="46" s="1"/>
  <c r="M45" i="57" s="1"/>
  <c r="C52" i="46"/>
  <c r="B52" i="46"/>
  <c r="Q51" i="46"/>
  <c r="R51" i="46" s="1"/>
  <c r="M44" i="57" s="1"/>
  <c r="N51" i="46"/>
  <c r="C51" i="46"/>
  <c r="B51" i="46"/>
  <c r="R50" i="46"/>
  <c r="M43" i="57" s="1"/>
  <c r="Q50" i="46"/>
  <c r="N50" i="46"/>
  <c r="C50" i="46"/>
  <c r="B50" i="46"/>
  <c r="Q49" i="46"/>
  <c r="N49" i="46"/>
  <c r="R49" i="46" s="1"/>
  <c r="M42" i="57" s="1"/>
  <c r="C49" i="46"/>
  <c r="B49" i="46"/>
  <c r="Q48" i="46"/>
  <c r="N48" i="46"/>
  <c r="R48" i="46" s="1"/>
  <c r="M41" i="57" s="1"/>
  <c r="C48" i="46"/>
  <c r="B48" i="46"/>
  <c r="Q47" i="46"/>
  <c r="N47" i="46"/>
  <c r="C47" i="46"/>
  <c r="B47" i="46"/>
  <c r="R46" i="46"/>
  <c r="M39" i="57" s="1"/>
  <c r="Q46" i="46"/>
  <c r="N46" i="46"/>
  <c r="C46" i="46"/>
  <c r="B46" i="46"/>
  <c r="Q45" i="46"/>
  <c r="N45" i="46"/>
  <c r="R45" i="46" s="1"/>
  <c r="M38" i="57" s="1"/>
  <c r="C45" i="46"/>
  <c r="B45" i="46"/>
  <c r="Q44" i="46"/>
  <c r="N44" i="46"/>
  <c r="R44" i="46" s="1"/>
  <c r="M37" i="57" s="1"/>
  <c r="C44" i="46"/>
  <c r="B44" i="46"/>
  <c r="Q43" i="46"/>
  <c r="R43" i="46" s="1"/>
  <c r="M36" i="57" s="1"/>
  <c r="N43" i="46"/>
  <c r="C43" i="46"/>
  <c r="B43" i="46"/>
  <c r="Q42" i="46"/>
  <c r="N42" i="46"/>
  <c r="R42" i="46" s="1"/>
  <c r="M35" i="57" s="1"/>
  <c r="C42" i="46"/>
  <c r="B42" i="46"/>
  <c r="Q41" i="46"/>
  <c r="N41" i="46"/>
  <c r="R41" i="46" s="1"/>
  <c r="M34" i="57" s="1"/>
  <c r="C41" i="46"/>
  <c r="B41" i="46"/>
  <c r="Q40" i="46"/>
  <c r="N40" i="46"/>
  <c r="R40" i="46" s="1"/>
  <c r="M33" i="57" s="1"/>
  <c r="C40" i="46"/>
  <c r="B40" i="46"/>
  <c r="Q39" i="46"/>
  <c r="N39" i="46"/>
  <c r="R39" i="46" s="1"/>
  <c r="M32" i="57" s="1"/>
  <c r="C39" i="46"/>
  <c r="B39" i="46"/>
  <c r="Q38" i="46"/>
  <c r="N38" i="46"/>
  <c r="R38" i="46" s="1"/>
  <c r="M31" i="57" s="1"/>
  <c r="C38" i="46"/>
  <c r="B38" i="46"/>
  <c r="Q37" i="46"/>
  <c r="N37" i="46"/>
  <c r="C37" i="46"/>
  <c r="B37" i="46"/>
  <c r="Q36" i="46"/>
  <c r="N36" i="46"/>
  <c r="R36" i="46" s="1"/>
  <c r="M29" i="57" s="1"/>
  <c r="C36" i="46"/>
  <c r="B36" i="46"/>
  <c r="Q35" i="46"/>
  <c r="R35" i="46" s="1"/>
  <c r="M28" i="57" s="1"/>
  <c r="N35" i="46"/>
  <c r="C35" i="46"/>
  <c r="B35" i="46"/>
  <c r="Q34" i="46"/>
  <c r="R34" i="46" s="1"/>
  <c r="M27" i="57" s="1"/>
  <c r="N34" i="46"/>
  <c r="C34" i="46"/>
  <c r="B34" i="46"/>
  <c r="Q33" i="46"/>
  <c r="N33" i="46"/>
  <c r="C33" i="46"/>
  <c r="B33" i="46"/>
  <c r="Q32" i="46"/>
  <c r="N32" i="46"/>
  <c r="C32" i="46"/>
  <c r="B32" i="46"/>
  <c r="R31" i="46"/>
  <c r="M24" i="57" s="1"/>
  <c r="Q31" i="46"/>
  <c r="N31" i="46"/>
  <c r="C31" i="46"/>
  <c r="B31" i="46"/>
  <c r="Q30" i="46"/>
  <c r="N30" i="46"/>
  <c r="C30" i="46"/>
  <c r="B30" i="46"/>
  <c r="Q29" i="46"/>
  <c r="N29" i="46"/>
  <c r="R29" i="46" s="1"/>
  <c r="M22" i="57" s="1"/>
  <c r="C29" i="46"/>
  <c r="B29" i="46"/>
  <c r="Q28" i="46"/>
  <c r="N28" i="46"/>
  <c r="R28" i="46" s="1"/>
  <c r="M21" i="57" s="1"/>
  <c r="C28" i="46"/>
  <c r="B28" i="46"/>
  <c r="Q27" i="46"/>
  <c r="R27" i="46" s="1"/>
  <c r="M20" i="57" s="1"/>
  <c r="N27" i="46"/>
  <c r="C27" i="46"/>
  <c r="B27" i="46"/>
  <c r="Q26" i="46"/>
  <c r="R26" i="46" s="1"/>
  <c r="M19" i="57" s="1"/>
  <c r="N26" i="46"/>
  <c r="C26" i="46"/>
  <c r="B26" i="46"/>
  <c r="Q25" i="46"/>
  <c r="N25" i="46"/>
  <c r="C25" i="46"/>
  <c r="B25" i="46"/>
  <c r="Q24" i="46"/>
  <c r="N24" i="46"/>
  <c r="C24" i="46"/>
  <c r="B24" i="46"/>
  <c r="R23" i="46"/>
  <c r="M16" i="57" s="1"/>
  <c r="Q23" i="46"/>
  <c r="N23" i="46"/>
  <c r="C23" i="46"/>
  <c r="B23" i="46"/>
  <c r="Q22" i="46"/>
  <c r="N22" i="46"/>
  <c r="C22" i="46"/>
  <c r="B22" i="46"/>
  <c r="Q21" i="46"/>
  <c r="N21" i="46"/>
  <c r="R21" i="46" s="1"/>
  <c r="M14" i="57" s="1"/>
  <c r="C21" i="46"/>
  <c r="B21" i="46"/>
  <c r="Q20" i="46"/>
  <c r="N20" i="46"/>
  <c r="R20" i="46" s="1"/>
  <c r="M13" i="57" s="1"/>
  <c r="C20" i="46"/>
  <c r="B20" i="46"/>
  <c r="Q19" i="46"/>
  <c r="N19" i="46"/>
  <c r="R19" i="46" s="1"/>
  <c r="M12" i="57" s="1"/>
  <c r="D41" i="58" s="1"/>
  <c r="C19" i="46"/>
  <c r="B19" i="46"/>
  <c r="Q18" i="46"/>
  <c r="R18" i="46" s="1"/>
  <c r="M11" i="57" s="1"/>
  <c r="N18" i="46"/>
  <c r="C18" i="46"/>
  <c r="B18" i="46"/>
  <c r="Q17" i="46"/>
  <c r="N17" i="46"/>
  <c r="C17" i="46"/>
  <c r="B17" i="46"/>
  <c r="Q16" i="46"/>
  <c r="N16" i="46"/>
  <c r="C16" i="46"/>
  <c r="B16" i="46"/>
  <c r="CB15" i="46"/>
  <c r="CA15" i="46"/>
  <c r="BZ15" i="46"/>
  <c r="BY15" i="46"/>
  <c r="BX15" i="46"/>
  <c r="BW15" i="46"/>
  <c r="BV15" i="46"/>
  <c r="BU15" i="46"/>
  <c r="BT15" i="46"/>
  <c r="BS15" i="46"/>
  <c r="AX15" i="46"/>
  <c r="AW15" i="46"/>
  <c r="AV15" i="46"/>
  <c r="AU15" i="46"/>
  <c r="AT15" i="46"/>
  <c r="AS15" i="46"/>
  <c r="AR15" i="46"/>
  <c r="AQ15" i="46"/>
  <c r="AP15" i="46"/>
  <c r="AO15" i="46"/>
  <c r="AD15" i="46"/>
  <c r="AN15" i="46" s="1"/>
  <c r="Z15" i="46"/>
  <c r="AJ15" i="46" s="1"/>
  <c r="V15" i="46"/>
  <c r="AF15" i="46" s="1"/>
  <c r="M15" i="46"/>
  <c r="BH15" i="46" s="1"/>
  <c r="BR15" i="46" s="1"/>
  <c r="L15" i="46"/>
  <c r="AC15" i="46" s="1"/>
  <c r="AM15" i="46" s="1"/>
  <c r="K15" i="46"/>
  <c r="BF15" i="46" s="1"/>
  <c r="BP15" i="46" s="1"/>
  <c r="J15" i="46"/>
  <c r="I15" i="46"/>
  <c r="BD15" i="46" s="1"/>
  <c r="BN15" i="46" s="1"/>
  <c r="H15" i="46"/>
  <c r="Y15" i="46" s="1"/>
  <c r="AI15" i="46" s="1"/>
  <c r="G15" i="46"/>
  <c r="BB15" i="46" s="1"/>
  <c r="BL15" i="46" s="1"/>
  <c r="F15" i="46"/>
  <c r="E15" i="46"/>
  <c r="AZ15" i="46" s="1"/>
  <c r="BJ15" i="46" s="1"/>
  <c r="D15" i="46"/>
  <c r="U15" i="46" s="1"/>
  <c r="AE15" i="46" s="1"/>
  <c r="A5" i="46"/>
  <c r="W62" i="45"/>
  <c r="V62" i="45"/>
  <c r="U62" i="45"/>
  <c r="T62" i="45"/>
  <c r="S62" i="45"/>
  <c r="R62" i="45"/>
  <c r="Q62" i="45"/>
  <c r="P62" i="45"/>
  <c r="O62" i="45"/>
  <c r="N62" i="45"/>
  <c r="M62" i="45"/>
  <c r="L62" i="45"/>
  <c r="K62" i="45"/>
  <c r="J62" i="45"/>
  <c r="I62" i="45"/>
  <c r="H62" i="45"/>
  <c r="G62" i="45"/>
  <c r="F62" i="45"/>
  <c r="E62" i="45"/>
  <c r="D62" i="45"/>
  <c r="AD61" i="45"/>
  <c r="AC61" i="45" s="1"/>
  <c r="AA61" i="45"/>
  <c r="Z61" i="45" s="1"/>
  <c r="X61" i="45"/>
  <c r="C61" i="45"/>
  <c r="AD60" i="45"/>
  <c r="AC60" i="45" s="1"/>
  <c r="AA60" i="45"/>
  <c r="Z60" i="45" s="1"/>
  <c r="X60" i="45"/>
  <c r="C60" i="45"/>
  <c r="AD59" i="45"/>
  <c r="AC59" i="45" s="1"/>
  <c r="AA59" i="45"/>
  <c r="Z59" i="45" s="1"/>
  <c r="X59" i="45"/>
  <c r="C59" i="45"/>
  <c r="AD58" i="45"/>
  <c r="AC58" i="45" s="1"/>
  <c r="AA58" i="45"/>
  <c r="Z58" i="45" s="1"/>
  <c r="X58" i="45"/>
  <c r="C58" i="45"/>
  <c r="AD57" i="45"/>
  <c r="AC57" i="45" s="1"/>
  <c r="AA57" i="45"/>
  <c r="Z57" i="45" s="1"/>
  <c r="X57" i="45"/>
  <c r="C57" i="45"/>
  <c r="AD56" i="45"/>
  <c r="AC56" i="45" s="1"/>
  <c r="AA56" i="45"/>
  <c r="Z56" i="45" s="1"/>
  <c r="X56" i="45"/>
  <c r="C56" i="45"/>
  <c r="AD55" i="45"/>
  <c r="AC55" i="45" s="1"/>
  <c r="AA55" i="45"/>
  <c r="Z55" i="45" s="1"/>
  <c r="X55" i="45"/>
  <c r="C55" i="45"/>
  <c r="AD54" i="45"/>
  <c r="AC54" i="45" s="1"/>
  <c r="AA54" i="45"/>
  <c r="Z54" i="45" s="1"/>
  <c r="X54" i="45"/>
  <c r="C54" i="45"/>
  <c r="AD53" i="45"/>
  <c r="AC53" i="45" s="1"/>
  <c r="AA53" i="45"/>
  <c r="Z53" i="45" s="1"/>
  <c r="X53" i="45"/>
  <c r="C53" i="45"/>
  <c r="AD52" i="45"/>
  <c r="AC52" i="45" s="1"/>
  <c r="AA52" i="45"/>
  <c r="Z52" i="45" s="1"/>
  <c r="X52" i="45"/>
  <c r="C52" i="45"/>
  <c r="AD51" i="45"/>
  <c r="AC51" i="45" s="1"/>
  <c r="AA51" i="45"/>
  <c r="Z51" i="45" s="1"/>
  <c r="X51" i="45"/>
  <c r="C51" i="45"/>
  <c r="AD50" i="45"/>
  <c r="AC50" i="45" s="1"/>
  <c r="AA50" i="45"/>
  <c r="Z50" i="45" s="1"/>
  <c r="X50" i="45"/>
  <c r="C50" i="45"/>
  <c r="AD49" i="45"/>
  <c r="AC49" i="45" s="1"/>
  <c r="AA49" i="45"/>
  <c r="Z49" i="45" s="1"/>
  <c r="X49" i="45"/>
  <c r="C49" i="45"/>
  <c r="AD48" i="45"/>
  <c r="AC48" i="45" s="1"/>
  <c r="AA48" i="45"/>
  <c r="Z48" i="45" s="1"/>
  <c r="X48" i="45"/>
  <c r="C48" i="45"/>
  <c r="AD47" i="45"/>
  <c r="AC47" i="45" s="1"/>
  <c r="AA47" i="45"/>
  <c r="Z47" i="45" s="1"/>
  <c r="X47" i="45"/>
  <c r="C47" i="45"/>
  <c r="AD46" i="45"/>
  <c r="AC46" i="45" s="1"/>
  <c r="AA46" i="45"/>
  <c r="Z46" i="45" s="1"/>
  <c r="X46" i="45"/>
  <c r="C46" i="45"/>
  <c r="AD45" i="45"/>
  <c r="AC45" i="45" s="1"/>
  <c r="AA45" i="45"/>
  <c r="Z45" i="45" s="1"/>
  <c r="X45" i="45"/>
  <c r="C45" i="45"/>
  <c r="AD44" i="45"/>
  <c r="AC44" i="45" s="1"/>
  <c r="AA44" i="45"/>
  <c r="Z44" i="45" s="1"/>
  <c r="X44" i="45"/>
  <c r="C44" i="45"/>
  <c r="AD43" i="45"/>
  <c r="AC43" i="45" s="1"/>
  <c r="AA43" i="45"/>
  <c r="Z43" i="45" s="1"/>
  <c r="X43" i="45"/>
  <c r="C43" i="45"/>
  <c r="AD42" i="45"/>
  <c r="AC42" i="45" s="1"/>
  <c r="AA42" i="45"/>
  <c r="Z42" i="45" s="1"/>
  <c r="X42" i="45"/>
  <c r="C42" i="45"/>
  <c r="AD41" i="45"/>
  <c r="AC41" i="45"/>
  <c r="AA41" i="45"/>
  <c r="Z41" i="45" s="1"/>
  <c r="X41" i="45"/>
  <c r="C41" i="45"/>
  <c r="AB41" i="45" s="1"/>
  <c r="AD40" i="45"/>
  <c r="AC40" i="45" s="1"/>
  <c r="AA40" i="45"/>
  <c r="Z40" i="45"/>
  <c r="X40" i="45"/>
  <c r="C40" i="45"/>
  <c r="AD39" i="45"/>
  <c r="AC39" i="45"/>
  <c r="AA39" i="45"/>
  <c r="Z39" i="45" s="1"/>
  <c r="X39" i="45"/>
  <c r="C39" i="45"/>
  <c r="AD38" i="45"/>
  <c r="AC38" i="45" s="1"/>
  <c r="AA38" i="45"/>
  <c r="Z38" i="45"/>
  <c r="X38" i="45"/>
  <c r="C38" i="45"/>
  <c r="AD37" i="45"/>
  <c r="AC37" i="45"/>
  <c r="AA37" i="45"/>
  <c r="Z37" i="45" s="1"/>
  <c r="X37" i="45"/>
  <c r="C37" i="45"/>
  <c r="AB37" i="45" s="1"/>
  <c r="AD36" i="45"/>
  <c r="AC36" i="45" s="1"/>
  <c r="AA36" i="45"/>
  <c r="Z36" i="45"/>
  <c r="X36" i="45"/>
  <c r="C36" i="45"/>
  <c r="AB36" i="45" s="1"/>
  <c r="AD35" i="45"/>
  <c r="AC35" i="45"/>
  <c r="AA35" i="45"/>
  <c r="Z35" i="45"/>
  <c r="X35" i="45"/>
  <c r="C35" i="45"/>
  <c r="AD34" i="45"/>
  <c r="AC34" i="45"/>
  <c r="AA34" i="45"/>
  <c r="Z34" i="45"/>
  <c r="X34" i="45"/>
  <c r="C34" i="45"/>
  <c r="AB34" i="45" s="1"/>
  <c r="AD33" i="45"/>
  <c r="AC33" i="45"/>
  <c r="AA33" i="45"/>
  <c r="Z33" i="45"/>
  <c r="X33" i="45"/>
  <c r="C33" i="45"/>
  <c r="AD32" i="45"/>
  <c r="AC32" i="45"/>
  <c r="AA32" i="45"/>
  <c r="Z32" i="45"/>
  <c r="X32" i="45"/>
  <c r="C32" i="45"/>
  <c r="AB32" i="45" s="1"/>
  <c r="AD31" i="45"/>
  <c r="AC31" i="45"/>
  <c r="AA31" i="45"/>
  <c r="Z31" i="45"/>
  <c r="X31" i="45"/>
  <c r="C31" i="45"/>
  <c r="AD30" i="45"/>
  <c r="AC30" i="45"/>
  <c r="AA30" i="45"/>
  <c r="Z30" i="45"/>
  <c r="X30" i="45"/>
  <c r="C30" i="45"/>
  <c r="AB30" i="45" s="1"/>
  <c r="AD29" i="45"/>
  <c r="AC29" i="45"/>
  <c r="AA29" i="45"/>
  <c r="Z29" i="45"/>
  <c r="X29" i="45"/>
  <c r="C29" i="45"/>
  <c r="AD28" i="45"/>
  <c r="AC28" i="45"/>
  <c r="AA28" i="45"/>
  <c r="Z28" i="45"/>
  <c r="X28" i="45"/>
  <c r="C28" i="45"/>
  <c r="AB28" i="45" s="1"/>
  <c r="AD27" i="45"/>
  <c r="AC27" i="45"/>
  <c r="AA27" i="45"/>
  <c r="Z27" i="45"/>
  <c r="X27" i="45"/>
  <c r="C27" i="45"/>
  <c r="AD26" i="45"/>
  <c r="AC26" i="45"/>
  <c r="AA26" i="45"/>
  <c r="Z26" i="45"/>
  <c r="X26" i="45"/>
  <c r="C26" i="45"/>
  <c r="AB26" i="45" s="1"/>
  <c r="AD25" i="45"/>
  <c r="AC25" i="45"/>
  <c r="AA25" i="45"/>
  <c r="Z25" i="45"/>
  <c r="X25" i="45"/>
  <c r="C25" i="45"/>
  <c r="AD24" i="45"/>
  <c r="AC24" i="45"/>
  <c r="AA24" i="45"/>
  <c r="Z24" i="45"/>
  <c r="X24" i="45"/>
  <c r="C24" i="45"/>
  <c r="AB24" i="45" s="1"/>
  <c r="AD23" i="45"/>
  <c r="AC23" i="45"/>
  <c r="AA23" i="45"/>
  <c r="Z23" i="45"/>
  <c r="X23" i="45"/>
  <c r="C23" i="45"/>
  <c r="AD22" i="45"/>
  <c r="AC22" i="45"/>
  <c r="AA22" i="45"/>
  <c r="Z22" i="45"/>
  <c r="X22" i="45"/>
  <c r="C22" i="45"/>
  <c r="AB22" i="45" s="1"/>
  <c r="AD21" i="45"/>
  <c r="AC21" i="45"/>
  <c r="AA21" i="45"/>
  <c r="Z21" i="45"/>
  <c r="X21" i="45"/>
  <c r="C21" i="45"/>
  <c r="AD20" i="45"/>
  <c r="AC20" i="45"/>
  <c r="AA20" i="45"/>
  <c r="Z20" i="45"/>
  <c r="X20" i="45"/>
  <c r="C20" i="45"/>
  <c r="AB20" i="45" s="1"/>
  <c r="AD19" i="45"/>
  <c r="AC19" i="45"/>
  <c r="AA19" i="45"/>
  <c r="Z19" i="45"/>
  <c r="X19" i="45"/>
  <c r="C19" i="45"/>
  <c r="AD18" i="45"/>
  <c r="AC18" i="45"/>
  <c r="AA18" i="45"/>
  <c r="Z18" i="45"/>
  <c r="X18" i="45"/>
  <c r="C18" i="45"/>
  <c r="AB18" i="45" s="1"/>
  <c r="AD17" i="45"/>
  <c r="AC17" i="45"/>
  <c r="AA17" i="45"/>
  <c r="Z17" i="45"/>
  <c r="X17" i="45"/>
  <c r="C17" i="45"/>
  <c r="AD16" i="45"/>
  <c r="AC16" i="45"/>
  <c r="AA16" i="45"/>
  <c r="Z16" i="45"/>
  <c r="X16" i="45"/>
  <c r="C16" i="45"/>
  <c r="AB16" i="45" s="1"/>
  <c r="AD15" i="45"/>
  <c r="AC15" i="45"/>
  <c r="AA15" i="45"/>
  <c r="Z15" i="45"/>
  <c r="X15" i="45"/>
  <c r="C15" i="45"/>
  <c r="AD14" i="45"/>
  <c r="AC14" i="45"/>
  <c r="AA14" i="45"/>
  <c r="Z14" i="45"/>
  <c r="X14" i="45"/>
  <c r="C14" i="45"/>
  <c r="AB14" i="45" s="1"/>
  <c r="AD13" i="45"/>
  <c r="AC13" i="45"/>
  <c r="AA13" i="45"/>
  <c r="Z13" i="45"/>
  <c r="X13" i="45"/>
  <c r="C13" i="45"/>
  <c r="AD12" i="45"/>
  <c r="AC12" i="45"/>
  <c r="AA12" i="45"/>
  <c r="Z12" i="45"/>
  <c r="X12" i="45"/>
  <c r="C12" i="45"/>
  <c r="AB12" i="45" s="1"/>
  <c r="W11" i="45"/>
  <c r="V11" i="45"/>
  <c r="U11" i="45"/>
  <c r="T11" i="45"/>
  <c r="S11" i="45"/>
  <c r="R11" i="45"/>
  <c r="Q11" i="45"/>
  <c r="P11" i="45"/>
  <c r="O11" i="45"/>
  <c r="N11" i="45"/>
  <c r="M11" i="45"/>
  <c r="L11" i="45"/>
  <c r="K11" i="45"/>
  <c r="J11" i="45"/>
  <c r="I11" i="45"/>
  <c r="H11" i="45"/>
  <c r="G11" i="45"/>
  <c r="F11" i="45"/>
  <c r="E11" i="45"/>
  <c r="D11" i="45"/>
  <c r="D8" i="45"/>
  <c r="E5" i="45"/>
  <c r="E6" i="44"/>
  <c r="J6" i="44" s="1"/>
  <c r="E5" i="44"/>
  <c r="J5" i="44" s="1"/>
  <c r="Q65" i="43"/>
  <c r="N65" i="43"/>
  <c r="B65" i="43"/>
  <c r="Q64" i="43"/>
  <c r="N64" i="43"/>
  <c r="B64" i="43"/>
  <c r="Q63" i="43"/>
  <c r="N63" i="43"/>
  <c r="R63" i="43" s="1"/>
  <c r="L56" i="57" s="1"/>
  <c r="B63" i="43"/>
  <c r="Q62" i="43"/>
  <c r="N62" i="43"/>
  <c r="B62" i="43"/>
  <c r="Q61" i="43"/>
  <c r="N61" i="43"/>
  <c r="B61" i="43"/>
  <c r="Q60" i="43"/>
  <c r="N60" i="43"/>
  <c r="B60" i="43"/>
  <c r="Q59" i="43"/>
  <c r="R59" i="43" s="1"/>
  <c r="N59" i="43"/>
  <c r="B59" i="43"/>
  <c r="Q58" i="43"/>
  <c r="R58" i="43" s="1"/>
  <c r="N58" i="43"/>
  <c r="B58" i="43"/>
  <c r="Q57" i="43"/>
  <c r="N57" i="43"/>
  <c r="B57" i="43"/>
  <c r="Q56" i="43"/>
  <c r="N56" i="43"/>
  <c r="B56" i="43"/>
  <c r="Q55" i="43"/>
  <c r="R55" i="43" s="1"/>
  <c r="N55" i="43"/>
  <c r="B55" i="43"/>
  <c r="Q54" i="43"/>
  <c r="N54" i="43"/>
  <c r="B54" i="43"/>
  <c r="Q53" i="43"/>
  <c r="N53" i="43"/>
  <c r="B53" i="43"/>
  <c r="Q52" i="43"/>
  <c r="N52" i="43"/>
  <c r="B52" i="43"/>
  <c r="Q51" i="43"/>
  <c r="N51" i="43"/>
  <c r="B51" i="43"/>
  <c r="Q50" i="43"/>
  <c r="N50" i="43"/>
  <c r="B50" i="43"/>
  <c r="Q49" i="43"/>
  <c r="N49" i="43"/>
  <c r="B49" i="43"/>
  <c r="Q48" i="43"/>
  <c r="N48" i="43"/>
  <c r="B48" i="43"/>
  <c r="Q47" i="43"/>
  <c r="N47" i="43"/>
  <c r="B47" i="43"/>
  <c r="Q46" i="43"/>
  <c r="N46" i="43"/>
  <c r="B46" i="43"/>
  <c r="Q45" i="43"/>
  <c r="N45" i="43"/>
  <c r="B45" i="43"/>
  <c r="Q44" i="43"/>
  <c r="N44" i="43"/>
  <c r="B44" i="43"/>
  <c r="Q43" i="43"/>
  <c r="N43" i="43"/>
  <c r="B43" i="43"/>
  <c r="Q42" i="43"/>
  <c r="N42" i="43"/>
  <c r="B42" i="43"/>
  <c r="Q41" i="43"/>
  <c r="N41" i="43"/>
  <c r="B41" i="43"/>
  <c r="Q40" i="43"/>
  <c r="N40" i="43"/>
  <c r="B40" i="43"/>
  <c r="Q39" i="43"/>
  <c r="N39" i="43"/>
  <c r="B39" i="43"/>
  <c r="Q38" i="43"/>
  <c r="N38" i="43"/>
  <c r="B38" i="43"/>
  <c r="Q37" i="43"/>
  <c r="N37" i="43"/>
  <c r="B37" i="43"/>
  <c r="Q36" i="43"/>
  <c r="N36" i="43"/>
  <c r="B36" i="43"/>
  <c r="Q35" i="43"/>
  <c r="N35" i="43"/>
  <c r="B35" i="43"/>
  <c r="Q34" i="43"/>
  <c r="N34" i="43"/>
  <c r="B34" i="43"/>
  <c r="Q33" i="43"/>
  <c r="N33" i="43"/>
  <c r="B33" i="43"/>
  <c r="Q32" i="43"/>
  <c r="N32" i="43"/>
  <c r="B32" i="43"/>
  <c r="Q31" i="43"/>
  <c r="N31" i="43"/>
  <c r="B31" i="43"/>
  <c r="Q30" i="43"/>
  <c r="N30" i="43"/>
  <c r="B30" i="43"/>
  <c r="Q29" i="43"/>
  <c r="N29" i="43"/>
  <c r="B29" i="43"/>
  <c r="Q28" i="43"/>
  <c r="N28" i="43"/>
  <c r="B28" i="43"/>
  <c r="Q27" i="43"/>
  <c r="N27" i="43"/>
  <c r="B27" i="43"/>
  <c r="Q26" i="43"/>
  <c r="N26" i="43"/>
  <c r="B26" i="43"/>
  <c r="Q25" i="43"/>
  <c r="N25" i="43"/>
  <c r="B25" i="43"/>
  <c r="Q24" i="43"/>
  <c r="N24" i="43"/>
  <c r="B24" i="43"/>
  <c r="Q23" i="43"/>
  <c r="N23" i="43"/>
  <c r="B23" i="43"/>
  <c r="Q22" i="43"/>
  <c r="N22" i="43"/>
  <c r="B22" i="43"/>
  <c r="Q21" i="43"/>
  <c r="N21" i="43"/>
  <c r="B21" i="43"/>
  <c r="Q20" i="43"/>
  <c r="N20" i="43"/>
  <c r="B20" i="43"/>
  <c r="Q19" i="43"/>
  <c r="N19" i="43"/>
  <c r="B19" i="43"/>
  <c r="Q18" i="43"/>
  <c r="N18" i="43"/>
  <c r="B18" i="43"/>
  <c r="Q17" i="43"/>
  <c r="N17" i="43"/>
  <c r="B17" i="43"/>
  <c r="Q16" i="43"/>
  <c r="N16" i="43"/>
  <c r="C16" i="43"/>
  <c r="B16" i="43"/>
  <c r="CB15" i="43"/>
  <c r="CA15" i="43"/>
  <c r="BZ15" i="43"/>
  <c r="BY15" i="43"/>
  <c r="BX15" i="43"/>
  <c r="BW15" i="43"/>
  <c r="BV15" i="43"/>
  <c r="BU15" i="43"/>
  <c r="BT15" i="43"/>
  <c r="BS15" i="43"/>
  <c r="AX15" i="43"/>
  <c r="AW15" i="43"/>
  <c r="AV15" i="43"/>
  <c r="AU15" i="43"/>
  <c r="AT15" i="43"/>
  <c r="AS15" i="43"/>
  <c r="AR15" i="43"/>
  <c r="AQ15" i="43"/>
  <c r="AP15" i="43"/>
  <c r="AO15" i="43"/>
  <c r="M15" i="43"/>
  <c r="L15" i="43"/>
  <c r="K15" i="43"/>
  <c r="J15" i="43"/>
  <c r="I15" i="43"/>
  <c r="H15" i="43"/>
  <c r="G15" i="43"/>
  <c r="F15" i="43"/>
  <c r="E15" i="43"/>
  <c r="D15" i="43"/>
  <c r="A5" i="43"/>
  <c r="W62" i="42"/>
  <c r="V62" i="42"/>
  <c r="U62" i="42"/>
  <c r="T62" i="42"/>
  <c r="S62" i="42"/>
  <c r="R62" i="42"/>
  <c r="Q62" i="42"/>
  <c r="P62" i="42"/>
  <c r="O62" i="42"/>
  <c r="N62" i="42"/>
  <c r="M62" i="42"/>
  <c r="L62" i="42"/>
  <c r="K62" i="42"/>
  <c r="J62" i="42"/>
  <c r="I62" i="42"/>
  <c r="H62" i="42"/>
  <c r="G62" i="42"/>
  <c r="F62" i="42"/>
  <c r="E62" i="42"/>
  <c r="D62" i="42"/>
  <c r="AD61" i="42"/>
  <c r="AC61" i="42" s="1"/>
  <c r="AA61" i="42"/>
  <c r="Z61" i="42" s="1"/>
  <c r="X61" i="42"/>
  <c r="C61" i="42"/>
  <c r="AD60" i="42"/>
  <c r="AC60" i="42"/>
  <c r="AA60" i="42"/>
  <c r="Z60" i="42" s="1"/>
  <c r="X60" i="42"/>
  <c r="C60" i="42"/>
  <c r="AD59" i="42"/>
  <c r="AC59" i="42"/>
  <c r="AA59" i="42"/>
  <c r="Z59" i="42" s="1"/>
  <c r="X59" i="42"/>
  <c r="C59" i="42"/>
  <c r="AD58" i="42"/>
  <c r="AC58" i="42"/>
  <c r="AA58" i="42"/>
  <c r="Z58" i="42" s="1"/>
  <c r="X58" i="42"/>
  <c r="C58" i="42"/>
  <c r="AD57" i="42"/>
  <c r="AC57" i="42" s="1"/>
  <c r="AA57" i="42"/>
  <c r="Z57" i="42" s="1"/>
  <c r="X57" i="42"/>
  <c r="C57" i="42"/>
  <c r="AD56" i="42"/>
  <c r="AC56" i="42"/>
  <c r="AA56" i="42"/>
  <c r="Z56" i="42" s="1"/>
  <c r="X56" i="42"/>
  <c r="C56" i="42"/>
  <c r="AD55" i="42"/>
  <c r="AC55" i="42"/>
  <c r="AA55" i="42"/>
  <c r="Z55" i="42" s="1"/>
  <c r="X55" i="42"/>
  <c r="C55" i="42"/>
  <c r="AD54" i="42"/>
  <c r="AC54" i="42"/>
  <c r="AA54" i="42"/>
  <c r="Z54" i="42" s="1"/>
  <c r="X54" i="42"/>
  <c r="C54" i="42"/>
  <c r="AD53" i="42"/>
  <c r="AC53" i="42" s="1"/>
  <c r="AA53" i="42"/>
  <c r="Z53" i="42" s="1"/>
  <c r="X53" i="42"/>
  <c r="C53" i="42"/>
  <c r="AD52" i="42"/>
  <c r="AC52" i="42"/>
  <c r="AA52" i="42"/>
  <c r="Z52" i="42" s="1"/>
  <c r="X52" i="42"/>
  <c r="C52" i="42"/>
  <c r="AD51" i="42"/>
  <c r="AC51" i="42"/>
  <c r="AA51" i="42"/>
  <c r="Z51" i="42" s="1"/>
  <c r="X51" i="42"/>
  <c r="C51" i="42"/>
  <c r="AD50" i="42"/>
  <c r="AC50" i="42"/>
  <c r="AA50" i="42"/>
  <c r="Z50" i="42" s="1"/>
  <c r="X50" i="42"/>
  <c r="C50" i="42"/>
  <c r="AD49" i="42"/>
  <c r="AC49" i="42" s="1"/>
  <c r="AA49" i="42"/>
  <c r="Z49" i="42" s="1"/>
  <c r="X49" i="42"/>
  <c r="C49" i="42"/>
  <c r="AD48" i="42"/>
  <c r="AC48" i="42"/>
  <c r="AA48" i="42"/>
  <c r="Z48" i="42" s="1"/>
  <c r="X48" i="42"/>
  <c r="C48" i="42"/>
  <c r="AD47" i="42"/>
  <c r="AC47" i="42"/>
  <c r="AA47" i="42"/>
  <c r="Z47" i="42" s="1"/>
  <c r="X47" i="42"/>
  <c r="C47" i="42"/>
  <c r="AD46" i="42"/>
  <c r="AC46" i="42"/>
  <c r="AA46" i="42"/>
  <c r="Z46" i="42" s="1"/>
  <c r="X46" i="42"/>
  <c r="C46" i="42"/>
  <c r="AD45" i="42"/>
  <c r="AC45" i="42" s="1"/>
  <c r="AA45" i="42"/>
  <c r="Z45" i="42" s="1"/>
  <c r="X45" i="42"/>
  <c r="C45" i="42"/>
  <c r="AD44" i="42"/>
  <c r="AC44" i="42"/>
  <c r="AA44" i="42"/>
  <c r="Z44" i="42" s="1"/>
  <c r="X44" i="42"/>
  <c r="C44" i="42"/>
  <c r="AD43" i="42"/>
  <c r="AC43" i="42"/>
  <c r="AA43" i="42"/>
  <c r="Z43" i="42" s="1"/>
  <c r="X43" i="42"/>
  <c r="C43" i="42"/>
  <c r="AD42" i="42"/>
  <c r="AC42" i="42"/>
  <c r="AA42" i="42"/>
  <c r="Z42" i="42" s="1"/>
  <c r="X42" i="42"/>
  <c r="C42" i="42"/>
  <c r="AD41" i="42"/>
  <c r="AC41" i="42" s="1"/>
  <c r="AA41" i="42"/>
  <c r="Z41" i="42" s="1"/>
  <c r="X41" i="42"/>
  <c r="C41" i="42"/>
  <c r="AD40" i="42"/>
  <c r="AC40" i="42"/>
  <c r="AA40" i="42"/>
  <c r="Z40" i="42" s="1"/>
  <c r="X40" i="42"/>
  <c r="C40" i="42"/>
  <c r="AD39" i="42"/>
  <c r="AC39" i="42"/>
  <c r="AA39" i="42"/>
  <c r="Z39" i="42" s="1"/>
  <c r="X39" i="42"/>
  <c r="C39" i="42"/>
  <c r="AD38" i="42"/>
  <c r="AC38" i="42"/>
  <c r="AA38" i="42"/>
  <c r="Z38" i="42" s="1"/>
  <c r="X38" i="42"/>
  <c r="C38" i="42"/>
  <c r="AD37" i="42"/>
  <c r="AC37" i="42" s="1"/>
  <c r="AA37" i="42"/>
  <c r="Z37" i="42" s="1"/>
  <c r="X37" i="42"/>
  <c r="C37" i="42"/>
  <c r="AD36" i="42"/>
  <c r="AC36" i="42"/>
  <c r="AA36" i="42"/>
  <c r="Z36" i="42" s="1"/>
  <c r="X36" i="42"/>
  <c r="C36" i="42"/>
  <c r="AD35" i="42"/>
  <c r="AC35" i="42"/>
  <c r="AA35" i="42"/>
  <c r="Z35" i="42" s="1"/>
  <c r="X35" i="42"/>
  <c r="C35" i="42"/>
  <c r="AD34" i="42"/>
  <c r="AC34" i="42"/>
  <c r="AA34" i="42"/>
  <c r="Z34" i="42" s="1"/>
  <c r="X34" i="42"/>
  <c r="C34" i="42"/>
  <c r="AD33" i="42"/>
  <c r="AC33" i="42" s="1"/>
  <c r="AA33" i="42"/>
  <c r="Z33" i="42" s="1"/>
  <c r="X33" i="42"/>
  <c r="C33" i="42"/>
  <c r="AD32" i="42"/>
  <c r="AC32" i="42"/>
  <c r="AA32" i="42"/>
  <c r="Z32" i="42" s="1"/>
  <c r="X32" i="42"/>
  <c r="C32" i="42"/>
  <c r="AD31" i="42"/>
  <c r="AC31" i="42"/>
  <c r="AA31" i="42"/>
  <c r="Z31" i="42" s="1"/>
  <c r="X31" i="42"/>
  <c r="C31" i="42"/>
  <c r="AD30" i="42"/>
  <c r="AC30" i="42"/>
  <c r="AA30" i="42"/>
  <c r="Z30" i="42" s="1"/>
  <c r="X30" i="42"/>
  <c r="C30" i="42"/>
  <c r="AD29" i="42"/>
  <c r="AC29" i="42" s="1"/>
  <c r="AA29" i="42"/>
  <c r="Z29" i="42" s="1"/>
  <c r="X29" i="42"/>
  <c r="C29" i="42"/>
  <c r="AD28" i="42"/>
  <c r="AC28" i="42"/>
  <c r="AA28" i="42"/>
  <c r="Z28" i="42" s="1"/>
  <c r="X28" i="42"/>
  <c r="C28" i="42"/>
  <c r="AD27" i="42"/>
  <c r="AC27" i="42"/>
  <c r="AA27" i="42"/>
  <c r="Z27" i="42" s="1"/>
  <c r="X27" i="42"/>
  <c r="C27" i="42"/>
  <c r="AD26" i="42"/>
  <c r="AC26" i="42"/>
  <c r="AA26" i="42"/>
  <c r="Z26" i="42" s="1"/>
  <c r="X26" i="42"/>
  <c r="C26" i="42"/>
  <c r="AD25" i="42"/>
  <c r="AC25" i="42" s="1"/>
  <c r="AA25" i="42"/>
  <c r="Z25" i="42" s="1"/>
  <c r="X25" i="42"/>
  <c r="C25" i="42"/>
  <c r="AD24" i="42"/>
  <c r="AC24" i="42"/>
  <c r="AA24" i="42"/>
  <c r="Z24" i="42" s="1"/>
  <c r="X24" i="42"/>
  <c r="C24" i="42"/>
  <c r="AD23" i="42"/>
  <c r="AC23" i="42"/>
  <c r="AA23" i="42"/>
  <c r="Z23" i="42" s="1"/>
  <c r="X23" i="42"/>
  <c r="C23" i="42"/>
  <c r="AD22" i="42"/>
  <c r="AC22" i="42"/>
  <c r="AA22" i="42"/>
  <c r="Z22" i="42" s="1"/>
  <c r="X22" i="42"/>
  <c r="C22" i="42"/>
  <c r="AD21" i="42"/>
  <c r="AC21" i="42" s="1"/>
  <c r="AA21" i="42"/>
  <c r="Z21" i="42" s="1"/>
  <c r="X21" i="42"/>
  <c r="C21" i="42"/>
  <c r="AD20" i="42"/>
  <c r="AC20" i="42"/>
  <c r="AA20" i="42"/>
  <c r="Z20" i="42" s="1"/>
  <c r="X20" i="42"/>
  <c r="C20" i="42"/>
  <c r="AD19" i="42"/>
  <c r="AC19" i="42"/>
  <c r="AA19" i="42"/>
  <c r="Z19" i="42" s="1"/>
  <c r="X19" i="42"/>
  <c r="C19" i="42"/>
  <c r="AD18" i="42"/>
  <c r="AC18" i="42"/>
  <c r="AA18" i="42"/>
  <c r="Z18" i="42" s="1"/>
  <c r="X18" i="42"/>
  <c r="C18" i="42"/>
  <c r="AD17" i="42"/>
  <c r="AC17" i="42" s="1"/>
  <c r="AA17" i="42"/>
  <c r="Z17" i="42" s="1"/>
  <c r="X17" i="42"/>
  <c r="C17" i="42"/>
  <c r="AD16" i="42"/>
  <c r="AC16" i="42"/>
  <c r="AA16" i="42"/>
  <c r="Z16" i="42" s="1"/>
  <c r="X16" i="42"/>
  <c r="C16" i="42"/>
  <c r="AD15" i="42"/>
  <c r="AC15" i="42"/>
  <c r="AA15" i="42"/>
  <c r="Z15" i="42" s="1"/>
  <c r="X15" i="42"/>
  <c r="C15" i="42"/>
  <c r="AD14" i="42"/>
  <c r="AC14" i="42"/>
  <c r="AA14" i="42"/>
  <c r="Z14" i="42" s="1"/>
  <c r="X14" i="42"/>
  <c r="C14" i="42"/>
  <c r="AD13" i="42"/>
  <c r="AC13" i="42" s="1"/>
  <c r="AA13" i="42"/>
  <c r="Z13" i="42" s="1"/>
  <c r="X13" i="42"/>
  <c r="C13" i="42"/>
  <c r="AD12" i="42"/>
  <c r="AC12" i="42"/>
  <c r="AA12" i="42"/>
  <c r="Z12" i="42" s="1"/>
  <c r="X12" i="42"/>
  <c r="C12" i="42"/>
  <c r="W11" i="42"/>
  <c r="V11" i="42"/>
  <c r="U11" i="42"/>
  <c r="T11" i="42"/>
  <c r="S11" i="42"/>
  <c r="R11" i="42"/>
  <c r="Q11" i="42"/>
  <c r="P11" i="42"/>
  <c r="O11" i="42"/>
  <c r="N11" i="42"/>
  <c r="M11" i="42"/>
  <c r="L11" i="42"/>
  <c r="K11" i="42"/>
  <c r="J11" i="42"/>
  <c r="I11" i="42"/>
  <c r="H11" i="42"/>
  <c r="G11" i="42"/>
  <c r="F11" i="42"/>
  <c r="E11" i="42"/>
  <c r="D11" i="42"/>
  <c r="D8" i="42"/>
  <c r="E5" i="42"/>
  <c r="W62" i="41"/>
  <c r="V62" i="41"/>
  <c r="U62" i="41"/>
  <c r="T62" i="41"/>
  <c r="S62" i="41"/>
  <c r="R62" i="41"/>
  <c r="Q62" i="41"/>
  <c r="P62" i="41"/>
  <c r="O62" i="41"/>
  <c r="N62" i="41"/>
  <c r="M62" i="41"/>
  <c r="L62" i="41"/>
  <c r="K62" i="41"/>
  <c r="J62" i="41"/>
  <c r="I62" i="41"/>
  <c r="H62" i="41"/>
  <c r="G62" i="41"/>
  <c r="F62" i="41"/>
  <c r="E62" i="41"/>
  <c r="D62" i="41"/>
  <c r="AD61" i="41"/>
  <c r="AC61" i="41" s="1"/>
  <c r="AA61" i="41"/>
  <c r="Z61" i="41"/>
  <c r="X61" i="41"/>
  <c r="C61" i="41"/>
  <c r="AB61" i="41" s="1"/>
  <c r="AD60" i="41"/>
  <c r="AC60" i="41" s="1"/>
  <c r="AA60" i="41"/>
  <c r="Z60" i="41"/>
  <c r="X60" i="41"/>
  <c r="C60" i="41"/>
  <c r="AD59" i="41"/>
  <c r="AC59" i="41" s="1"/>
  <c r="AA59" i="41"/>
  <c r="Z59" i="41"/>
  <c r="X59" i="41"/>
  <c r="C59" i="41"/>
  <c r="AD58" i="41"/>
  <c r="AC58" i="41" s="1"/>
  <c r="AA58" i="41"/>
  <c r="Z58" i="41" s="1"/>
  <c r="X58" i="41"/>
  <c r="C58" i="41"/>
  <c r="AD57" i="41"/>
  <c r="AC57" i="41" s="1"/>
  <c r="AA57" i="41"/>
  <c r="Z57" i="41"/>
  <c r="X57" i="41"/>
  <c r="C57" i="41"/>
  <c r="AB57" i="41" s="1"/>
  <c r="AD56" i="41"/>
  <c r="AC56" i="41" s="1"/>
  <c r="AA56" i="41"/>
  <c r="Z56" i="41"/>
  <c r="X56" i="41"/>
  <c r="C56" i="41"/>
  <c r="AD55" i="41"/>
  <c r="AC55" i="41" s="1"/>
  <c r="AA55" i="41"/>
  <c r="Z55" i="41"/>
  <c r="X55" i="41"/>
  <c r="C55" i="41"/>
  <c r="AD54" i="41"/>
  <c r="AC54" i="41" s="1"/>
  <c r="AA54" i="41"/>
  <c r="Z54" i="41" s="1"/>
  <c r="X54" i="41"/>
  <c r="C54" i="41"/>
  <c r="AD53" i="41"/>
  <c r="AC53" i="41" s="1"/>
  <c r="AA53" i="41"/>
  <c r="Z53" i="41"/>
  <c r="X53" i="41"/>
  <c r="C53" i="41"/>
  <c r="AB53" i="41" s="1"/>
  <c r="AD52" i="41"/>
  <c r="AC52" i="41" s="1"/>
  <c r="AA52" i="41"/>
  <c r="Z52" i="41"/>
  <c r="X52" i="41"/>
  <c r="C52" i="41"/>
  <c r="AD51" i="41"/>
  <c r="AC51" i="41" s="1"/>
  <c r="AA51" i="41"/>
  <c r="Z51" i="41"/>
  <c r="X51" i="41"/>
  <c r="C51" i="41"/>
  <c r="AD50" i="41"/>
  <c r="AC50" i="41" s="1"/>
  <c r="AA50" i="41"/>
  <c r="Z50" i="41" s="1"/>
  <c r="X50" i="41"/>
  <c r="C50" i="41"/>
  <c r="AD49" i="41"/>
  <c r="AC49" i="41" s="1"/>
  <c r="AA49" i="41"/>
  <c r="Z49" i="41"/>
  <c r="X49" i="41"/>
  <c r="C49" i="41"/>
  <c r="AB49" i="41" s="1"/>
  <c r="AD48" i="41"/>
  <c r="AC48" i="41" s="1"/>
  <c r="AA48" i="41"/>
  <c r="Z48" i="41"/>
  <c r="X48" i="41"/>
  <c r="C48" i="41"/>
  <c r="AD47" i="41"/>
  <c r="AC47" i="41" s="1"/>
  <c r="AA47" i="41"/>
  <c r="Z47" i="41"/>
  <c r="X47" i="41"/>
  <c r="C47" i="41"/>
  <c r="AD46" i="41"/>
  <c r="AC46" i="41" s="1"/>
  <c r="AA46" i="41"/>
  <c r="Z46" i="41" s="1"/>
  <c r="X46" i="41"/>
  <c r="C46" i="41"/>
  <c r="AD45" i="41"/>
  <c r="AC45" i="41" s="1"/>
  <c r="AA45" i="41"/>
  <c r="Z45" i="41"/>
  <c r="X45" i="41"/>
  <c r="C45" i="41"/>
  <c r="AB45" i="41" s="1"/>
  <c r="AD44" i="41"/>
  <c r="AC44" i="41" s="1"/>
  <c r="AA44" i="41"/>
  <c r="Z44" i="41"/>
  <c r="X44" i="41"/>
  <c r="C44" i="41"/>
  <c r="AD43" i="41"/>
  <c r="AC43" i="41" s="1"/>
  <c r="AA43" i="41"/>
  <c r="Z43" i="41"/>
  <c r="X43" i="41"/>
  <c r="C43" i="41"/>
  <c r="AD42" i="41"/>
  <c r="AC42" i="41" s="1"/>
  <c r="AA42" i="41"/>
  <c r="Z42" i="41" s="1"/>
  <c r="X42" i="41"/>
  <c r="C42" i="41"/>
  <c r="AD41" i="41"/>
  <c r="AC41" i="41" s="1"/>
  <c r="AA41" i="41"/>
  <c r="Z41" i="41"/>
  <c r="X41" i="41"/>
  <c r="C41" i="41"/>
  <c r="AB41" i="41" s="1"/>
  <c r="AD40" i="41"/>
  <c r="AC40" i="41" s="1"/>
  <c r="AA40" i="41"/>
  <c r="Z40" i="41"/>
  <c r="X40" i="41"/>
  <c r="C40" i="41"/>
  <c r="AD39" i="41"/>
  <c r="AC39" i="41" s="1"/>
  <c r="AA39" i="41"/>
  <c r="Z39" i="41"/>
  <c r="X39" i="41"/>
  <c r="C39" i="41"/>
  <c r="AD38" i="41"/>
  <c r="AC38" i="41" s="1"/>
  <c r="AA38" i="41"/>
  <c r="Z38" i="41" s="1"/>
  <c r="X38" i="41"/>
  <c r="C38" i="41"/>
  <c r="AD37" i="41"/>
  <c r="AC37" i="41" s="1"/>
  <c r="AA37" i="41"/>
  <c r="Z37" i="41"/>
  <c r="X37" i="41"/>
  <c r="C37" i="41"/>
  <c r="AB37" i="41" s="1"/>
  <c r="AD36" i="41"/>
  <c r="AC36" i="41" s="1"/>
  <c r="AA36" i="41"/>
  <c r="Z36" i="41"/>
  <c r="X36" i="41"/>
  <c r="C36" i="41"/>
  <c r="AD35" i="41"/>
  <c r="AC35" i="41" s="1"/>
  <c r="AA35" i="41"/>
  <c r="Z35" i="41"/>
  <c r="X35" i="41"/>
  <c r="C35" i="41"/>
  <c r="AD34" i="41"/>
  <c r="AC34" i="41" s="1"/>
  <c r="AA34" i="41"/>
  <c r="Z34" i="41" s="1"/>
  <c r="X34" i="41"/>
  <c r="C34" i="41"/>
  <c r="AD33" i="41"/>
  <c r="AC33" i="41" s="1"/>
  <c r="AA33" i="41"/>
  <c r="Z33" i="41"/>
  <c r="X33" i="41"/>
  <c r="C33" i="41"/>
  <c r="AB33" i="41" s="1"/>
  <c r="AD32" i="41"/>
  <c r="AC32" i="41" s="1"/>
  <c r="AA32" i="41"/>
  <c r="Z32" i="41"/>
  <c r="X32" i="41"/>
  <c r="C32" i="41"/>
  <c r="AD31" i="41"/>
  <c r="AC31" i="41" s="1"/>
  <c r="AA31" i="41"/>
  <c r="Z31" i="41"/>
  <c r="X31" i="41"/>
  <c r="C31" i="41"/>
  <c r="AD30" i="41"/>
  <c r="AC30" i="41" s="1"/>
  <c r="AA30" i="41"/>
  <c r="Z30" i="41" s="1"/>
  <c r="X30" i="41"/>
  <c r="C30" i="41"/>
  <c r="AD29" i="41"/>
  <c r="AC29" i="41" s="1"/>
  <c r="AA29" i="41"/>
  <c r="Z29" i="41"/>
  <c r="X29" i="41"/>
  <c r="C29" i="41"/>
  <c r="AB29" i="41" s="1"/>
  <c r="AD28" i="41"/>
  <c r="AC28" i="41" s="1"/>
  <c r="AA28" i="41"/>
  <c r="Z28" i="41"/>
  <c r="X28" i="41"/>
  <c r="C28" i="41"/>
  <c r="AD27" i="41"/>
  <c r="AC27" i="41" s="1"/>
  <c r="AA27" i="41"/>
  <c r="Z27" i="41"/>
  <c r="X27" i="41"/>
  <c r="C27" i="41"/>
  <c r="AD26" i="41"/>
  <c r="AC26" i="41" s="1"/>
  <c r="AA26" i="41"/>
  <c r="Z26" i="41" s="1"/>
  <c r="X26" i="41"/>
  <c r="C26" i="41"/>
  <c r="AD25" i="41"/>
  <c r="AC25" i="41" s="1"/>
  <c r="AA25" i="41"/>
  <c r="Z25" i="41"/>
  <c r="X25" i="41"/>
  <c r="C25" i="41"/>
  <c r="AB25" i="41" s="1"/>
  <c r="AD24" i="41"/>
  <c r="AC24" i="41" s="1"/>
  <c r="AA24" i="41"/>
  <c r="Z24" i="41"/>
  <c r="X24" i="41"/>
  <c r="C24" i="41"/>
  <c r="AD23" i="41"/>
  <c r="AC23" i="41" s="1"/>
  <c r="AA23" i="41"/>
  <c r="Z23" i="41"/>
  <c r="X23" i="41"/>
  <c r="C23" i="41"/>
  <c r="AD22" i="41"/>
  <c r="AC22" i="41" s="1"/>
  <c r="AA22" i="41"/>
  <c r="Z22" i="41" s="1"/>
  <c r="X22" i="41"/>
  <c r="C22" i="41"/>
  <c r="AD21" i="41"/>
  <c r="AC21" i="41" s="1"/>
  <c r="AA21" i="41"/>
  <c r="Z21" i="41"/>
  <c r="X21" i="41"/>
  <c r="C21" i="41"/>
  <c r="AB21" i="41" s="1"/>
  <c r="AD20" i="41"/>
  <c r="AC20" i="41" s="1"/>
  <c r="AA20" i="41"/>
  <c r="Z20" i="41"/>
  <c r="X20" i="41"/>
  <c r="C20" i="41"/>
  <c r="AD19" i="41"/>
  <c r="AC19" i="41" s="1"/>
  <c r="AA19" i="41"/>
  <c r="Z19" i="41"/>
  <c r="X19" i="41"/>
  <c r="C19" i="41"/>
  <c r="AD18" i="41"/>
  <c r="AC18" i="41" s="1"/>
  <c r="AA18" i="41"/>
  <c r="Z18" i="41" s="1"/>
  <c r="X18" i="41"/>
  <c r="C18" i="41"/>
  <c r="AD17" i="41"/>
  <c r="AC17" i="41" s="1"/>
  <c r="AA17" i="41"/>
  <c r="Z17" i="41"/>
  <c r="X17" i="41"/>
  <c r="C17" i="41"/>
  <c r="AB17" i="41" s="1"/>
  <c r="AD16" i="41"/>
  <c r="AC16" i="41" s="1"/>
  <c r="AA16" i="41"/>
  <c r="Z16" i="41"/>
  <c r="X16" i="41"/>
  <c r="C16" i="41"/>
  <c r="AD15" i="41"/>
  <c r="AC15" i="41" s="1"/>
  <c r="AA15" i="41"/>
  <c r="Z15" i="41"/>
  <c r="X15" i="41"/>
  <c r="C15" i="41"/>
  <c r="AD14" i="41"/>
  <c r="AC14" i="41" s="1"/>
  <c r="AA14" i="41"/>
  <c r="Z14" i="41" s="1"/>
  <c r="X14" i="41"/>
  <c r="C14" i="41"/>
  <c r="AD13" i="41"/>
  <c r="AC13" i="41" s="1"/>
  <c r="AA13" i="41"/>
  <c r="Z13" i="41"/>
  <c r="X13" i="41"/>
  <c r="C13" i="41"/>
  <c r="AB13" i="41" s="1"/>
  <c r="AD12" i="41"/>
  <c r="AC12" i="41" s="1"/>
  <c r="AA12" i="41"/>
  <c r="Z12" i="41"/>
  <c r="X12" i="41"/>
  <c r="C12" i="41"/>
  <c r="W11" i="41"/>
  <c r="V11" i="41"/>
  <c r="U11" i="41"/>
  <c r="T11" i="41"/>
  <c r="S11" i="41"/>
  <c r="R11" i="41"/>
  <c r="Q11" i="41"/>
  <c r="P11" i="41"/>
  <c r="O11" i="41"/>
  <c r="N11" i="41"/>
  <c r="M11" i="41"/>
  <c r="L11" i="41"/>
  <c r="K11" i="41"/>
  <c r="J11" i="41"/>
  <c r="I11" i="41"/>
  <c r="H11" i="41"/>
  <c r="G11" i="41"/>
  <c r="F11" i="41"/>
  <c r="E11" i="41"/>
  <c r="D11" i="41"/>
  <c r="D8" i="41"/>
  <c r="E5" i="41"/>
  <c r="Q65" i="40"/>
  <c r="R65" i="40" s="1"/>
  <c r="K58" i="57" s="1"/>
  <c r="N65" i="40"/>
  <c r="C65" i="40"/>
  <c r="B65" i="40"/>
  <c r="R64" i="40"/>
  <c r="K57" i="57" s="1"/>
  <c r="Q64" i="40"/>
  <c r="N64" i="40"/>
  <c r="C64" i="40"/>
  <c r="B64" i="40"/>
  <c r="Q63" i="40"/>
  <c r="N63" i="40"/>
  <c r="C63" i="40"/>
  <c r="B63" i="40"/>
  <c r="Q62" i="40"/>
  <c r="N62" i="40"/>
  <c r="R62" i="40" s="1"/>
  <c r="K55" i="57" s="1"/>
  <c r="C62" i="40"/>
  <c r="B62" i="40"/>
  <c r="Q61" i="40"/>
  <c r="N61" i="40"/>
  <c r="R61" i="40" s="1"/>
  <c r="K54" i="57" s="1"/>
  <c r="C61" i="40"/>
  <c r="B61" i="40"/>
  <c r="Q60" i="40"/>
  <c r="N60" i="40"/>
  <c r="R60" i="40" s="1"/>
  <c r="K53" i="57" s="1"/>
  <c r="C60" i="40"/>
  <c r="B60" i="40"/>
  <c r="Q59" i="40"/>
  <c r="N59" i="40"/>
  <c r="C59" i="40"/>
  <c r="B59" i="40"/>
  <c r="Q58" i="40"/>
  <c r="N58" i="40"/>
  <c r="R58" i="40" s="1"/>
  <c r="K51" i="57" s="1"/>
  <c r="C58" i="40"/>
  <c r="B58" i="40"/>
  <c r="Q57" i="40"/>
  <c r="N57" i="40"/>
  <c r="R57" i="40" s="1"/>
  <c r="K50" i="57" s="1"/>
  <c r="C57" i="40"/>
  <c r="B57" i="40"/>
  <c r="Q56" i="40"/>
  <c r="N56" i="40"/>
  <c r="R56" i="40" s="1"/>
  <c r="K49" i="57" s="1"/>
  <c r="C56" i="40"/>
  <c r="B56" i="40"/>
  <c r="Q55" i="40"/>
  <c r="N55" i="40"/>
  <c r="C55" i="40"/>
  <c r="B55" i="40"/>
  <c r="Q54" i="40"/>
  <c r="N54" i="40"/>
  <c r="R54" i="40" s="1"/>
  <c r="K47" i="57" s="1"/>
  <c r="C54" i="40"/>
  <c r="B54" i="40"/>
  <c r="Q53" i="40"/>
  <c r="N53" i="40"/>
  <c r="R53" i="40" s="1"/>
  <c r="K46" i="57" s="1"/>
  <c r="C53" i="40"/>
  <c r="B53" i="40"/>
  <c r="Q52" i="40"/>
  <c r="R52" i="40" s="1"/>
  <c r="K45" i="57" s="1"/>
  <c r="N52" i="40"/>
  <c r="C52" i="40"/>
  <c r="B52" i="40"/>
  <c r="Q51" i="40"/>
  <c r="R51" i="40" s="1"/>
  <c r="K44" i="57" s="1"/>
  <c r="N51" i="40"/>
  <c r="C51" i="40"/>
  <c r="B51" i="40"/>
  <c r="Q50" i="40"/>
  <c r="N50" i="40"/>
  <c r="C50" i="40"/>
  <c r="B50" i="40"/>
  <c r="Q49" i="40"/>
  <c r="N49" i="40"/>
  <c r="C49" i="40"/>
  <c r="B49" i="40"/>
  <c r="R48" i="40"/>
  <c r="K41" i="57" s="1"/>
  <c r="Q48" i="40"/>
  <c r="N48" i="40"/>
  <c r="C48" i="40"/>
  <c r="B48" i="40"/>
  <c r="Q47" i="40"/>
  <c r="N47" i="40"/>
  <c r="C47" i="40"/>
  <c r="B47" i="40"/>
  <c r="Q46" i="40"/>
  <c r="N46" i="40"/>
  <c r="R46" i="40" s="1"/>
  <c r="K39" i="57" s="1"/>
  <c r="C46" i="40"/>
  <c r="B46" i="40"/>
  <c r="Q45" i="40"/>
  <c r="N45" i="40"/>
  <c r="R45" i="40" s="1"/>
  <c r="K38" i="57" s="1"/>
  <c r="C45" i="40"/>
  <c r="B45" i="40"/>
  <c r="Q44" i="40"/>
  <c r="N44" i="40"/>
  <c r="R44" i="40" s="1"/>
  <c r="K37" i="57" s="1"/>
  <c r="C44" i="40"/>
  <c r="B44" i="40"/>
  <c r="Q43" i="40"/>
  <c r="N43" i="40"/>
  <c r="C43" i="40"/>
  <c r="B43" i="40"/>
  <c r="Q42" i="40"/>
  <c r="N42" i="40"/>
  <c r="R42" i="40" s="1"/>
  <c r="K35" i="57" s="1"/>
  <c r="C42" i="40"/>
  <c r="B42" i="40"/>
  <c r="Q41" i="40"/>
  <c r="N41" i="40"/>
  <c r="R41" i="40" s="1"/>
  <c r="K34" i="57" s="1"/>
  <c r="C41" i="40"/>
  <c r="B41" i="40"/>
  <c r="Q40" i="40"/>
  <c r="N40" i="40"/>
  <c r="R40" i="40" s="1"/>
  <c r="K33" i="57" s="1"/>
  <c r="C40" i="40"/>
  <c r="B40" i="40"/>
  <c r="Q39" i="40"/>
  <c r="N39" i="40"/>
  <c r="C39" i="40"/>
  <c r="B39" i="40"/>
  <c r="Q38" i="40"/>
  <c r="N38" i="40"/>
  <c r="R38" i="40" s="1"/>
  <c r="K31" i="57" s="1"/>
  <c r="C38" i="40"/>
  <c r="B38" i="40"/>
  <c r="Q37" i="40"/>
  <c r="N37" i="40"/>
  <c r="R37" i="40" s="1"/>
  <c r="K30" i="57" s="1"/>
  <c r="C37" i="40"/>
  <c r="B37" i="40"/>
  <c r="Q36" i="40"/>
  <c r="R36" i="40" s="1"/>
  <c r="K29" i="57" s="1"/>
  <c r="N36" i="40"/>
  <c r="C36" i="40"/>
  <c r="B36" i="40"/>
  <c r="Q35" i="40"/>
  <c r="R35" i="40" s="1"/>
  <c r="K28" i="57" s="1"/>
  <c r="N35" i="40"/>
  <c r="C35" i="40"/>
  <c r="B35" i="40"/>
  <c r="Q34" i="40"/>
  <c r="N34" i="40"/>
  <c r="C34" i="40"/>
  <c r="B34" i="40"/>
  <c r="Q33" i="40"/>
  <c r="N33" i="40"/>
  <c r="C33" i="40"/>
  <c r="B33" i="40"/>
  <c r="R32" i="40"/>
  <c r="K25" i="57" s="1"/>
  <c r="Q32" i="40"/>
  <c r="N32" i="40"/>
  <c r="C32" i="40"/>
  <c r="B32" i="40"/>
  <c r="Q31" i="40"/>
  <c r="N31" i="40"/>
  <c r="C31" i="40"/>
  <c r="B31" i="40"/>
  <c r="Q30" i="40"/>
  <c r="N30" i="40"/>
  <c r="R30" i="40" s="1"/>
  <c r="K23" i="57" s="1"/>
  <c r="C30" i="40"/>
  <c r="B30" i="40"/>
  <c r="Q29" i="40"/>
  <c r="N29" i="40"/>
  <c r="R29" i="40" s="1"/>
  <c r="K22" i="57" s="1"/>
  <c r="C29" i="40"/>
  <c r="B29" i="40"/>
  <c r="Q28" i="40"/>
  <c r="N28" i="40"/>
  <c r="R28" i="40" s="1"/>
  <c r="K21" i="57" s="1"/>
  <c r="C28" i="40"/>
  <c r="B28" i="40"/>
  <c r="Q27" i="40"/>
  <c r="N27" i="40"/>
  <c r="C27" i="40"/>
  <c r="B27" i="40"/>
  <c r="Q26" i="40"/>
  <c r="N26" i="40"/>
  <c r="R26" i="40" s="1"/>
  <c r="K19" i="57" s="1"/>
  <c r="C26" i="40"/>
  <c r="B26" i="40"/>
  <c r="Q25" i="40"/>
  <c r="N25" i="40"/>
  <c r="R25" i="40" s="1"/>
  <c r="K18" i="57" s="1"/>
  <c r="C25" i="40"/>
  <c r="B25" i="40"/>
  <c r="Q24" i="40"/>
  <c r="N24" i="40"/>
  <c r="R24" i="40" s="1"/>
  <c r="K17" i="57" s="1"/>
  <c r="C24" i="40"/>
  <c r="B24" i="40"/>
  <c r="Q23" i="40"/>
  <c r="N23" i="40"/>
  <c r="R23" i="40" s="1"/>
  <c r="K16" i="57" s="1"/>
  <c r="C23" i="40"/>
  <c r="B23" i="40"/>
  <c r="Q22" i="40"/>
  <c r="N22" i="40"/>
  <c r="R22" i="40" s="1"/>
  <c r="K15" i="57" s="1"/>
  <c r="C22" i="40"/>
  <c r="B22" i="40"/>
  <c r="Q21" i="40"/>
  <c r="N21" i="40"/>
  <c r="C21" i="40"/>
  <c r="B21" i="40"/>
  <c r="Q20" i="40"/>
  <c r="R20" i="40" s="1"/>
  <c r="K13" i="57" s="1"/>
  <c r="N20" i="40"/>
  <c r="C20" i="40"/>
  <c r="B20" i="40"/>
  <c r="Q19" i="40"/>
  <c r="N19" i="40"/>
  <c r="C19" i="40"/>
  <c r="B19" i="40"/>
  <c r="Q18" i="40"/>
  <c r="N18" i="40"/>
  <c r="C18" i="40"/>
  <c r="B18" i="40"/>
  <c r="Q17" i="40"/>
  <c r="N17" i="40"/>
  <c r="C17" i="40"/>
  <c r="B17" i="40"/>
  <c r="R16" i="40"/>
  <c r="BD65" i="40" s="1"/>
  <c r="Q16" i="40"/>
  <c r="N16" i="40"/>
  <c r="C16" i="40"/>
  <c r="B16" i="40"/>
  <c r="CB15" i="40"/>
  <c r="CA15" i="40"/>
  <c r="BZ15" i="40"/>
  <c r="BY15" i="40"/>
  <c r="BX15" i="40"/>
  <c r="BW15" i="40"/>
  <c r="BV15" i="40"/>
  <c r="BU15" i="40"/>
  <c r="BT15" i="40"/>
  <c r="BS15" i="40"/>
  <c r="AX15" i="40"/>
  <c r="AW15" i="40"/>
  <c r="AV15" i="40"/>
  <c r="AU15" i="40"/>
  <c r="AT15" i="40"/>
  <c r="AS15" i="40"/>
  <c r="AR15" i="40"/>
  <c r="AQ15" i="40"/>
  <c r="AP15" i="40"/>
  <c r="AO15" i="40"/>
  <c r="M15" i="40"/>
  <c r="BH15" i="40" s="1"/>
  <c r="BR15" i="40" s="1"/>
  <c r="L15" i="40"/>
  <c r="K15" i="40"/>
  <c r="BF15" i="40" s="1"/>
  <c r="BP15" i="40" s="1"/>
  <c r="J15" i="40"/>
  <c r="BE15" i="40" s="1"/>
  <c r="BO15" i="40" s="1"/>
  <c r="I15" i="40"/>
  <c r="BD15" i="40" s="1"/>
  <c r="BN15" i="40" s="1"/>
  <c r="H15" i="40"/>
  <c r="BC15" i="40" s="1"/>
  <c r="BM15" i="40" s="1"/>
  <c r="G15" i="40"/>
  <c r="BB15" i="40" s="1"/>
  <c r="BL15" i="40" s="1"/>
  <c r="F15" i="40"/>
  <c r="BA15" i="40" s="1"/>
  <c r="BK15" i="40" s="1"/>
  <c r="E15" i="40"/>
  <c r="AZ15" i="40" s="1"/>
  <c r="BJ15" i="40" s="1"/>
  <c r="D15" i="40"/>
  <c r="A5" i="40"/>
  <c r="E6" i="39"/>
  <c r="J6" i="39" s="1"/>
  <c r="J5" i="39"/>
  <c r="E5" i="39"/>
  <c r="Q65" i="38"/>
  <c r="N65" i="38"/>
  <c r="R65" i="38" s="1"/>
  <c r="J58" i="57" s="1"/>
  <c r="C65" i="38"/>
  <c r="B65" i="38"/>
  <c r="Q64" i="38"/>
  <c r="N64" i="38"/>
  <c r="R64" i="38" s="1"/>
  <c r="J57" i="57" s="1"/>
  <c r="C64" i="38"/>
  <c r="B64" i="38"/>
  <c r="Q63" i="38"/>
  <c r="N63" i="38"/>
  <c r="R63" i="38" s="1"/>
  <c r="J56" i="57" s="1"/>
  <c r="C63" i="38"/>
  <c r="B63" i="38"/>
  <c r="Q62" i="38"/>
  <c r="N62" i="38"/>
  <c r="C62" i="38"/>
  <c r="B62" i="38"/>
  <c r="Q61" i="38"/>
  <c r="N61" i="38"/>
  <c r="R61" i="38" s="1"/>
  <c r="J54" i="57" s="1"/>
  <c r="C61" i="38"/>
  <c r="B61" i="38"/>
  <c r="Q60" i="38"/>
  <c r="N60" i="38"/>
  <c r="R60" i="38" s="1"/>
  <c r="J53" i="57" s="1"/>
  <c r="C60" i="38"/>
  <c r="B60" i="38"/>
  <c r="Q59" i="38"/>
  <c r="R59" i="38" s="1"/>
  <c r="J52" i="57" s="1"/>
  <c r="N59" i="38"/>
  <c r="C59" i="38"/>
  <c r="B59" i="38"/>
  <c r="Q58" i="38"/>
  <c r="N58" i="38"/>
  <c r="C58" i="38"/>
  <c r="B58" i="38"/>
  <c r="Q57" i="38"/>
  <c r="N57" i="38"/>
  <c r="C57" i="38"/>
  <c r="B57" i="38"/>
  <c r="Q56" i="38"/>
  <c r="N56" i="38"/>
  <c r="C56" i="38"/>
  <c r="B56" i="38"/>
  <c r="R55" i="38"/>
  <c r="J48" i="57" s="1"/>
  <c r="Q55" i="38"/>
  <c r="N55" i="38"/>
  <c r="C55" i="38"/>
  <c r="B55" i="38"/>
  <c r="Q54" i="38"/>
  <c r="N54" i="38"/>
  <c r="C54" i="38"/>
  <c r="B54" i="38"/>
  <c r="Q53" i="38"/>
  <c r="N53" i="38"/>
  <c r="R53" i="38" s="1"/>
  <c r="J46" i="57" s="1"/>
  <c r="C53" i="38"/>
  <c r="B53" i="38"/>
  <c r="Q52" i="38"/>
  <c r="N52" i="38"/>
  <c r="R52" i="38" s="1"/>
  <c r="J45" i="57" s="1"/>
  <c r="C52" i="38"/>
  <c r="B52" i="38"/>
  <c r="Q51" i="38"/>
  <c r="N51" i="38"/>
  <c r="R51" i="38" s="1"/>
  <c r="J44" i="57" s="1"/>
  <c r="C51" i="38"/>
  <c r="B51" i="38"/>
  <c r="Q50" i="38"/>
  <c r="N50" i="38"/>
  <c r="C50" i="38"/>
  <c r="B50" i="38"/>
  <c r="Q49" i="38"/>
  <c r="N49" i="38"/>
  <c r="R49" i="38" s="1"/>
  <c r="J42" i="57" s="1"/>
  <c r="C49" i="38"/>
  <c r="B49" i="38"/>
  <c r="Q48" i="38"/>
  <c r="N48" i="38"/>
  <c r="R48" i="38" s="1"/>
  <c r="J41" i="57" s="1"/>
  <c r="C48" i="38"/>
  <c r="B48" i="38"/>
  <c r="Q47" i="38"/>
  <c r="N47" i="38"/>
  <c r="R47" i="38" s="1"/>
  <c r="J40" i="57" s="1"/>
  <c r="C47" i="38"/>
  <c r="B47" i="38"/>
  <c r="Q46" i="38"/>
  <c r="N46" i="38"/>
  <c r="C46" i="38"/>
  <c r="B46" i="38"/>
  <c r="Q45" i="38"/>
  <c r="N45" i="38"/>
  <c r="R45" i="38" s="1"/>
  <c r="J38" i="57" s="1"/>
  <c r="C45" i="38"/>
  <c r="B45" i="38"/>
  <c r="Q44" i="38"/>
  <c r="N44" i="38"/>
  <c r="R44" i="38" s="1"/>
  <c r="J37" i="57" s="1"/>
  <c r="C44" i="38"/>
  <c r="B44" i="38"/>
  <c r="Q43" i="38"/>
  <c r="R43" i="38" s="1"/>
  <c r="J36" i="57" s="1"/>
  <c r="N43" i="38"/>
  <c r="C43" i="38"/>
  <c r="B43" i="38"/>
  <c r="Q42" i="38"/>
  <c r="R42" i="38" s="1"/>
  <c r="J35" i="57" s="1"/>
  <c r="N42" i="38"/>
  <c r="C42" i="38"/>
  <c r="B42" i="38"/>
  <c r="Q41" i="38"/>
  <c r="N41" i="38"/>
  <c r="C41" i="38"/>
  <c r="B41" i="38"/>
  <c r="Q40" i="38"/>
  <c r="N40" i="38"/>
  <c r="C40" i="38"/>
  <c r="B40" i="38"/>
  <c r="R39" i="38"/>
  <c r="J32" i="57" s="1"/>
  <c r="Q39" i="38"/>
  <c r="N39" i="38"/>
  <c r="C39" i="38"/>
  <c r="B39" i="38"/>
  <c r="Q38" i="38"/>
  <c r="N38" i="38"/>
  <c r="C38" i="38"/>
  <c r="B38" i="38"/>
  <c r="Q37" i="38"/>
  <c r="N37" i="38"/>
  <c r="R37" i="38" s="1"/>
  <c r="J30" i="57" s="1"/>
  <c r="C37" i="38"/>
  <c r="B37" i="38"/>
  <c r="Q36" i="38"/>
  <c r="N36" i="38"/>
  <c r="R36" i="38" s="1"/>
  <c r="J29" i="57" s="1"/>
  <c r="C36" i="38"/>
  <c r="B36" i="38"/>
  <c r="Q35" i="38"/>
  <c r="N35" i="38"/>
  <c r="R35" i="38" s="1"/>
  <c r="J28" i="57" s="1"/>
  <c r="C35" i="38"/>
  <c r="B35" i="38"/>
  <c r="Q34" i="38"/>
  <c r="N34" i="38"/>
  <c r="C34" i="38"/>
  <c r="B34" i="38"/>
  <c r="Q33" i="38"/>
  <c r="N33" i="38"/>
  <c r="R33" i="38" s="1"/>
  <c r="J26" i="57" s="1"/>
  <c r="C33" i="38"/>
  <c r="B33" i="38"/>
  <c r="Q32" i="38"/>
  <c r="N32" i="38"/>
  <c r="R32" i="38" s="1"/>
  <c r="J25" i="57" s="1"/>
  <c r="C32" i="38"/>
  <c r="B32" i="38"/>
  <c r="Q31" i="38"/>
  <c r="N31" i="38"/>
  <c r="R31" i="38" s="1"/>
  <c r="J24" i="57" s="1"/>
  <c r="C31" i="38"/>
  <c r="B31" i="38"/>
  <c r="Q30" i="38"/>
  <c r="N30" i="38"/>
  <c r="C30" i="38"/>
  <c r="B30" i="38"/>
  <c r="Q29" i="38"/>
  <c r="N29" i="38"/>
  <c r="R29" i="38" s="1"/>
  <c r="J22" i="57" s="1"/>
  <c r="C29" i="38"/>
  <c r="B29" i="38"/>
  <c r="Q28" i="38"/>
  <c r="N28" i="38"/>
  <c r="C28" i="38"/>
  <c r="B28" i="38"/>
  <c r="Q27" i="38"/>
  <c r="R27" i="38" s="1"/>
  <c r="J20" i="57" s="1"/>
  <c r="N27" i="38"/>
  <c r="C27" i="38"/>
  <c r="B27" i="38"/>
  <c r="Q26" i="38"/>
  <c r="R26" i="38" s="1"/>
  <c r="J19" i="57" s="1"/>
  <c r="N26" i="38"/>
  <c r="C26" i="38"/>
  <c r="B26" i="38"/>
  <c r="Q25" i="38"/>
  <c r="N25" i="38"/>
  <c r="C25" i="38"/>
  <c r="B25" i="38"/>
  <c r="Q24" i="38"/>
  <c r="N24" i="38"/>
  <c r="C24" i="38"/>
  <c r="B24" i="38"/>
  <c r="Q23" i="38"/>
  <c r="N23" i="38"/>
  <c r="C23" i="38"/>
  <c r="B23" i="38"/>
  <c r="Q22" i="38"/>
  <c r="R22" i="38" s="1"/>
  <c r="J15" i="57" s="1"/>
  <c r="N22" i="38"/>
  <c r="C22" i="38"/>
  <c r="B22" i="38"/>
  <c r="R21" i="38"/>
  <c r="J14" i="57" s="1"/>
  <c r="Q21" i="38"/>
  <c r="N21" i="38"/>
  <c r="C21" i="38"/>
  <c r="B21" i="38"/>
  <c r="Q20" i="38"/>
  <c r="N20" i="38"/>
  <c r="C20" i="38"/>
  <c r="B20" i="38"/>
  <c r="Q19" i="38"/>
  <c r="N19" i="38"/>
  <c r="R19" i="38" s="1"/>
  <c r="J12" i="57" s="1"/>
  <c r="D32" i="58" s="1"/>
  <c r="C19" i="38"/>
  <c r="B19" i="38"/>
  <c r="Q18" i="38"/>
  <c r="N18" i="38"/>
  <c r="C18" i="38"/>
  <c r="B18" i="38"/>
  <c r="Q17" i="38"/>
  <c r="N17" i="38"/>
  <c r="R17" i="38" s="1"/>
  <c r="J10" i="57" s="1"/>
  <c r="C17" i="38"/>
  <c r="B17" i="38"/>
  <c r="AC16" i="38"/>
  <c r="Q16" i="38"/>
  <c r="R16" i="38" s="1"/>
  <c r="AB17" i="38" s="1"/>
  <c r="N16" i="38"/>
  <c r="C16" i="38"/>
  <c r="B16" i="38"/>
  <c r="CB15" i="38"/>
  <c r="CA15" i="38"/>
  <c r="BZ15" i="38"/>
  <c r="BY15" i="38"/>
  <c r="BX15" i="38"/>
  <c r="BW15" i="38"/>
  <c r="BV15" i="38"/>
  <c r="BU15" i="38"/>
  <c r="BT15" i="38"/>
  <c r="BS15" i="38"/>
  <c r="AX15" i="38"/>
  <c r="AW15" i="38"/>
  <c r="AV15" i="38"/>
  <c r="AU15" i="38"/>
  <c r="AT15" i="38"/>
  <c r="AS15" i="38"/>
  <c r="AR15" i="38"/>
  <c r="AQ15" i="38"/>
  <c r="AP15" i="38"/>
  <c r="AO15" i="38"/>
  <c r="AD15" i="38"/>
  <c r="AN15" i="38" s="1"/>
  <c r="V15" i="38"/>
  <c r="AF15" i="38" s="1"/>
  <c r="M15" i="38"/>
  <c r="BH15" i="38" s="1"/>
  <c r="BR15" i="38" s="1"/>
  <c r="L15" i="38"/>
  <c r="BG15" i="38" s="1"/>
  <c r="BQ15" i="38" s="1"/>
  <c r="K15" i="38"/>
  <c r="BF15" i="38" s="1"/>
  <c r="BP15" i="38" s="1"/>
  <c r="J15" i="38"/>
  <c r="BE15" i="38" s="1"/>
  <c r="BO15" i="38" s="1"/>
  <c r="I15" i="38"/>
  <c r="BD15" i="38" s="1"/>
  <c r="BN15" i="38" s="1"/>
  <c r="H15" i="38"/>
  <c r="BC15" i="38" s="1"/>
  <c r="BM15" i="38" s="1"/>
  <c r="G15" i="38"/>
  <c r="BB15" i="38" s="1"/>
  <c r="BL15" i="38" s="1"/>
  <c r="F15" i="38"/>
  <c r="BA15" i="38" s="1"/>
  <c r="BK15" i="38" s="1"/>
  <c r="E15" i="38"/>
  <c r="AZ15" i="38" s="1"/>
  <c r="BJ15" i="38" s="1"/>
  <c r="D15" i="38"/>
  <c r="AY15" i="38" s="1"/>
  <c r="BI15" i="38" s="1"/>
  <c r="A5" i="38"/>
  <c r="W62" i="37"/>
  <c r="V62" i="37"/>
  <c r="U62" i="37"/>
  <c r="T62" i="37"/>
  <c r="S62" i="37"/>
  <c r="R62" i="37"/>
  <c r="Q62" i="37"/>
  <c r="P62" i="37"/>
  <c r="O62" i="37"/>
  <c r="N62" i="37"/>
  <c r="M62" i="37"/>
  <c r="L62" i="37"/>
  <c r="K62" i="37"/>
  <c r="J62" i="37"/>
  <c r="I62" i="37"/>
  <c r="H62" i="37"/>
  <c r="G62" i="37"/>
  <c r="F62" i="37"/>
  <c r="E62" i="37"/>
  <c r="D62" i="37"/>
  <c r="AD61" i="37"/>
  <c r="AC61" i="37" s="1"/>
  <c r="AA61" i="37"/>
  <c r="Z61" i="37" s="1"/>
  <c r="X61" i="37"/>
  <c r="C61" i="37"/>
  <c r="AD60" i="37"/>
  <c r="AC60" i="37" s="1"/>
  <c r="AA60" i="37"/>
  <c r="Z60" i="37" s="1"/>
  <c r="X60" i="37"/>
  <c r="C60" i="37"/>
  <c r="AD59" i="37"/>
  <c r="AC59" i="37" s="1"/>
  <c r="AA59" i="37"/>
  <c r="Z59" i="37" s="1"/>
  <c r="X59" i="37"/>
  <c r="C59" i="37"/>
  <c r="AD58" i="37"/>
  <c r="AC58" i="37" s="1"/>
  <c r="AA58" i="37"/>
  <c r="Z58" i="37" s="1"/>
  <c r="X58" i="37"/>
  <c r="C58" i="37"/>
  <c r="AD57" i="37"/>
  <c r="AC57" i="37" s="1"/>
  <c r="AA57" i="37"/>
  <c r="Z57" i="37" s="1"/>
  <c r="X57" i="37"/>
  <c r="C57" i="37"/>
  <c r="AD56" i="37"/>
  <c r="AC56" i="37" s="1"/>
  <c r="AA56" i="37"/>
  <c r="Z56" i="37" s="1"/>
  <c r="X56" i="37"/>
  <c r="C56" i="37"/>
  <c r="AD55" i="37"/>
  <c r="AC55" i="37" s="1"/>
  <c r="AA55" i="37"/>
  <c r="Z55" i="37" s="1"/>
  <c r="X55" i="37"/>
  <c r="C55" i="37"/>
  <c r="AD54" i="37"/>
  <c r="AC54" i="37" s="1"/>
  <c r="AA54" i="37"/>
  <c r="Z54" i="37" s="1"/>
  <c r="X54" i="37"/>
  <c r="C54" i="37"/>
  <c r="AD53" i="37"/>
  <c r="AC53" i="37" s="1"/>
  <c r="AA53" i="37"/>
  <c r="Z53" i="37" s="1"/>
  <c r="X53" i="37"/>
  <c r="C53" i="37"/>
  <c r="AD52" i="37"/>
  <c r="AC52" i="37" s="1"/>
  <c r="AA52" i="37"/>
  <c r="Z52" i="37" s="1"/>
  <c r="X52" i="37"/>
  <c r="C52" i="37"/>
  <c r="AD51" i="37"/>
  <c r="AC51" i="37" s="1"/>
  <c r="AA51" i="37"/>
  <c r="Z51" i="37" s="1"/>
  <c r="X51" i="37"/>
  <c r="C51" i="37"/>
  <c r="AD50" i="37"/>
  <c r="AC50" i="37" s="1"/>
  <c r="AA50" i="37"/>
  <c r="Z50" i="37" s="1"/>
  <c r="X50" i="37"/>
  <c r="C50" i="37"/>
  <c r="AD49" i="37"/>
  <c r="AC49" i="37" s="1"/>
  <c r="AA49" i="37"/>
  <c r="Z49" i="37" s="1"/>
  <c r="X49" i="37"/>
  <c r="C49" i="37"/>
  <c r="AD48" i="37"/>
  <c r="AC48" i="37"/>
  <c r="AA48" i="37"/>
  <c r="Z48" i="37" s="1"/>
  <c r="X48" i="37"/>
  <c r="C48" i="37"/>
  <c r="AD47" i="37"/>
  <c r="AC47" i="37"/>
  <c r="AA47" i="37"/>
  <c r="Z47" i="37" s="1"/>
  <c r="X47" i="37"/>
  <c r="C47" i="37"/>
  <c r="AD46" i="37"/>
  <c r="AC46" i="37"/>
  <c r="AA46" i="37"/>
  <c r="Z46" i="37" s="1"/>
  <c r="X46" i="37"/>
  <c r="C46" i="37"/>
  <c r="AD45" i="37"/>
  <c r="AC45" i="37" s="1"/>
  <c r="AA45" i="37"/>
  <c r="Z45" i="37" s="1"/>
  <c r="X45" i="37"/>
  <c r="C45" i="37"/>
  <c r="AD44" i="37"/>
  <c r="AC44" i="37"/>
  <c r="AA44" i="37"/>
  <c r="Z44" i="37" s="1"/>
  <c r="X44" i="37"/>
  <c r="C44" i="37"/>
  <c r="AD43" i="37"/>
  <c r="AC43" i="37"/>
  <c r="AA43" i="37"/>
  <c r="Z43" i="37" s="1"/>
  <c r="X43" i="37"/>
  <c r="C43" i="37"/>
  <c r="AD42" i="37"/>
  <c r="AC42" i="37"/>
  <c r="AA42" i="37"/>
  <c r="Z42" i="37" s="1"/>
  <c r="X42" i="37"/>
  <c r="C42" i="37"/>
  <c r="AD41" i="37"/>
  <c r="AC41" i="37" s="1"/>
  <c r="AA41" i="37"/>
  <c r="Z41" i="37" s="1"/>
  <c r="X41" i="37"/>
  <c r="C41" i="37"/>
  <c r="AD40" i="37"/>
  <c r="AC40" i="37"/>
  <c r="AA40" i="37"/>
  <c r="Z40" i="37" s="1"/>
  <c r="X40" i="37"/>
  <c r="C40" i="37"/>
  <c r="AD39" i="37"/>
  <c r="AC39" i="37"/>
  <c r="AA39" i="37"/>
  <c r="Z39" i="37" s="1"/>
  <c r="X39" i="37"/>
  <c r="C39" i="37"/>
  <c r="AD38" i="37"/>
  <c r="AC38" i="37"/>
  <c r="AA38" i="37"/>
  <c r="Z38" i="37" s="1"/>
  <c r="X38" i="37"/>
  <c r="C38" i="37"/>
  <c r="AD37" i="37"/>
  <c r="AC37" i="37" s="1"/>
  <c r="AA37" i="37"/>
  <c r="Z37" i="37" s="1"/>
  <c r="X37" i="37"/>
  <c r="C37" i="37"/>
  <c r="AD36" i="37"/>
  <c r="AC36" i="37"/>
  <c r="AA36" i="37"/>
  <c r="Z36" i="37" s="1"/>
  <c r="X36" i="37"/>
  <c r="C36" i="37"/>
  <c r="AD35" i="37"/>
  <c r="AC35" i="37"/>
  <c r="AA35" i="37"/>
  <c r="Z35" i="37" s="1"/>
  <c r="X35" i="37"/>
  <c r="C35" i="37"/>
  <c r="AD34" i="37"/>
  <c r="AC34" i="37"/>
  <c r="AA34" i="37"/>
  <c r="Z34" i="37" s="1"/>
  <c r="X34" i="37"/>
  <c r="C34" i="37"/>
  <c r="AD33" i="37"/>
  <c r="AC33" i="37" s="1"/>
  <c r="AA33" i="37"/>
  <c r="Z33" i="37" s="1"/>
  <c r="X33" i="37"/>
  <c r="C33" i="37"/>
  <c r="AD32" i="37"/>
  <c r="AC32" i="37"/>
  <c r="AA32" i="37"/>
  <c r="Z32" i="37" s="1"/>
  <c r="X32" i="37"/>
  <c r="C32" i="37"/>
  <c r="AD31" i="37"/>
  <c r="AC31" i="37"/>
  <c r="AA31" i="37"/>
  <c r="Z31" i="37" s="1"/>
  <c r="X31" i="37"/>
  <c r="C31" i="37"/>
  <c r="AD30" i="37"/>
  <c r="AC30" i="37" s="1"/>
  <c r="AA30" i="37"/>
  <c r="Z30" i="37" s="1"/>
  <c r="X30" i="37"/>
  <c r="C30" i="37"/>
  <c r="AD29" i="37"/>
  <c r="AC29" i="37" s="1"/>
  <c r="AA29" i="37"/>
  <c r="Z29" i="37" s="1"/>
  <c r="X29" i="37"/>
  <c r="C29" i="37"/>
  <c r="AD28" i="37"/>
  <c r="AC28" i="37"/>
  <c r="AA28" i="37"/>
  <c r="Z28" i="37" s="1"/>
  <c r="X28" i="37"/>
  <c r="C28" i="37"/>
  <c r="AD27" i="37"/>
  <c r="AC27" i="37"/>
  <c r="AA27" i="37"/>
  <c r="Z27" i="37" s="1"/>
  <c r="X27" i="37"/>
  <c r="C27" i="37"/>
  <c r="AD26" i="37"/>
  <c r="AC26" i="37"/>
  <c r="AA26" i="37"/>
  <c r="Z26" i="37" s="1"/>
  <c r="X26" i="37"/>
  <c r="C26" i="37"/>
  <c r="AD25" i="37"/>
  <c r="AC25" i="37" s="1"/>
  <c r="AA25" i="37"/>
  <c r="Z25" i="37" s="1"/>
  <c r="X25" i="37"/>
  <c r="C25" i="37"/>
  <c r="AD24" i="37"/>
  <c r="AC24" i="37"/>
  <c r="AA24" i="37"/>
  <c r="Z24" i="37" s="1"/>
  <c r="X24" i="37"/>
  <c r="C24" i="37"/>
  <c r="AD23" i="37"/>
  <c r="AC23" i="37"/>
  <c r="AA23" i="37"/>
  <c r="Z23" i="37" s="1"/>
  <c r="X23" i="37"/>
  <c r="C23" i="37"/>
  <c r="AD22" i="37"/>
  <c r="AC22" i="37" s="1"/>
  <c r="AA22" i="37"/>
  <c r="Z22" i="37" s="1"/>
  <c r="X22" i="37"/>
  <c r="C22" i="37"/>
  <c r="AD21" i="37"/>
  <c r="AC21" i="37" s="1"/>
  <c r="AA21" i="37"/>
  <c r="Z21" i="37" s="1"/>
  <c r="X21" i="37"/>
  <c r="C21" i="37"/>
  <c r="AD20" i="37"/>
  <c r="AC20" i="37"/>
  <c r="AA20" i="37"/>
  <c r="Z20" i="37" s="1"/>
  <c r="X20" i="37"/>
  <c r="C20" i="37"/>
  <c r="AD19" i="37"/>
  <c r="AC19" i="37"/>
  <c r="AA19" i="37"/>
  <c r="Z19" i="37" s="1"/>
  <c r="X19" i="37"/>
  <c r="C19" i="37"/>
  <c r="AD18" i="37"/>
  <c r="AC18" i="37" s="1"/>
  <c r="AA18" i="37"/>
  <c r="Z18" i="37" s="1"/>
  <c r="X18" i="37"/>
  <c r="C18" i="37"/>
  <c r="AD17" i="37"/>
  <c r="AC17" i="37" s="1"/>
  <c r="AA17" i="37"/>
  <c r="Z17" i="37" s="1"/>
  <c r="X17" i="37"/>
  <c r="C17" i="37"/>
  <c r="AD16" i="37"/>
  <c r="AC16" i="37"/>
  <c r="AA16" i="37"/>
  <c r="Z16" i="37" s="1"/>
  <c r="X16" i="37"/>
  <c r="C16" i="37"/>
  <c r="AD15" i="37"/>
  <c r="AC15" i="37"/>
  <c r="AA15" i="37"/>
  <c r="Z15" i="37" s="1"/>
  <c r="X15" i="37"/>
  <c r="C15" i="37"/>
  <c r="AD14" i="37"/>
  <c r="AC14" i="37" s="1"/>
  <c r="AA14" i="37"/>
  <c r="Z14" i="37" s="1"/>
  <c r="X14" i="37"/>
  <c r="C14" i="37"/>
  <c r="AD13" i="37"/>
  <c r="AC13" i="37" s="1"/>
  <c r="AA13" i="37"/>
  <c r="Z13" i="37" s="1"/>
  <c r="X13" i="37"/>
  <c r="C13" i="37"/>
  <c r="AD12" i="37"/>
  <c r="AC12" i="37"/>
  <c r="AA12" i="37"/>
  <c r="Z12" i="37" s="1"/>
  <c r="X12" i="37"/>
  <c r="C12" i="37"/>
  <c r="W11" i="37"/>
  <c r="V11" i="37"/>
  <c r="U11" i="37"/>
  <c r="T11" i="37"/>
  <c r="S11" i="37"/>
  <c r="R11" i="37"/>
  <c r="Q11" i="37"/>
  <c r="P11" i="37"/>
  <c r="O11" i="37"/>
  <c r="N11" i="37"/>
  <c r="M11" i="37"/>
  <c r="L11" i="37"/>
  <c r="K11" i="37"/>
  <c r="J11" i="37"/>
  <c r="I11" i="37"/>
  <c r="H11" i="37"/>
  <c r="G11" i="37"/>
  <c r="F11" i="37"/>
  <c r="E11" i="37"/>
  <c r="D11" i="37"/>
  <c r="D8" i="37"/>
  <c r="E5" i="37"/>
  <c r="Q65" i="36"/>
  <c r="N65" i="36"/>
  <c r="B65" i="36"/>
  <c r="R64" i="36"/>
  <c r="I57" i="57" s="1"/>
  <c r="Q64" i="36"/>
  <c r="N64" i="36"/>
  <c r="B64" i="36"/>
  <c r="Q63" i="36"/>
  <c r="N63" i="36"/>
  <c r="B63" i="36"/>
  <c r="Q62" i="36"/>
  <c r="N62" i="36"/>
  <c r="B62" i="36"/>
  <c r="Q61" i="36"/>
  <c r="N61" i="36"/>
  <c r="B61" i="36"/>
  <c r="Q60" i="36"/>
  <c r="N60" i="36"/>
  <c r="B60" i="36"/>
  <c r="R59" i="36"/>
  <c r="Q59" i="36"/>
  <c r="N59" i="36"/>
  <c r="B59" i="36"/>
  <c r="Q58" i="36"/>
  <c r="N58" i="36"/>
  <c r="B58" i="36"/>
  <c r="Q57" i="36"/>
  <c r="N57" i="36"/>
  <c r="B57" i="36"/>
  <c r="R56" i="36"/>
  <c r="Q56" i="36"/>
  <c r="N56" i="36"/>
  <c r="B56" i="36"/>
  <c r="Q55" i="36"/>
  <c r="N55" i="36"/>
  <c r="B55" i="36"/>
  <c r="Q54" i="36"/>
  <c r="N54" i="36"/>
  <c r="B54" i="36"/>
  <c r="Q53" i="36"/>
  <c r="N53" i="36"/>
  <c r="B53" i="36"/>
  <c r="Q52" i="36"/>
  <c r="N52" i="36"/>
  <c r="B52" i="36"/>
  <c r="Q51" i="36"/>
  <c r="R51" i="36" s="1"/>
  <c r="N51" i="36"/>
  <c r="B51" i="36"/>
  <c r="Q50" i="36"/>
  <c r="N50" i="36"/>
  <c r="B50" i="36"/>
  <c r="Q49" i="36"/>
  <c r="N49" i="36"/>
  <c r="B49" i="36"/>
  <c r="Q48" i="36"/>
  <c r="N48" i="36"/>
  <c r="B48" i="36"/>
  <c r="Q47" i="36"/>
  <c r="N47" i="36"/>
  <c r="B47" i="36"/>
  <c r="Q46" i="36"/>
  <c r="N46" i="36"/>
  <c r="B46" i="36"/>
  <c r="Q45" i="36"/>
  <c r="N45" i="36"/>
  <c r="B45" i="36"/>
  <c r="Q44" i="36"/>
  <c r="N44" i="36"/>
  <c r="B44" i="36"/>
  <c r="Q43" i="36"/>
  <c r="N43" i="36"/>
  <c r="B43" i="36"/>
  <c r="Q42" i="36"/>
  <c r="N42" i="36"/>
  <c r="B42" i="36"/>
  <c r="Q41" i="36"/>
  <c r="N41" i="36"/>
  <c r="B41" i="36"/>
  <c r="Q40" i="36"/>
  <c r="N40" i="36"/>
  <c r="B40" i="36"/>
  <c r="Q39" i="36"/>
  <c r="N39" i="36"/>
  <c r="B39" i="36"/>
  <c r="Q38" i="36"/>
  <c r="N38" i="36"/>
  <c r="B38" i="36"/>
  <c r="Q37" i="36"/>
  <c r="N37" i="36"/>
  <c r="B37" i="36"/>
  <c r="Q36" i="36"/>
  <c r="N36" i="36"/>
  <c r="B36" i="36"/>
  <c r="Q35" i="36"/>
  <c r="N35" i="36"/>
  <c r="B35" i="36"/>
  <c r="Q34" i="36"/>
  <c r="N34" i="36"/>
  <c r="B34" i="36"/>
  <c r="Q33" i="36"/>
  <c r="N33" i="36"/>
  <c r="B33" i="36"/>
  <c r="Q32" i="36"/>
  <c r="N32" i="36"/>
  <c r="B32" i="36"/>
  <c r="Q31" i="36"/>
  <c r="N31" i="36"/>
  <c r="B31" i="36"/>
  <c r="Q30" i="36"/>
  <c r="N30" i="36"/>
  <c r="B30" i="36"/>
  <c r="Q29" i="36"/>
  <c r="N29" i="36"/>
  <c r="B29" i="36"/>
  <c r="Q28" i="36"/>
  <c r="N28" i="36"/>
  <c r="B28" i="36"/>
  <c r="Q27" i="36"/>
  <c r="N27" i="36"/>
  <c r="B27" i="36"/>
  <c r="Q26" i="36"/>
  <c r="N26" i="36"/>
  <c r="B26" i="36"/>
  <c r="Q25" i="36"/>
  <c r="N25" i="36"/>
  <c r="B25" i="36"/>
  <c r="Q24" i="36"/>
  <c r="N24" i="36"/>
  <c r="B24" i="36"/>
  <c r="Q23" i="36"/>
  <c r="N23" i="36"/>
  <c r="B23" i="36"/>
  <c r="Q22" i="36"/>
  <c r="N22" i="36"/>
  <c r="B22" i="36"/>
  <c r="Q21" i="36"/>
  <c r="N21" i="36"/>
  <c r="B21" i="36"/>
  <c r="Q20" i="36"/>
  <c r="N20" i="36"/>
  <c r="B20" i="36"/>
  <c r="Q19" i="36"/>
  <c r="N19" i="36"/>
  <c r="B19" i="36"/>
  <c r="Q18" i="36"/>
  <c r="N18" i="36"/>
  <c r="B18" i="36"/>
  <c r="Q17" i="36"/>
  <c r="N17" i="36"/>
  <c r="B17" i="36"/>
  <c r="Q16" i="36"/>
  <c r="N16" i="36"/>
  <c r="C16" i="36"/>
  <c r="B16" i="36"/>
  <c r="CB15" i="36"/>
  <c r="CA15" i="36"/>
  <c r="BZ15" i="36"/>
  <c r="BY15" i="36"/>
  <c r="BX15" i="36"/>
  <c r="BW15" i="36"/>
  <c r="BV15" i="36"/>
  <c r="BU15" i="36"/>
  <c r="BT15" i="36"/>
  <c r="BS15" i="36"/>
  <c r="AX15" i="36"/>
  <c r="AW15" i="36"/>
  <c r="AV15" i="36"/>
  <c r="AU15" i="36"/>
  <c r="AT15" i="36"/>
  <c r="AS15" i="36"/>
  <c r="AR15" i="36"/>
  <c r="AQ15" i="36"/>
  <c r="AP15" i="36"/>
  <c r="AO15" i="36"/>
  <c r="M15" i="36"/>
  <c r="L15" i="36"/>
  <c r="K15" i="36"/>
  <c r="J15" i="36"/>
  <c r="I15" i="36"/>
  <c r="H15" i="36"/>
  <c r="G15" i="36"/>
  <c r="F15" i="36"/>
  <c r="E15" i="36"/>
  <c r="D15" i="36"/>
  <c r="A5" i="36"/>
  <c r="N65" i="35"/>
  <c r="B65" i="35"/>
  <c r="N64" i="35"/>
  <c r="B64" i="35"/>
  <c r="N63" i="35"/>
  <c r="B63" i="35"/>
  <c r="N62" i="35"/>
  <c r="B62" i="35"/>
  <c r="N61" i="35"/>
  <c r="B61" i="35"/>
  <c r="N60" i="35"/>
  <c r="B60" i="35"/>
  <c r="N59" i="35"/>
  <c r="B59" i="35"/>
  <c r="N58" i="35"/>
  <c r="B58" i="35"/>
  <c r="N57" i="35"/>
  <c r="B57" i="35"/>
  <c r="N56" i="35"/>
  <c r="B56" i="35"/>
  <c r="N55" i="35"/>
  <c r="B55" i="35"/>
  <c r="N54" i="35"/>
  <c r="B54" i="35"/>
  <c r="N53" i="35"/>
  <c r="B53" i="35"/>
  <c r="N52" i="35"/>
  <c r="B52" i="35"/>
  <c r="N51" i="35"/>
  <c r="B51" i="35"/>
  <c r="N50" i="35"/>
  <c r="B50" i="35"/>
  <c r="N49" i="35"/>
  <c r="B49" i="35"/>
  <c r="N48" i="35"/>
  <c r="B48" i="35"/>
  <c r="N47" i="35"/>
  <c r="R47" i="35" s="1"/>
  <c r="B47" i="35"/>
  <c r="N46" i="35"/>
  <c r="R46" i="35" s="1"/>
  <c r="B46" i="35"/>
  <c r="N45" i="35"/>
  <c r="R45" i="35" s="1"/>
  <c r="B45" i="35"/>
  <c r="N44" i="35"/>
  <c r="R44" i="35" s="1"/>
  <c r="B44" i="35"/>
  <c r="N43" i="35"/>
  <c r="R43" i="35" s="1"/>
  <c r="B43" i="35"/>
  <c r="N42" i="35"/>
  <c r="R42" i="35" s="1"/>
  <c r="B42" i="35"/>
  <c r="N41" i="35"/>
  <c r="R41" i="35" s="1"/>
  <c r="B41" i="35"/>
  <c r="N40" i="35"/>
  <c r="R40" i="35" s="1"/>
  <c r="B40" i="35"/>
  <c r="N39" i="35"/>
  <c r="R39" i="35" s="1"/>
  <c r="B39" i="35"/>
  <c r="N38" i="35"/>
  <c r="R38" i="35" s="1"/>
  <c r="B38" i="35"/>
  <c r="N37" i="35"/>
  <c r="R37" i="35" s="1"/>
  <c r="B37" i="35"/>
  <c r="N36" i="35"/>
  <c r="R36" i="35" s="1"/>
  <c r="B36" i="35"/>
  <c r="N35" i="35"/>
  <c r="R35" i="35" s="1"/>
  <c r="B35" i="35"/>
  <c r="N34" i="35"/>
  <c r="R34" i="35" s="1"/>
  <c r="B34" i="35"/>
  <c r="N33" i="35"/>
  <c r="R33" i="35" s="1"/>
  <c r="B33" i="35"/>
  <c r="N32" i="35"/>
  <c r="R32" i="35" s="1"/>
  <c r="B32" i="35"/>
  <c r="N31" i="35"/>
  <c r="R31" i="35" s="1"/>
  <c r="B31" i="35"/>
  <c r="N30" i="35"/>
  <c r="R30" i="35" s="1"/>
  <c r="B30" i="35"/>
  <c r="N29" i="35"/>
  <c r="R29" i="35" s="1"/>
  <c r="B29" i="35"/>
  <c r="N28" i="35"/>
  <c r="R28" i="35" s="1"/>
  <c r="B28" i="35"/>
  <c r="N27" i="35"/>
  <c r="R27" i="35" s="1"/>
  <c r="B27" i="35"/>
  <c r="N26" i="35"/>
  <c r="R26" i="35" s="1"/>
  <c r="B26" i="35"/>
  <c r="N25" i="35"/>
  <c r="R25" i="35" s="1"/>
  <c r="B25" i="35"/>
  <c r="N24" i="35"/>
  <c r="R24" i="35" s="1"/>
  <c r="B24" i="35"/>
  <c r="N23" i="35"/>
  <c r="R23" i="35" s="1"/>
  <c r="B23" i="35"/>
  <c r="N22" i="35"/>
  <c r="R22" i="35" s="1"/>
  <c r="B22" i="35"/>
  <c r="N21" i="35"/>
  <c r="R21" i="35" s="1"/>
  <c r="B21" i="35"/>
  <c r="N20" i="35"/>
  <c r="R20" i="35" s="1"/>
  <c r="B20" i="35"/>
  <c r="N19" i="35"/>
  <c r="R19" i="35" s="1"/>
  <c r="B19" i="35"/>
  <c r="N18" i="35"/>
  <c r="R18" i="35" s="1"/>
  <c r="B18" i="35"/>
  <c r="N17" i="35"/>
  <c r="R17" i="35" s="1"/>
  <c r="B17" i="35"/>
  <c r="N16" i="35"/>
  <c r="R16" i="35" s="1"/>
  <c r="C16" i="35"/>
  <c r="B16" i="35"/>
  <c r="CB15" i="35"/>
  <c r="CA15" i="35"/>
  <c r="BZ15" i="35"/>
  <c r="BY15" i="35"/>
  <c r="BX15" i="35"/>
  <c r="BW15" i="35"/>
  <c r="BV15" i="35"/>
  <c r="BU15" i="35"/>
  <c r="BT15" i="35"/>
  <c r="BS15" i="35"/>
  <c r="AX15" i="35"/>
  <c r="AW15" i="35"/>
  <c r="AV15" i="35"/>
  <c r="AU15" i="35"/>
  <c r="AT15" i="35"/>
  <c r="AS15" i="35"/>
  <c r="AR15" i="35"/>
  <c r="AQ15" i="35"/>
  <c r="AP15" i="35"/>
  <c r="AO15" i="35"/>
  <c r="M15" i="35"/>
  <c r="L15" i="35"/>
  <c r="K15" i="35"/>
  <c r="J15" i="35"/>
  <c r="AA15" i="35" s="1"/>
  <c r="AK15" i="35" s="1"/>
  <c r="I15" i="35"/>
  <c r="H15" i="35"/>
  <c r="G15" i="35"/>
  <c r="F15" i="35"/>
  <c r="E15" i="35"/>
  <c r="D15" i="35"/>
  <c r="A5" i="35"/>
  <c r="W62" i="34"/>
  <c r="V62" i="34"/>
  <c r="U62" i="34"/>
  <c r="T62" i="34"/>
  <c r="S62" i="34"/>
  <c r="R62" i="34"/>
  <c r="Q62" i="34"/>
  <c r="P62" i="34"/>
  <c r="O62" i="34"/>
  <c r="N62" i="34"/>
  <c r="M62" i="34"/>
  <c r="L62" i="34"/>
  <c r="K62" i="34"/>
  <c r="J62" i="34"/>
  <c r="I62" i="34"/>
  <c r="H62" i="34"/>
  <c r="G62" i="34"/>
  <c r="F62" i="34"/>
  <c r="E62" i="34"/>
  <c r="D62" i="34"/>
  <c r="AD61" i="34"/>
  <c r="AC61" i="34" s="1"/>
  <c r="AA61" i="34"/>
  <c r="Z61" i="34"/>
  <c r="X61" i="34"/>
  <c r="C61" i="34"/>
  <c r="AD60" i="34"/>
  <c r="AC60" i="34"/>
  <c r="AA60" i="34"/>
  <c r="Z60" i="34" s="1"/>
  <c r="X60" i="34"/>
  <c r="C60" i="34"/>
  <c r="AD59" i="34"/>
  <c r="AC59" i="34" s="1"/>
  <c r="AA59" i="34"/>
  <c r="Z59" i="34"/>
  <c r="X59" i="34"/>
  <c r="C59" i="34"/>
  <c r="AD58" i="34"/>
  <c r="AC58" i="34"/>
  <c r="AA58" i="34"/>
  <c r="Z58" i="34" s="1"/>
  <c r="X58" i="34"/>
  <c r="C58" i="34"/>
  <c r="AB58" i="34" s="1"/>
  <c r="AD57" i="34"/>
  <c r="AC57" i="34" s="1"/>
  <c r="AA57" i="34"/>
  <c r="Z57" i="34"/>
  <c r="X57" i="34"/>
  <c r="C57" i="34"/>
  <c r="AD56" i="34"/>
  <c r="AC56" i="34"/>
  <c r="AA56" i="34"/>
  <c r="Z56" i="34" s="1"/>
  <c r="X56" i="34"/>
  <c r="C56" i="34"/>
  <c r="AD55" i="34"/>
  <c r="AC55" i="34" s="1"/>
  <c r="AA55" i="34"/>
  <c r="Z55" i="34"/>
  <c r="X55" i="34"/>
  <c r="C55" i="34"/>
  <c r="AD54" i="34"/>
  <c r="AC54" i="34"/>
  <c r="AA54" i="34"/>
  <c r="Z54" i="34" s="1"/>
  <c r="X54" i="34"/>
  <c r="C54" i="34"/>
  <c r="AB54" i="34" s="1"/>
  <c r="AD53" i="34"/>
  <c r="AC53" i="34" s="1"/>
  <c r="AA53" i="34"/>
  <c r="Z53" i="34"/>
  <c r="X53" i="34"/>
  <c r="C53" i="34"/>
  <c r="AD52" i="34"/>
  <c r="AC52" i="34"/>
  <c r="AA52" i="34"/>
  <c r="Z52" i="34" s="1"/>
  <c r="X52" i="34"/>
  <c r="C52" i="34"/>
  <c r="AD51" i="34"/>
  <c r="AC51" i="34" s="1"/>
  <c r="AA51" i="34"/>
  <c r="Z51" i="34"/>
  <c r="X51" i="34"/>
  <c r="C51" i="34"/>
  <c r="AD50" i="34"/>
  <c r="AC50" i="34"/>
  <c r="AA50" i="34"/>
  <c r="Z50" i="34" s="1"/>
  <c r="X50" i="34"/>
  <c r="C50" i="34"/>
  <c r="AB50" i="34" s="1"/>
  <c r="AD49" i="34"/>
  <c r="AC49" i="34" s="1"/>
  <c r="AA49" i="34"/>
  <c r="Z49" i="34"/>
  <c r="X49" i="34"/>
  <c r="C49" i="34"/>
  <c r="AD48" i="34"/>
  <c r="AC48" i="34"/>
  <c r="AA48" i="34"/>
  <c r="Z48" i="34" s="1"/>
  <c r="X48" i="34"/>
  <c r="C48" i="34"/>
  <c r="AD47" i="34"/>
  <c r="AC47" i="34" s="1"/>
  <c r="AA47" i="34"/>
  <c r="Z47" i="34"/>
  <c r="X47" i="34"/>
  <c r="C47" i="34"/>
  <c r="AD46" i="34"/>
  <c r="AC46" i="34"/>
  <c r="AA46" i="34"/>
  <c r="Z46" i="34" s="1"/>
  <c r="X46" i="34"/>
  <c r="C46" i="34"/>
  <c r="AB46" i="34" s="1"/>
  <c r="AD45" i="34"/>
  <c r="AC45" i="34" s="1"/>
  <c r="AE45" i="34" s="1"/>
  <c r="AA45" i="34"/>
  <c r="Z45" i="34"/>
  <c r="X45" i="34"/>
  <c r="C45" i="34"/>
  <c r="AD44" i="34"/>
  <c r="AC44" i="34"/>
  <c r="AE44" i="34" s="1"/>
  <c r="AA44" i="34"/>
  <c r="Z44" i="34" s="1"/>
  <c r="X44" i="34"/>
  <c r="C44" i="34"/>
  <c r="AD43" i="34"/>
  <c r="AC43" i="34" s="1"/>
  <c r="AE43" i="34" s="1"/>
  <c r="AA43" i="34"/>
  <c r="Z43" i="34"/>
  <c r="X43" i="34"/>
  <c r="C43" i="34"/>
  <c r="AD42" i="34"/>
  <c r="AC42" i="34"/>
  <c r="AE42" i="34" s="1"/>
  <c r="AA42" i="34"/>
  <c r="Z42" i="34" s="1"/>
  <c r="X42" i="34"/>
  <c r="C42" i="34"/>
  <c r="AB42" i="34" s="1"/>
  <c r="AD41" i="34"/>
  <c r="AC41" i="34" s="1"/>
  <c r="AE41" i="34" s="1"/>
  <c r="AA41" i="34"/>
  <c r="Z41" i="34"/>
  <c r="X41" i="34"/>
  <c r="C41" i="34"/>
  <c r="AD40" i="34"/>
  <c r="AC40" i="34"/>
  <c r="AE40" i="34" s="1"/>
  <c r="AA40" i="34"/>
  <c r="Z40" i="34" s="1"/>
  <c r="X40" i="34"/>
  <c r="C40" i="34"/>
  <c r="AD39" i="34"/>
  <c r="AC39" i="34" s="1"/>
  <c r="AE39" i="34" s="1"/>
  <c r="AA39" i="34"/>
  <c r="Z39" i="34"/>
  <c r="X39" i="34"/>
  <c r="C39" i="34"/>
  <c r="AD38" i="34"/>
  <c r="AC38" i="34"/>
  <c r="AA38" i="34"/>
  <c r="Z38" i="34" s="1"/>
  <c r="X38" i="34"/>
  <c r="C38" i="34"/>
  <c r="AB38" i="34" s="1"/>
  <c r="AD37" i="34"/>
  <c r="AC37" i="34" s="1"/>
  <c r="AA37" i="34"/>
  <c r="Z37" i="34"/>
  <c r="X37" i="34"/>
  <c r="C37" i="34"/>
  <c r="AD36" i="34"/>
  <c r="AC36" i="34"/>
  <c r="AA36" i="34"/>
  <c r="Z36" i="34" s="1"/>
  <c r="X36" i="34"/>
  <c r="C36" i="34"/>
  <c r="AD35" i="34"/>
  <c r="AC35" i="34" s="1"/>
  <c r="AA35" i="34"/>
  <c r="Z35" i="34"/>
  <c r="X35" i="34"/>
  <c r="C35" i="34"/>
  <c r="AD34" i="34"/>
  <c r="AC34" i="34"/>
  <c r="AA34" i="34"/>
  <c r="Z34" i="34" s="1"/>
  <c r="X34" i="34"/>
  <c r="C34" i="34"/>
  <c r="AB34" i="34" s="1"/>
  <c r="AD33" i="34"/>
  <c r="AC33" i="34" s="1"/>
  <c r="AA33" i="34"/>
  <c r="Z33" i="34"/>
  <c r="X33" i="34"/>
  <c r="C33" i="34"/>
  <c r="AD32" i="34"/>
  <c r="AC32" i="34"/>
  <c r="AA32" i="34"/>
  <c r="Z32" i="34" s="1"/>
  <c r="X32" i="34"/>
  <c r="C32" i="34"/>
  <c r="AD31" i="34"/>
  <c r="AC31" i="34" s="1"/>
  <c r="AA31" i="34"/>
  <c r="Z31" i="34"/>
  <c r="X31" i="34"/>
  <c r="C31" i="34"/>
  <c r="AD30" i="34"/>
  <c r="AC30" i="34"/>
  <c r="AA30" i="34"/>
  <c r="Z30" i="34" s="1"/>
  <c r="X30" i="34"/>
  <c r="C30" i="34"/>
  <c r="AB30" i="34" s="1"/>
  <c r="AD29" i="34"/>
  <c r="AC29" i="34" s="1"/>
  <c r="AA29" i="34"/>
  <c r="Z29" i="34"/>
  <c r="X29" i="34"/>
  <c r="C29" i="34"/>
  <c r="AD28" i="34"/>
  <c r="AC28" i="34"/>
  <c r="AA28" i="34"/>
  <c r="Z28" i="34" s="1"/>
  <c r="X28" i="34"/>
  <c r="C28" i="34"/>
  <c r="AD27" i="34"/>
  <c r="AC27" i="34" s="1"/>
  <c r="AA27" i="34"/>
  <c r="Z27" i="34"/>
  <c r="X27" i="34"/>
  <c r="C27" i="34"/>
  <c r="AD26" i="34"/>
  <c r="AC26" i="34"/>
  <c r="AA26" i="34"/>
  <c r="Z26" i="34" s="1"/>
  <c r="X26" i="34"/>
  <c r="C26" i="34"/>
  <c r="AB26" i="34" s="1"/>
  <c r="AD25" i="34"/>
  <c r="AC25" i="34" s="1"/>
  <c r="AA25" i="34"/>
  <c r="Z25" i="34"/>
  <c r="X25" i="34"/>
  <c r="C25" i="34"/>
  <c r="AD24" i="34"/>
  <c r="AC24" i="34"/>
  <c r="AA24" i="34"/>
  <c r="Z24" i="34" s="1"/>
  <c r="X24" i="34"/>
  <c r="C24" i="34"/>
  <c r="AD23" i="34"/>
  <c r="AC23" i="34" s="1"/>
  <c r="AA23" i="34"/>
  <c r="Z23" i="34"/>
  <c r="X23" i="34"/>
  <c r="C23" i="34"/>
  <c r="AD22" i="34"/>
  <c r="AC22" i="34"/>
  <c r="AA22" i="34"/>
  <c r="Z22" i="34" s="1"/>
  <c r="X22" i="34"/>
  <c r="C22" i="34"/>
  <c r="AB22" i="34" s="1"/>
  <c r="AD21" i="34"/>
  <c r="AC21" i="34" s="1"/>
  <c r="AA21" i="34"/>
  <c r="Z21" i="34"/>
  <c r="X21" i="34"/>
  <c r="C21" i="34"/>
  <c r="AD20" i="34"/>
  <c r="AC20" i="34"/>
  <c r="AA20" i="34"/>
  <c r="Z20" i="34"/>
  <c r="X20" i="34"/>
  <c r="C20" i="34"/>
  <c r="AD19" i="34"/>
  <c r="AC19" i="34"/>
  <c r="AA19" i="34"/>
  <c r="Z19" i="34"/>
  <c r="X19" i="34"/>
  <c r="C19" i="34"/>
  <c r="AD18" i="34"/>
  <c r="AC18" i="34"/>
  <c r="AA18" i="34"/>
  <c r="Z18" i="34"/>
  <c r="X18" i="34"/>
  <c r="C18" i="34"/>
  <c r="AD17" i="34"/>
  <c r="AC17" i="34"/>
  <c r="AA17" i="34"/>
  <c r="Z17" i="34"/>
  <c r="X17" i="34"/>
  <c r="C17" i="34"/>
  <c r="AD16" i="34"/>
  <c r="AC16" i="34"/>
  <c r="AA16" i="34"/>
  <c r="Z16" i="34"/>
  <c r="X16" i="34"/>
  <c r="C16" i="34"/>
  <c r="AD15" i="34"/>
  <c r="AC15" i="34"/>
  <c r="AA15" i="34"/>
  <c r="Z15" i="34"/>
  <c r="X15" i="34"/>
  <c r="C15" i="34"/>
  <c r="AD14" i="34"/>
  <c r="AC14" i="34"/>
  <c r="AA14" i="34"/>
  <c r="Z14" i="34"/>
  <c r="X14" i="34"/>
  <c r="C14" i="34"/>
  <c r="AD13" i="34"/>
  <c r="AC13" i="34"/>
  <c r="AA13" i="34"/>
  <c r="Z13" i="34"/>
  <c r="X13" i="34"/>
  <c r="C13" i="34"/>
  <c r="AD12" i="34"/>
  <c r="AC12" i="34"/>
  <c r="AA12" i="34"/>
  <c r="Z12" i="34"/>
  <c r="X12" i="34"/>
  <c r="C12" i="34"/>
  <c r="W11" i="34"/>
  <c r="V11" i="34"/>
  <c r="U11" i="34"/>
  <c r="T11" i="34"/>
  <c r="S11" i="34"/>
  <c r="R11" i="34"/>
  <c r="Q11" i="34"/>
  <c r="P11" i="34"/>
  <c r="O11" i="34"/>
  <c r="N11" i="34"/>
  <c r="M11" i="34"/>
  <c r="L11" i="34"/>
  <c r="K11" i="34"/>
  <c r="J11" i="34"/>
  <c r="I11" i="34"/>
  <c r="H11" i="34"/>
  <c r="G11" i="34"/>
  <c r="F11" i="34"/>
  <c r="E11" i="34"/>
  <c r="D11" i="34"/>
  <c r="D8" i="34"/>
  <c r="E5" i="34"/>
  <c r="Q65" i="33"/>
  <c r="N65" i="33"/>
  <c r="B65" i="33"/>
  <c r="Q64" i="33"/>
  <c r="N64" i="33"/>
  <c r="B64" i="33"/>
  <c r="Q63" i="33"/>
  <c r="N63" i="33"/>
  <c r="R63" i="33" s="1"/>
  <c r="G56" i="57" s="1"/>
  <c r="T49" i="1" s="1"/>
  <c r="B63" i="33"/>
  <c r="Q62" i="33"/>
  <c r="R62" i="33" s="1"/>
  <c r="G55" i="57" s="1"/>
  <c r="N62" i="33"/>
  <c r="B62" i="33"/>
  <c r="Q61" i="33"/>
  <c r="N61" i="33"/>
  <c r="B61" i="33"/>
  <c r="Q60" i="33"/>
  <c r="N60" i="33"/>
  <c r="B60" i="33"/>
  <c r="Q59" i="33"/>
  <c r="R59" i="33" s="1"/>
  <c r="N59" i="33"/>
  <c r="B59" i="33"/>
  <c r="Q58" i="33"/>
  <c r="N58" i="33"/>
  <c r="B58" i="33"/>
  <c r="Q57" i="33"/>
  <c r="N57" i="33"/>
  <c r="B57" i="33"/>
  <c r="Q56" i="33"/>
  <c r="N56" i="33"/>
  <c r="B56" i="33"/>
  <c r="Q55" i="33"/>
  <c r="R55" i="33" s="1"/>
  <c r="N55" i="33"/>
  <c r="B55" i="33"/>
  <c r="Q54" i="33"/>
  <c r="R54" i="33" s="1"/>
  <c r="N54" i="33"/>
  <c r="B54" i="33"/>
  <c r="Q53" i="33"/>
  <c r="N53" i="33"/>
  <c r="B53" i="33"/>
  <c r="Q52" i="33"/>
  <c r="N52" i="33"/>
  <c r="B52" i="33"/>
  <c r="Q51" i="33"/>
  <c r="N51" i="33"/>
  <c r="B51" i="33"/>
  <c r="Q50" i="33"/>
  <c r="N50" i="33"/>
  <c r="B50" i="33"/>
  <c r="Q49" i="33"/>
  <c r="N49" i="33"/>
  <c r="B49" i="33"/>
  <c r="Q48" i="33"/>
  <c r="N48" i="33"/>
  <c r="B48" i="33"/>
  <c r="Q47" i="33"/>
  <c r="N47" i="33"/>
  <c r="B47" i="33"/>
  <c r="Q46" i="33"/>
  <c r="N46" i="33"/>
  <c r="B46" i="33"/>
  <c r="Q45" i="33"/>
  <c r="N45" i="33"/>
  <c r="B45" i="33"/>
  <c r="Q44" i="33"/>
  <c r="N44" i="33"/>
  <c r="B44" i="33"/>
  <c r="Q43" i="33"/>
  <c r="N43" i="33"/>
  <c r="B43" i="33"/>
  <c r="Q42" i="33"/>
  <c r="N42" i="33"/>
  <c r="B42" i="33"/>
  <c r="Q41" i="33"/>
  <c r="N41" i="33"/>
  <c r="B41" i="33"/>
  <c r="Q40" i="33"/>
  <c r="N40" i="33"/>
  <c r="B40" i="33"/>
  <c r="Q39" i="33"/>
  <c r="N39" i="33"/>
  <c r="B39" i="33"/>
  <c r="Q38" i="33"/>
  <c r="N38" i="33"/>
  <c r="B38" i="33"/>
  <c r="Q37" i="33"/>
  <c r="N37" i="33"/>
  <c r="B37" i="33"/>
  <c r="Q36" i="33"/>
  <c r="N36" i="33"/>
  <c r="B36" i="33"/>
  <c r="Q35" i="33"/>
  <c r="N35" i="33"/>
  <c r="B35" i="33"/>
  <c r="Q34" i="33"/>
  <c r="N34" i="33"/>
  <c r="B34" i="33"/>
  <c r="Q33" i="33"/>
  <c r="N33" i="33"/>
  <c r="B33" i="33"/>
  <c r="Q32" i="33"/>
  <c r="N32" i="33"/>
  <c r="B32" i="33"/>
  <c r="Q31" i="33"/>
  <c r="N31" i="33"/>
  <c r="B31" i="33"/>
  <c r="Q30" i="33"/>
  <c r="N30" i="33"/>
  <c r="B30" i="33"/>
  <c r="Q29" i="33"/>
  <c r="N29" i="33"/>
  <c r="B29" i="33"/>
  <c r="Q28" i="33"/>
  <c r="N28" i="33"/>
  <c r="B28" i="33"/>
  <c r="Q27" i="33"/>
  <c r="N27" i="33"/>
  <c r="B27" i="33"/>
  <c r="Q26" i="33"/>
  <c r="N26" i="33"/>
  <c r="B26" i="33"/>
  <c r="Q25" i="33"/>
  <c r="N25" i="33"/>
  <c r="B25" i="33"/>
  <c r="Q24" i="33"/>
  <c r="N24" i="33"/>
  <c r="B24" i="33"/>
  <c r="Q23" i="33"/>
  <c r="N23" i="33"/>
  <c r="B23" i="33"/>
  <c r="Q22" i="33"/>
  <c r="N22" i="33"/>
  <c r="B22" i="33"/>
  <c r="Q21" i="33"/>
  <c r="N21" i="33"/>
  <c r="B21" i="33"/>
  <c r="Q20" i="33"/>
  <c r="N20" i="33"/>
  <c r="B20" i="33"/>
  <c r="Q19" i="33"/>
  <c r="N19" i="33"/>
  <c r="B19" i="33"/>
  <c r="Q18" i="33"/>
  <c r="N18" i="33"/>
  <c r="B18" i="33"/>
  <c r="Q17" i="33"/>
  <c r="N17" i="33"/>
  <c r="B17" i="33"/>
  <c r="Q16" i="33"/>
  <c r="N16" i="33"/>
  <c r="C16" i="33"/>
  <c r="B16" i="33"/>
  <c r="CB15" i="33"/>
  <c r="CA15" i="33"/>
  <c r="BZ15" i="33"/>
  <c r="BY15" i="33"/>
  <c r="BX15" i="33"/>
  <c r="BW15" i="33"/>
  <c r="BV15" i="33"/>
  <c r="BU15" i="33"/>
  <c r="BT15" i="33"/>
  <c r="BS15" i="33"/>
  <c r="AX15" i="33"/>
  <c r="AW15" i="33"/>
  <c r="AV15" i="33"/>
  <c r="AU15" i="33"/>
  <c r="AT15" i="33"/>
  <c r="AS15" i="33"/>
  <c r="AR15" i="33"/>
  <c r="AQ15" i="33"/>
  <c r="AP15" i="33"/>
  <c r="AO15" i="33"/>
  <c r="M15" i="33"/>
  <c r="L15" i="33"/>
  <c r="K15" i="33"/>
  <c r="J15" i="33"/>
  <c r="I15" i="33"/>
  <c r="H15" i="33"/>
  <c r="G15" i="33"/>
  <c r="F15" i="33"/>
  <c r="E15" i="33"/>
  <c r="D15" i="33"/>
  <c r="A5" i="33"/>
  <c r="W62" i="32"/>
  <c r="V62" i="32"/>
  <c r="U62" i="32"/>
  <c r="T62" i="32"/>
  <c r="S62" i="32"/>
  <c r="R62" i="32"/>
  <c r="Q62" i="32"/>
  <c r="P62" i="32"/>
  <c r="O62" i="32"/>
  <c r="N62" i="32"/>
  <c r="M62" i="32"/>
  <c r="L62" i="32"/>
  <c r="K62" i="32"/>
  <c r="J62" i="32"/>
  <c r="I62" i="32"/>
  <c r="H62" i="32"/>
  <c r="G62" i="32"/>
  <c r="F62" i="32"/>
  <c r="E62" i="32"/>
  <c r="D62" i="32"/>
  <c r="AD61" i="32"/>
  <c r="AC61" i="32"/>
  <c r="AA61" i="32"/>
  <c r="Z61" i="32"/>
  <c r="X61" i="32"/>
  <c r="C61" i="32"/>
  <c r="AD60" i="32"/>
  <c r="AC60" i="32"/>
  <c r="AA60" i="32"/>
  <c r="Z60" i="32"/>
  <c r="X60" i="32"/>
  <c r="C60" i="32"/>
  <c r="AD59" i="32"/>
  <c r="AC59" i="32"/>
  <c r="AA59" i="32"/>
  <c r="Z59" i="32"/>
  <c r="X59" i="32"/>
  <c r="C59" i="32"/>
  <c r="AD58" i="32"/>
  <c r="AC58" i="32"/>
  <c r="AA58" i="32"/>
  <c r="Z58" i="32"/>
  <c r="X58" i="32"/>
  <c r="C58" i="32"/>
  <c r="AD57" i="32"/>
  <c r="AC57" i="32"/>
  <c r="AA57" i="32"/>
  <c r="Z57" i="32"/>
  <c r="X57" i="32"/>
  <c r="C57" i="32"/>
  <c r="AD56" i="32"/>
  <c r="AC56" i="32"/>
  <c r="AA56" i="32"/>
  <c r="Z56" i="32"/>
  <c r="X56" i="32"/>
  <c r="C56" i="32"/>
  <c r="AD55" i="32"/>
  <c r="AC55" i="32"/>
  <c r="AA55" i="32"/>
  <c r="Z55" i="32"/>
  <c r="X55" i="32"/>
  <c r="C55" i="32"/>
  <c r="AD54" i="32"/>
  <c r="AC54" i="32"/>
  <c r="AA54" i="32"/>
  <c r="Z54" i="32"/>
  <c r="X54" i="32"/>
  <c r="C54" i="32"/>
  <c r="AD53" i="32"/>
  <c r="AC53" i="32"/>
  <c r="AA53" i="32"/>
  <c r="Z53" i="32"/>
  <c r="X53" i="32"/>
  <c r="C53" i="32"/>
  <c r="AD52" i="32"/>
  <c r="AC52" i="32"/>
  <c r="AA52" i="32"/>
  <c r="Z52" i="32"/>
  <c r="X52" i="32"/>
  <c r="C52" i="32"/>
  <c r="AD51" i="32"/>
  <c r="AC51" i="32"/>
  <c r="AA51" i="32"/>
  <c r="Z51" i="32"/>
  <c r="X51" i="32"/>
  <c r="C51" i="32"/>
  <c r="AD50" i="32"/>
  <c r="AC50" i="32"/>
  <c r="AA50" i="32"/>
  <c r="Z50" i="32"/>
  <c r="X50" i="32"/>
  <c r="C50" i="32"/>
  <c r="AD49" i="32"/>
  <c r="AC49" i="32"/>
  <c r="AA49" i="32"/>
  <c r="Z49" i="32"/>
  <c r="X49" i="32"/>
  <c r="C49" i="32"/>
  <c r="AD48" i="32"/>
  <c r="AC48" i="32"/>
  <c r="AA48" i="32"/>
  <c r="Z48" i="32"/>
  <c r="X48" i="32"/>
  <c r="C48" i="32"/>
  <c r="AD47" i="32"/>
  <c r="AC47" i="32"/>
  <c r="AA47" i="32"/>
  <c r="Z47" i="32"/>
  <c r="X47" i="32"/>
  <c r="C47" i="32"/>
  <c r="AD46" i="32"/>
  <c r="AC46" i="32"/>
  <c r="AA46" i="32"/>
  <c r="Z46" i="32"/>
  <c r="X46" i="32"/>
  <c r="C46" i="32"/>
  <c r="AD45" i="32"/>
  <c r="AC45" i="32"/>
  <c r="AA45" i="32"/>
  <c r="Z45" i="32"/>
  <c r="X45" i="32"/>
  <c r="C45" i="32"/>
  <c r="AD44" i="32"/>
  <c r="AC44" i="32"/>
  <c r="AA44" i="32"/>
  <c r="Z44" i="32"/>
  <c r="X44" i="32"/>
  <c r="C44" i="32"/>
  <c r="AD43" i="32"/>
  <c r="AC43" i="32"/>
  <c r="AA43" i="32"/>
  <c r="Z43" i="32"/>
  <c r="X43" i="32"/>
  <c r="C43" i="32"/>
  <c r="AD42" i="32"/>
  <c r="AC42" i="32"/>
  <c r="AA42" i="32"/>
  <c r="Z42" i="32"/>
  <c r="X42" i="32"/>
  <c r="C42" i="32"/>
  <c r="AD41" i="32"/>
  <c r="AC41" i="32"/>
  <c r="AA41" i="32"/>
  <c r="Z41" i="32"/>
  <c r="X41" i="32"/>
  <c r="C41" i="32"/>
  <c r="AD40" i="32"/>
  <c r="AC40" i="32"/>
  <c r="AA40" i="32"/>
  <c r="Z40" i="32"/>
  <c r="X40" i="32"/>
  <c r="C40" i="32"/>
  <c r="AD39" i="32"/>
  <c r="AC39" i="32"/>
  <c r="AA39" i="32"/>
  <c r="Z39" i="32"/>
  <c r="X39" i="32"/>
  <c r="C39" i="32"/>
  <c r="AD38" i="32"/>
  <c r="AC38" i="32"/>
  <c r="AA38" i="32"/>
  <c r="Z38" i="32"/>
  <c r="X38" i="32"/>
  <c r="C38" i="32"/>
  <c r="AD37" i="32"/>
  <c r="AC37" i="32"/>
  <c r="AA37" i="32"/>
  <c r="Z37" i="32"/>
  <c r="X37" i="32"/>
  <c r="C37" i="32"/>
  <c r="AD36" i="32"/>
  <c r="AC36" i="32"/>
  <c r="AA36" i="32"/>
  <c r="Z36" i="32"/>
  <c r="X36" i="32"/>
  <c r="C36" i="32"/>
  <c r="AD35" i="32"/>
  <c r="AC35" i="32"/>
  <c r="AA35" i="32"/>
  <c r="Z35" i="32"/>
  <c r="X35" i="32"/>
  <c r="C35" i="32"/>
  <c r="AD34" i="32"/>
  <c r="AC34" i="32"/>
  <c r="AA34" i="32"/>
  <c r="Z34" i="32"/>
  <c r="X34" i="32"/>
  <c r="C34" i="32"/>
  <c r="AD33" i="32"/>
  <c r="AC33" i="32"/>
  <c r="AA33" i="32"/>
  <c r="Z33" i="32"/>
  <c r="X33" i="32"/>
  <c r="C33" i="32"/>
  <c r="AD32" i="32"/>
  <c r="AC32" i="32"/>
  <c r="AA32" i="32"/>
  <c r="Z32" i="32"/>
  <c r="X32" i="32"/>
  <c r="C32" i="32"/>
  <c r="AD31" i="32"/>
  <c r="AC31" i="32"/>
  <c r="AA31" i="32"/>
  <c r="Z31" i="32"/>
  <c r="X31" i="32"/>
  <c r="C31" i="32"/>
  <c r="AD30" i="32"/>
  <c r="AC30" i="32"/>
  <c r="AA30" i="32"/>
  <c r="Z30" i="32"/>
  <c r="X30" i="32"/>
  <c r="C30" i="32"/>
  <c r="AD29" i="32"/>
  <c r="AC29" i="32"/>
  <c r="AA29" i="32"/>
  <c r="Z29" i="32"/>
  <c r="X29" i="32"/>
  <c r="C29" i="32"/>
  <c r="AD28" i="32"/>
  <c r="AC28" i="32"/>
  <c r="AA28" i="32"/>
  <c r="Z28" i="32"/>
  <c r="X28" i="32"/>
  <c r="C28" i="32"/>
  <c r="AD27" i="32"/>
  <c r="AC27" i="32"/>
  <c r="AA27" i="32"/>
  <c r="Z27" i="32"/>
  <c r="X27" i="32"/>
  <c r="C27" i="32"/>
  <c r="AD26" i="32"/>
  <c r="AC26" i="32"/>
  <c r="AA26" i="32"/>
  <c r="Z26" i="32"/>
  <c r="X26" i="32"/>
  <c r="C26" i="32"/>
  <c r="AD25" i="32"/>
  <c r="AC25" i="32"/>
  <c r="AA25" i="32"/>
  <c r="Z25" i="32"/>
  <c r="X25" i="32"/>
  <c r="C25" i="32"/>
  <c r="AD24" i="32"/>
  <c r="AC24" i="32"/>
  <c r="AA24" i="32"/>
  <c r="Z24" i="32"/>
  <c r="X24" i="32"/>
  <c r="C24" i="32"/>
  <c r="AD23" i="32"/>
  <c r="AC23" i="32"/>
  <c r="AA23" i="32"/>
  <c r="Z23" i="32"/>
  <c r="X23" i="32"/>
  <c r="C23" i="32"/>
  <c r="AD22" i="32"/>
  <c r="AC22" i="32"/>
  <c r="AA22" i="32"/>
  <c r="Z22" i="32"/>
  <c r="X22" i="32"/>
  <c r="C22" i="32"/>
  <c r="AD21" i="32"/>
  <c r="AC21" i="32"/>
  <c r="AA21" i="32"/>
  <c r="Z21" i="32"/>
  <c r="X21" i="32"/>
  <c r="C21" i="32"/>
  <c r="AD20" i="32"/>
  <c r="AC20" i="32"/>
  <c r="AA20" i="32"/>
  <c r="Z20" i="32"/>
  <c r="X20" i="32"/>
  <c r="C20" i="32"/>
  <c r="AD19" i="32"/>
  <c r="AC19" i="32"/>
  <c r="AA19" i="32"/>
  <c r="Z19" i="32"/>
  <c r="X19" i="32"/>
  <c r="C19" i="32"/>
  <c r="AD18" i="32"/>
  <c r="AC18" i="32"/>
  <c r="AA18" i="32"/>
  <c r="Z18" i="32"/>
  <c r="X18" i="32"/>
  <c r="C18" i="32"/>
  <c r="AD17" i="32"/>
  <c r="AC17" i="32"/>
  <c r="AA17" i="32"/>
  <c r="Z17" i="32"/>
  <c r="X17" i="32"/>
  <c r="C17" i="32"/>
  <c r="AD16" i="32"/>
  <c r="AC16" i="32"/>
  <c r="AA16" i="32"/>
  <c r="Z16" i="32"/>
  <c r="X16" i="32"/>
  <c r="C16" i="32"/>
  <c r="AD15" i="32"/>
  <c r="AC15" i="32"/>
  <c r="AA15" i="32"/>
  <c r="Z15" i="32"/>
  <c r="X15" i="32"/>
  <c r="C15" i="32"/>
  <c r="AD14" i="32"/>
  <c r="AC14" i="32"/>
  <c r="AA14" i="32"/>
  <c r="Z14" i="32"/>
  <c r="X14" i="32"/>
  <c r="C14" i="32"/>
  <c r="AD13" i="32"/>
  <c r="AC13" i="32"/>
  <c r="AA13" i="32"/>
  <c r="Z13" i="32"/>
  <c r="X13" i="32"/>
  <c r="C13" i="32"/>
  <c r="AD12" i="32"/>
  <c r="AC12" i="32"/>
  <c r="AA12" i="32"/>
  <c r="Z12" i="32"/>
  <c r="X12" i="32"/>
  <c r="C12" i="32"/>
  <c r="W11" i="32"/>
  <c r="V11" i="32"/>
  <c r="U11" i="32"/>
  <c r="T11" i="32"/>
  <c r="S11" i="32"/>
  <c r="R11" i="32"/>
  <c r="Q11" i="32"/>
  <c r="P11" i="32"/>
  <c r="O11" i="32"/>
  <c r="N11" i="32"/>
  <c r="M11" i="32"/>
  <c r="L11" i="32"/>
  <c r="K11" i="32"/>
  <c r="J11" i="32"/>
  <c r="I11" i="32"/>
  <c r="H11" i="32"/>
  <c r="G11" i="32"/>
  <c r="F11" i="32"/>
  <c r="E11" i="32"/>
  <c r="D11" i="32"/>
  <c r="D8" i="32"/>
  <c r="E5" i="32"/>
  <c r="Q65" i="31"/>
  <c r="N65" i="31"/>
  <c r="B65" i="31"/>
  <c r="Q64" i="31"/>
  <c r="N64" i="31"/>
  <c r="B64" i="31"/>
  <c r="Q63" i="31"/>
  <c r="N63" i="31"/>
  <c r="R63" i="31" s="1"/>
  <c r="F56" i="57" s="1"/>
  <c r="Q49" i="1" s="1"/>
  <c r="B63" i="31"/>
  <c r="Q62" i="31"/>
  <c r="R62" i="31" s="1"/>
  <c r="F55" i="57" s="1"/>
  <c r="Q48" i="1" s="1"/>
  <c r="N62" i="31"/>
  <c r="B62" i="31"/>
  <c r="Q61" i="31"/>
  <c r="N61" i="31"/>
  <c r="B61" i="31"/>
  <c r="Q60" i="31"/>
  <c r="N60" i="31"/>
  <c r="B60" i="31"/>
  <c r="Q59" i="31"/>
  <c r="N59" i="31"/>
  <c r="R59" i="31" s="1"/>
  <c r="B59" i="31"/>
  <c r="Q58" i="31"/>
  <c r="N58" i="31"/>
  <c r="B58" i="31"/>
  <c r="Q57" i="31"/>
  <c r="N57" i="31"/>
  <c r="B57" i="31"/>
  <c r="Q56" i="31"/>
  <c r="N56" i="31"/>
  <c r="B56" i="31"/>
  <c r="Q55" i="31"/>
  <c r="R55" i="31" s="1"/>
  <c r="N55" i="31"/>
  <c r="B55" i="31"/>
  <c r="Q54" i="31"/>
  <c r="R54" i="31" s="1"/>
  <c r="N54" i="31"/>
  <c r="B54" i="31"/>
  <c r="Q53" i="31"/>
  <c r="N53" i="31"/>
  <c r="B53" i="31"/>
  <c r="Q52" i="31"/>
  <c r="N52" i="31"/>
  <c r="B52" i="31"/>
  <c r="Q51" i="31"/>
  <c r="R51" i="31" s="1"/>
  <c r="N51" i="31"/>
  <c r="B51" i="31"/>
  <c r="Q50" i="31"/>
  <c r="N50" i="31"/>
  <c r="B50" i="31"/>
  <c r="Q49" i="31"/>
  <c r="N49" i="31"/>
  <c r="B49" i="31"/>
  <c r="Q48" i="31"/>
  <c r="N48" i="31"/>
  <c r="B48" i="31"/>
  <c r="Q47" i="31"/>
  <c r="N47" i="31"/>
  <c r="B47" i="31"/>
  <c r="Q46" i="31"/>
  <c r="N46" i="31"/>
  <c r="B46" i="31"/>
  <c r="Q45" i="31"/>
  <c r="N45" i="31"/>
  <c r="B45" i="31"/>
  <c r="Q44" i="31"/>
  <c r="N44" i="31"/>
  <c r="B44" i="31"/>
  <c r="Q43" i="31"/>
  <c r="N43" i="31"/>
  <c r="B43" i="31"/>
  <c r="Q42" i="31"/>
  <c r="N42" i="31"/>
  <c r="B42" i="31"/>
  <c r="Q41" i="31"/>
  <c r="N41" i="31"/>
  <c r="B41" i="31"/>
  <c r="Q40" i="31"/>
  <c r="N40" i="31"/>
  <c r="B40" i="31"/>
  <c r="Q39" i="31"/>
  <c r="N39" i="31"/>
  <c r="B39" i="31"/>
  <c r="Q38" i="31"/>
  <c r="N38" i="31"/>
  <c r="B38" i="31"/>
  <c r="Q37" i="31"/>
  <c r="N37" i="31"/>
  <c r="B37" i="31"/>
  <c r="Q36" i="31"/>
  <c r="N36" i="31"/>
  <c r="B36" i="31"/>
  <c r="Q35" i="31"/>
  <c r="N35" i="31"/>
  <c r="B35" i="31"/>
  <c r="Q34" i="31"/>
  <c r="N34" i="31"/>
  <c r="B34" i="31"/>
  <c r="Q33" i="31"/>
  <c r="N33" i="31"/>
  <c r="B33" i="31"/>
  <c r="Q32" i="31"/>
  <c r="N32" i="31"/>
  <c r="B32" i="31"/>
  <c r="Q31" i="31"/>
  <c r="N31" i="31"/>
  <c r="B31" i="31"/>
  <c r="Q30" i="31"/>
  <c r="N30" i="31"/>
  <c r="B30" i="31"/>
  <c r="Q29" i="31"/>
  <c r="N29" i="31"/>
  <c r="B29" i="31"/>
  <c r="Q28" i="31"/>
  <c r="N28" i="31"/>
  <c r="B28" i="31"/>
  <c r="Q27" i="31"/>
  <c r="N27" i="31"/>
  <c r="B27" i="31"/>
  <c r="Q26" i="31"/>
  <c r="N26" i="31"/>
  <c r="B26" i="31"/>
  <c r="Q25" i="31"/>
  <c r="N25" i="31"/>
  <c r="B25" i="31"/>
  <c r="Q24" i="31"/>
  <c r="N24" i="31"/>
  <c r="B24" i="31"/>
  <c r="Q23" i="31"/>
  <c r="N23" i="31"/>
  <c r="B23" i="31"/>
  <c r="Q22" i="31"/>
  <c r="N22" i="31"/>
  <c r="B22" i="31"/>
  <c r="Q21" i="31"/>
  <c r="N21" i="31"/>
  <c r="B21" i="31"/>
  <c r="Q20" i="31"/>
  <c r="N20" i="31"/>
  <c r="B20" i="31"/>
  <c r="Q19" i="31"/>
  <c r="N19" i="31"/>
  <c r="B19" i="31"/>
  <c r="Q18" i="31"/>
  <c r="N18" i="31"/>
  <c r="B18" i="31"/>
  <c r="Q17" i="31"/>
  <c r="N17" i="31"/>
  <c r="B17" i="31"/>
  <c r="Q16" i="31"/>
  <c r="N16" i="31"/>
  <c r="C16" i="31"/>
  <c r="B16" i="31"/>
  <c r="CB15" i="31"/>
  <c r="CA15" i="31"/>
  <c r="BZ15" i="31"/>
  <c r="BY15" i="31"/>
  <c r="BX15" i="31"/>
  <c r="BW15" i="31"/>
  <c r="BV15" i="31"/>
  <c r="BU15" i="31"/>
  <c r="BT15" i="31"/>
  <c r="BS15" i="31"/>
  <c r="AX15" i="31"/>
  <c r="AW15" i="31"/>
  <c r="AV15" i="31"/>
  <c r="AU15" i="31"/>
  <c r="AT15" i="31"/>
  <c r="AS15" i="31"/>
  <c r="AR15" i="31"/>
  <c r="AQ15" i="31"/>
  <c r="AP15" i="31"/>
  <c r="AO15" i="31"/>
  <c r="BH15" i="31"/>
  <c r="BR15" i="31" s="1"/>
  <c r="BG15" i="31"/>
  <c r="BQ15" i="31" s="1"/>
  <c r="BD15" i="31"/>
  <c r="BN15" i="31" s="1"/>
  <c r="BC15" i="31"/>
  <c r="BM15" i="31" s="1"/>
  <c r="F15" i="31"/>
  <c r="E15" i="31"/>
  <c r="D15" i="31"/>
  <c r="A5" i="31"/>
  <c r="W62" i="30"/>
  <c r="V62" i="30"/>
  <c r="U62" i="30"/>
  <c r="T62" i="30"/>
  <c r="S62" i="30"/>
  <c r="R62" i="30"/>
  <c r="Q62" i="30"/>
  <c r="P62" i="30"/>
  <c r="O62" i="30"/>
  <c r="N62" i="30"/>
  <c r="M62" i="30"/>
  <c r="L62" i="30"/>
  <c r="K62" i="30"/>
  <c r="J62" i="30"/>
  <c r="I62" i="30"/>
  <c r="H62" i="30"/>
  <c r="G62" i="30"/>
  <c r="F62" i="30"/>
  <c r="E62" i="30"/>
  <c r="D62" i="30"/>
  <c r="AD61" i="30"/>
  <c r="AC61" i="30" s="1"/>
  <c r="AA61" i="30"/>
  <c r="Z61" i="30" s="1"/>
  <c r="X61" i="30"/>
  <c r="C61" i="30"/>
  <c r="AD60" i="30"/>
  <c r="AC60" i="30"/>
  <c r="AA60" i="30"/>
  <c r="Z60" i="30" s="1"/>
  <c r="AB60" i="30" s="1"/>
  <c r="X60" i="30"/>
  <c r="C60" i="30"/>
  <c r="AD59" i="30"/>
  <c r="AC59" i="30" s="1"/>
  <c r="AA59" i="30"/>
  <c r="Z59" i="30" s="1"/>
  <c r="AB59" i="30" s="1"/>
  <c r="X59" i="30"/>
  <c r="C59" i="30"/>
  <c r="AD58" i="30"/>
  <c r="AC58" i="30"/>
  <c r="AA58" i="30"/>
  <c r="Z58" i="30" s="1"/>
  <c r="X58" i="30"/>
  <c r="C58" i="30"/>
  <c r="AD57" i="30"/>
  <c r="AC57" i="30" s="1"/>
  <c r="AA57" i="30"/>
  <c r="Z57" i="30" s="1"/>
  <c r="X57" i="30"/>
  <c r="C57" i="30"/>
  <c r="AD56" i="30"/>
  <c r="AC56" i="30"/>
  <c r="AA56" i="30"/>
  <c r="Z56" i="30" s="1"/>
  <c r="AB56" i="30" s="1"/>
  <c r="X56" i="30"/>
  <c r="C56" i="30"/>
  <c r="AD55" i="30"/>
  <c r="AC55" i="30" s="1"/>
  <c r="AA55" i="30"/>
  <c r="Z55" i="30" s="1"/>
  <c r="AB55" i="30" s="1"/>
  <c r="X55" i="30"/>
  <c r="C55" i="30"/>
  <c r="AD54" i="30"/>
  <c r="AC54" i="30"/>
  <c r="AA54" i="30"/>
  <c r="Z54" i="30" s="1"/>
  <c r="X54" i="30"/>
  <c r="C54" i="30"/>
  <c r="AD53" i="30"/>
  <c r="AC53" i="30" s="1"/>
  <c r="AA53" i="30"/>
  <c r="Z53" i="30" s="1"/>
  <c r="X53" i="30"/>
  <c r="C53" i="30"/>
  <c r="AD52" i="30"/>
  <c r="AC52" i="30"/>
  <c r="AA52" i="30"/>
  <c r="Z52" i="30" s="1"/>
  <c r="AB52" i="30" s="1"/>
  <c r="X52" i="30"/>
  <c r="C52" i="30"/>
  <c r="AD51" i="30"/>
  <c r="AC51" i="30" s="1"/>
  <c r="AA51" i="30"/>
  <c r="Z51" i="30" s="1"/>
  <c r="AB51" i="30" s="1"/>
  <c r="X51" i="30"/>
  <c r="C51" i="30"/>
  <c r="AD50" i="30"/>
  <c r="AC50" i="30"/>
  <c r="AA50" i="30"/>
  <c r="Z50" i="30" s="1"/>
  <c r="X50" i="30"/>
  <c r="C50" i="30"/>
  <c r="AD49" i="30"/>
  <c r="AC49" i="30" s="1"/>
  <c r="AA49" i="30"/>
  <c r="Z49" i="30" s="1"/>
  <c r="X49" i="30"/>
  <c r="C49" i="30"/>
  <c r="AD48" i="30"/>
  <c r="AC48" i="30"/>
  <c r="AA48" i="30"/>
  <c r="Z48" i="30" s="1"/>
  <c r="AB48" i="30" s="1"/>
  <c r="X48" i="30"/>
  <c r="C48" i="30"/>
  <c r="AD47" i="30"/>
  <c r="AC47" i="30" s="1"/>
  <c r="AA47" i="30"/>
  <c r="Z47" i="30" s="1"/>
  <c r="AB47" i="30" s="1"/>
  <c r="X47" i="30"/>
  <c r="C47" i="30"/>
  <c r="AD46" i="30"/>
  <c r="AC46" i="30"/>
  <c r="AA46" i="30"/>
  <c r="Z46" i="30" s="1"/>
  <c r="X46" i="30"/>
  <c r="C46" i="30"/>
  <c r="AD45" i="30"/>
  <c r="AC45" i="30" s="1"/>
  <c r="AA45" i="30"/>
  <c r="Z45" i="30" s="1"/>
  <c r="X45" i="30"/>
  <c r="C45" i="30"/>
  <c r="AD44" i="30"/>
  <c r="AC44" i="30"/>
  <c r="AA44" i="30"/>
  <c r="Z44" i="30" s="1"/>
  <c r="AB44" i="30" s="1"/>
  <c r="X44" i="30"/>
  <c r="C44" i="30"/>
  <c r="AD43" i="30"/>
  <c r="AC43" i="30" s="1"/>
  <c r="AA43" i="30"/>
  <c r="Z43" i="30" s="1"/>
  <c r="X43" i="30"/>
  <c r="C43" i="30"/>
  <c r="AD42" i="30"/>
  <c r="AC42" i="30"/>
  <c r="AA42" i="30"/>
  <c r="Z42" i="30" s="1"/>
  <c r="X42" i="30"/>
  <c r="C42" i="30"/>
  <c r="AD41" i="30"/>
  <c r="AC41" i="30" s="1"/>
  <c r="AA41" i="30"/>
  <c r="Z41" i="30" s="1"/>
  <c r="X41" i="30"/>
  <c r="C41" i="30"/>
  <c r="AD40" i="30"/>
  <c r="AC40" i="30"/>
  <c r="AA40" i="30"/>
  <c r="Z40" i="30" s="1"/>
  <c r="AB40" i="30" s="1"/>
  <c r="X40" i="30"/>
  <c r="C40" i="30"/>
  <c r="AD39" i="30"/>
  <c r="AC39" i="30" s="1"/>
  <c r="AA39" i="30"/>
  <c r="Z39" i="30" s="1"/>
  <c r="X39" i="30"/>
  <c r="C39" i="30"/>
  <c r="AD38" i="30"/>
  <c r="AC38" i="30"/>
  <c r="AA38" i="30"/>
  <c r="Z38" i="30" s="1"/>
  <c r="X38" i="30"/>
  <c r="C38" i="30"/>
  <c r="AD37" i="30"/>
  <c r="AC37" i="30" s="1"/>
  <c r="AA37" i="30"/>
  <c r="Z37" i="30" s="1"/>
  <c r="X37" i="30"/>
  <c r="C37" i="30"/>
  <c r="AD36" i="30"/>
  <c r="AC36" i="30"/>
  <c r="AA36" i="30"/>
  <c r="Z36" i="30" s="1"/>
  <c r="X36" i="30"/>
  <c r="C36" i="30"/>
  <c r="AD35" i="30"/>
  <c r="AC35" i="30" s="1"/>
  <c r="AA35" i="30"/>
  <c r="Z35" i="30" s="1"/>
  <c r="X35" i="30"/>
  <c r="C35" i="30"/>
  <c r="AD34" i="30"/>
  <c r="AC34" i="30"/>
  <c r="AA34" i="30"/>
  <c r="Z34" i="30" s="1"/>
  <c r="X34" i="30"/>
  <c r="C34" i="30"/>
  <c r="AD33" i="30"/>
  <c r="AC33" i="30" s="1"/>
  <c r="AA33" i="30"/>
  <c r="Z33" i="30" s="1"/>
  <c r="X33" i="30"/>
  <c r="C33" i="30"/>
  <c r="AD32" i="30"/>
  <c r="AC32" i="30"/>
  <c r="AA32" i="30"/>
  <c r="Z32" i="30" s="1"/>
  <c r="X32" i="30"/>
  <c r="C32" i="30"/>
  <c r="AD31" i="30"/>
  <c r="AC31" i="30" s="1"/>
  <c r="AA31" i="30"/>
  <c r="Z31" i="30" s="1"/>
  <c r="X31" i="30"/>
  <c r="C31" i="30"/>
  <c r="AD30" i="30"/>
  <c r="AC30" i="30"/>
  <c r="AA30" i="30"/>
  <c r="Z30" i="30" s="1"/>
  <c r="X30" i="30"/>
  <c r="C30" i="30"/>
  <c r="AD29" i="30"/>
  <c r="AC29" i="30" s="1"/>
  <c r="AA29" i="30"/>
  <c r="Z29" i="30" s="1"/>
  <c r="X29" i="30"/>
  <c r="C29" i="30"/>
  <c r="AD28" i="30"/>
  <c r="AC28" i="30"/>
  <c r="AA28" i="30"/>
  <c r="Z28" i="30" s="1"/>
  <c r="X28" i="30"/>
  <c r="C28" i="30"/>
  <c r="AD27" i="30"/>
  <c r="AC27" i="30" s="1"/>
  <c r="AA27" i="30"/>
  <c r="Z27" i="30" s="1"/>
  <c r="X27" i="30"/>
  <c r="C27" i="30"/>
  <c r="AD26" i="30"/>
  <c r="AC26" i="30"/>
  <c r="AA26" i="30"/>
  <c r="Z26" i="30" s="1"/>
  <c r="X26" i="30"/>
  <c r="C26" i="30"/>
  <c r="AD25" i="30"/>
  <c r="AC25" i="30" s="1"/>
  <c r="AA25" i="30"/>
  <c r="Z25" i="30" s="1"/>
  <c r="X25" i="30"/>
  <c r="C25" i="30"/>
  <c r="AD24" i="30"/>
  <c r="AC24" i="30"/>
  <c r="AA24" i="30"/>
  <c r="Z24" i="30" s="1"/>
  <c r="X24" i="30"/>
  <c r="C24" i="30"/>
  <c r="AD23" i="30"/>
  <c r="AC23" i="30" s="1"/>
  <c r="AA23" i="30"/>
  <c r="Z23" i="30" s="1"/>
  <c r="X23" i="30"/>
  <c r="C23" i="30"/>
  <c r="AD22" i="30"/>
  <c r="AC22" i="30"/>
  <c r="AA22" i="30"/>
  <c r="Z22" i="30" s="1"/>
  <c r="X22" i="30"/>
  <c r="C22" i="30"/>
  <c r="AD21" i="30"/>
  <c r="AC21" i="30" s="1"/>
  <c r="AA21" i="30"/>
  <c r="Z21" i="30" s="1"/>
  <c r="X21" i="30"/>
  <c r="C21" i="30"/>
  <c r="AD20" i="30"/>
  <c r="AC20" i="30"/>
  <c r="AA20" i="30"/>
  <c r="Z20" i="30" s="1"/>
  <c r="X20" i="30"/>
  <c r="C20" i="30"/>
  <c r="AD19" i="30"/>
  <c r="AC19" i="30" s="1"/>
  <c r="AA19" i="30"/>
  <c r="Z19" i="30" s="1"/>
  <c r="X19" i="30"/>
  <c r="C19" i="30"/>
  <c r="AD18" i="30"/>
  <c r="AC18" i="30"/>
  <c r="AA18" i="30"/>
  <c r="Z18" i="30" s="1"/>
  <c r="X18" i="30"/>
  <c r="C18" i="30"/>
  <c r="AD17" i="30"/>
  <c r="AC17" i="30" s="1"/>
  <c r="AA17" i="30"/>
  <c r="Z17" i="30" s="1"/>
  <c r="X17" i="30"/>
  <c r="C17" i="30"/>
  <c r="AD16" i="30"/>
  <c r="AC16" i="30"/>
  <c r="AA16" i="30"/>
  <c r="Z16" i="30" s="1"/>
  <c r="X16" i="30"/>
  <c r="C16" i="30"/>
  <c r="AD15" i="30"/>
  <c r="AC15" i="30" s="1"/>
  <c r="AA15" i="30"/>
  <c r="Z15" i="30" s="1"/>
  <c r="X15" i="30"/>
  <c r="C15" i="30"/>
  <c r="AD14" i="30"/>
  <c r="AC14" i="30"/>
  <c r="AA14" i="30"/>
  <c r="Z14" i="30" s="1"/>
  <c r="X14" i="30"/>
  <c r="C14" i="30"/>
  <c r="AD13" i="30"/>
  <c r="AC13" i="30" s="1"/>
  <c r="AA13" i="30"/>
  <c r="Z13" i="30" s="1"/>
  <c r="X13" i="30"/>
  <c r="C13" i="30"/>
  <c r="AD12" i="30"/>
  <c r="AC12" i="30"/>
  <c r="AA12" i="30"/>
  <c r="Z12" i="30" s="1"/>
  <c r="X12" i="30"/>
  <c r="C12" i="30"/>
  <c r="W11" i="30"/>
  <c r="V11" i="30"/>
  <c r="U11" i="30"/>
  <c r="T11" i="30"/>
  <c r="S11" i="30"/>
  <c r="R11" i="30"/>
  <c r="Q11" i="30"/>
  <c r="P11" i="30"/>
  <c r="O11" i="30"/>
  <c r="N11" i="30"/>
  <c r="M11" i="30"/>
  <c r="L11" i="30"/>
  <c r="K11" i="30"/>
  <c r="J11" i="30"/>
  <c r="I11" i="30"/>
  <c r="H11" i="30"/>
  <c r="G11" i="30"/>
  <c r="F11" i="30"/>
  <c r="E11" i="30"/>
  <c r="D11" i="30"/>
  <c r="D8" i="30"/>
  <c r="E5" i="30"/>
  <c r="Q65" i="29"/>
  <c r="N65" i="29"/>
  <c r="B65" i="29"/>
  <c r="Q64" i="29"/>
  <c r="E57" i="57" s="1"/>
  <c r="N50" i="1" s="1"/>
  <c r="N64" i="29"/>
  <c r="B64" i="29"/>
  <c r="Q63" i="29"/>
  <c r="N63" i="29"/>
  <c r="B63" i="29"/>
  <c r="Q62" i="29"/>
  <c r="N62" i="29"/>
  <c r="B62" i="29"/>
  <c r="Q61" i="29"/>
  <c r="N61" i="29"/>
  <c r="B61" i="29"/>
  <c r="E53" i="57"/>
  <c r="Q60" i="29"/>
  <c r="N60" i="29"/>
  <c r="B60" i="29"/>
  <c r="Q59" i="29"/>
  <c r="N59" i="29"/>
  <c r="B59" i="29"/>
  <c r="Q58" i="29"/>
  <c r="N58" i="29"/>
  <c r="B58" i="29"/>
  <c r="Q57" i="29"/>
  <c r="N57" i="29"/>
  <c r="B57" i="29"/>
  <c r="Q56" i="29"/>
  <c r="N56" i="29"/>
  <c r="B56" i="29"/>
  <c r="Q55" i="29"/>
  <c r="N55" i="29"/>
  <c r="B55" i="29"/>
  <c r="Q54" i="29"/>
  <c r="N54" i="29"/>
  <c r="B54" i="29"/>
  <c r="Q53" i="29"/>
  <c r="N53" i="29"/>
  <c r="B53" i="29"/>
  <c r="Q52" i="29"/>
  <c r="R52" i="29" s="1"/>
  <c r="N52" i="29"/>
  <c r="B52" i="29"/>
  <c r="Q51" i="29"/>
  <c r="R51" i="29" s="1"/>
  <c r="N51" i="29"/>
  <c r="B51" i="29"/>
  <c r="Q50" i="29"/>
  <c r="R50" i="29" s="1"/>
  <c r="N50" i="29"/>
  <c r="B50" i="29"/>
  <c r="N49" i="29"/>
  <c r="B49" i="29"/>
  <c r="N48" i="29"/>
  <c r="B48" i="29"/>
  <c r="N47" i="29"/>
  <c r="R47" i="29" s="1"/>
  <c r="B47" i="29"/>
  <c r="N46" i="29"/>
  <c r="R46" i="29" s="1"/>
  <c r="B46" i="29"/>
  <c r="N45" i="29"/>
  <c r="R45" i="29" s="1"/>
  <c r="B45" i="29"/>
  <c r="N44" i="29"/>
  <c r="R44" i="29" s="1"/>
  <c r="B44" i="29"/>
  <c r="N43" i="29"/>
  <c r="R43" i="29" s="1"/>
  <c r="B43" i="29"/>
  <c r="N42" i="29"/>
  <c r="R42" i="29" s="1"/>
  <c r="B42" i="29"/>
  <c r="N41" i="29"/>
  <c r="R41" i="29" s="1"/>
  <c r="B41" i="29"/>
  <c r="N40" i="29"/>
  <c r="R40" i="29" s="1"/>
  <c r="B40" i="29"/>
  <c r="N39" i="29"/>
  <c r="R39" i="29" s="1"/>
  <c r="B39" i="29"/>
  <c r="N38" i="29"/>
  <c r="R38" i="29" s="1"/>
  <c r="B38" i="29"/>
  <c r="N37" i="29"/>
  <c r="R37" i="29" s="1"/>
  <c r="B37" i="29"/>
  <c r="N36" i="29"/>
  <c r="R36" i="29" s="1"/>
  <c r="B36" i="29"/>
  <c r="N35" i="29"/>
  <c r="R35" i="29" s="1"/>
  <c r="B35" i="29"/>
  <c r="N34" i="29"/>
  <c r="R34" i="29" s="1"/>
  <c r="B34" i="29"/>
  <c r="N33" i="29"/>
  <c r="R33" i="29" s="1"/>
  <c r="B33" i="29"/>
  <c r="N32" i="29"/>
  <c r="R32" i="29" s="1"/>
  <c r="B32" i="29"/>
  <c r="N31" i="29"/>
  <c r="R31" i="29" s="1"/>
  <c r="B31" i="29"/>
  <c r="N30" i="29"/>
  <c r="R30" i="29" s="1"/>
  <c r="B30" i="29"/>
  <c r="N29" i="29"/>
  <c r="R29" i="29" s="1"/>
  <c r="B29" i="29"/>
  <c r="N28" i="29"/>
  <c r="R28" i="29" s="1"/>
  <c r="B28" i="29"/>
  <c r="N27" i="29"/>
  <c r="R27" i="29" s="1"/>
  <c r="B27" i="29"/>
  <c r="N26" i="29"/>
  <c r="R26" i="29" s="1"/>
  <c r="B26" i="29"/>
  <c r="N25" i="29"/>
  <c r="R25" i="29" s="1"/>
  <c r="B25" i="29"/>
  <c r="N24" i="29"/>
  <c r="R24" i="29" s="1"/>
  <c r="B24" i="29"/>
  <c r="N23" i="29"/>
  <c r="R23" i="29" s="1"/>
  <c r="B23" i="29"/>
  <c r="N22" i="29"/>
  <c r="R22" i="29" s="1"/>
  <c r="B22" i="29"/>
  <c r="N21" i="29"/>
  <c r="R21" i="29" s="1"/>
  <c r="B21" i="29"/>
  <c r="N20" i="29"/>
  <c r="R20" i="29" s="1"/>
  <c r="B20" i="29"/>
  <c r="N19" i="29"/>
  <c r="R19" i="29" s="1"/>
  <c r="B19" i="29"/>
  <c r="N18" i="29"/>
  <c r="R18" i="29" s="1"/>
  <c r="B18" i="29"/>
  <c r="Q17" i="29"/>
  <c r="R17" i="29" s="1"/>
  <c r="N17" i="29"/>
  <c r="B17" i="29"/>
  <c r="N16" i="29"/>
  <c r="R16" i="29" s="1"/>
  <c r="B16" i="29"/>
  <c r="CB15" i="29"/>
  <c r="CA15" i="29"/>
  <c r="BZ15" i="29"/>
  <c r="BY15" i="29"/>
  <c r="BX15" i="29"/>
  <c r="BW15" i="29"/>
  <c r="BV15" i="29"/>
  <c r="BU15" i="29"/>
  <c r="BT15" i="29"/>
  <c r="BS15" i="29"/>
  <c r="AX15" i="29"/>
  <c r="AW15" i="29"/>
  <c r="AV15" i="29"/>
  <c r="AU15" i="29"/>
  <c r="AT15" i="29"/>
  <c r="AS15" i="29"/>
  <c r="AR15" i="29"/>
  <c r="AQ15" i="29"/>
  <c r="AP15" i="29"/>
  <c r="AO15" i="29"/>
  <c r="M15" i="29"/>
  <c r="L15" i="29"/>
  <c r="K15" i="29"/>
  <c r="J15" i="29"/>
  <c r="I15" i="29"/>
  <c r="H15" i="29"/>
  <c r="G15" i="29"/>
  <c r="F15" i="29"/>
  <c r="E15" i="29"/>
  <c r="D15" i="29"/>
  <c r="B5" i="29"/>
  <c r="W62" i="28"/>
  <c r="V62" i="28"/>
  <c r="U62" i="28"/>
  <c r="T62" i="28"/>
  <c r="S62" i="28"/>
  <c r="R62" i="28"/>
  <c r="Q62" i="28"/>
  <c r="P62" i="28"/>
  <c r="O62" i="28"/>
  <c r="N62" i="28"/>
  <c r="M62" i="28"/>
  <c r="L62" i="28"/>
  <c r="K62" i="28"/>
  <c r="J62" i="28"/>
  <c r="I62" i="28"/>
  <c r="H62" i="28"/>
  <c r="G62" i="28"/>
  <c r="F62" i="28"/>
  <c r="E62" i="28"/>
  <c r="D62" i="28"/>
  <c r="AD61" i="28"/>
  <c r="AC61" i="28" s="1"/>
  <c r="AA61" i="28"/>
  <c r="Z61" i="28" s="1"/>
  <c r="AB61" i="28" s="1"/>
  <c r="X61" i="28"/>
  <c r="C61" i="28"/>
  <c r="AD60" i="28"/>
  <c r="AC60" i="28"/>
  <c r="AA60" i="28"/>
  <c r="Z60" i="28" s="1"/>
  <c r="X60" i="28"/>
  <c r="C60" i="28"/>
  <c r="AD59" i="28"/>
  <c r="AC59" i="28" s="1"/>
  <c r="AA59" i="28"/>
  <c r="Z59" i="28" s="1"/>
  <c r="X59" i="28"/>
  <c r="C59" i="28"/>
  <c r="AD58" i="28"/>
  <c r="AC58" i="28"/>
  <c r="AA58" i="28"/>
  <c r="Z58" i="28" s="1"/>
  <c r="X58" i="28"/>
  <c r="C58" i="28"/>
  <c r="AD57" i="28"/>
  <c r="AC57" i="28" s="1"/>
  <c r="AA57" i="28"/>
  <c r="Z57" i="28" s="1"/>
  <c r="AB57" i="28" s="1"/>
  <c r="X57" i="28"/>
  <c r="C57" i="28"/>
  <c r="AD56" i="28"/>
  <c r="AC56" i="28"/>
  <c r="AA56" i="28"/>
  <c r="Z56" i="28" s="1"/>
  <c r="X56" i="28"/>
  <c r="C56" i="28"/>
  <c r="AD55" i="28"/>
  <c r="AC55" i="28" s="1"/>
  <c r="AA55" i="28"/>
  <c r="Z55" i="28" s="1"/>
  <c r="X55" i="28"/>
  <c r="C55" i="28"/>
  <c r="AD54" i="28"/>
  <c r="AC54" i="28"/>
  <c r="AA54" i="28"/>
  <c r="Z54" i="28" s="1"/>
  <c r="X54" i="28"/>
  <c r="C54" i="28"/>
  <c r="AD53" i="28"/>
  <c r="AC53" i="28" s="1"/>
  <c r="AA53" i="28"/>
  <c r="Z53" i="28" s="1"/>
  <c r="AB53" i="28" s="1"/>
  <c r="X53" i="28"/>
  <c r="C53" i="28"/>
  <c r="AD52" i="28"/>
  <c r="AC52" i="28"/>
  <c r="AA52" i="28"/>
  <c r="Z52" i="28" s="1"/>
  <c r="X52" i="28"/>
  <c r="C52" i="28"/>
  <c r="AD51" i="28"/>
  <c r="AC51" i="28" s="1"/>
  <c r="AA51" i="28"/>
  <c r="Z51" i="28" s="1"/>
  <c r="X51" i="28"/>
  <c r="C51" i="28"/>
  <c r="AD50" i="28"/>
  <c r="AC50" i="28"/>
  <c r="AA50" i="28"/>
  <c r="Z50" i="28" s="1"/>
  <c r="X50" i="28"/>
  <c r="C50" i="28"/>
  <c r="AD49" i="28"/>
  <c r="AC49" i="28" s="1"/>
  <c r="AA49" i="28"/>
  <c r="Z49" i="28" s="1"/>
  <c r="AB49" i="28" s="1"/>
  <c r="X49" i="28"/>
  <c r="C49" i="28"/>
  <c r="AD48" i="28"/>
  <c r="AC48" i="28"/>
  <c r="AA48" i="28"/>
  <c r="Z48" i="28" s="1"/>
  <c r="X48" i="28"/>
  <c r="C48" i="28"/>
  <c r="AD47" i="28"/>
  <c r="AC47" i="28" s="1"/>
  <c r="AA47" i="28"/>
  <c r="Z47" i="28" s="1"/>
  <c r="X47" i="28"/>
  <c r="C47" i="28"/>
  <c r="AD46" i="28"/>
  <c r="AC46" i="28"/>
  <c r="AA46" i="28"/>
  <c r="Z46" i="28" s="1"/>
  <c r="X46" i="28"/>
  <c r="C46" i="28"/>
  <c r="AD45" i="28"/>
  <c r="AC45" i="28" s="1"/>
  <c r="AA45" i="28"/>
  <c r="Z45" i="28" s="1"/>
  <c r="AB45" i="28" s="1"/>
  <c r="X45" i="28"/>
  <c r="C45" i="28"/>
  <c r="AD44" i="28"/>
  <c r="AC44" i="28"/>
  <c r="AA44" i="28"/>
  <c r="Z44" i="28" s="1"/>
  <c r="X44" i="28"/>
  <c r="C44" i="28"/>
  <c r="AD43" i="28"/>
  <c r="AC43" i="28" s="1"/>
  <c r="AA43" i="28"/>
  <c r="Z43" i="28" s="1"/>
  <c r="X43" i="28"/>
  <c r="C43" i="28"/>
  <c r="AD42" i="28"/>
  <c r="AC42" i="28"/>
  <c r="AA42" i="28"/>
  <c r="Z42" i="28" s="1"/>
  <c r="X42" i="28"/>
  <c r="C42" i="28"/>
  <c r="AD41" i="28"/>
  <c r="AC41" i="28" s="1"/>
  <c r="AA41" i="28"/>
  <c r="Z41" i="28" s="1"/>
  <c r="AB41" i="28" s="1"/>
  <c r="X41" i="28"/>
  <c r="C41" i="28"/>
  <c r="AD40" i="28"/>
  <c r="AC40" i="28"/>
  <c r="AA40" i="28"/>
  <c r="Z40" i="28" s="1"/>
  <c r="X40" i="28"/>
  <c r="C40" i="28"/>
  <c r="AD39" i="28"/>
  <c r="AC39" i="28" s="1"/>
  <c r="AA39" i="28"/>
  <c r="Z39" i="28" s="1"/>
  <c r="X39" i="28"/>
  <c r="C39" i="28"/>
  <c r="AD38" i="28"/>
  <c r="AC38" i="28"/>
  <c r="AA38" i="28"/>
  <c r="Z38" i="28" s="1"/>
  <c r="X38" i="28"/>
  <c r="C38" i="28"/>
  <c r="AD37" i="28"/>
  <c r="AC37" i="28" s="1"/>
  <c r="AA37" i="28"/>
  <c r="Z37" i="28" s="1"/>
  <c r="AB37" i="28" s="1"/>
  <c r="X37" i="28"/>
  <c r="C37" i="28"/>
  <c r="AD36" i="28"/>
  <c r="AC36" i="28"/>
  <c r="AA36" i="28"/>
  <c r="Z36" i="28" s="1"/>
  <c r="X36" i="28"/>
  <c r="C36" i="28"/>
  <c r="AD35" i="28"/>
  <c r="AC35" i="28" s="1"/>
  <c r="AA35" i="28"/>
  <c r="Z35" i="28" s="1"/>
  <c r="X35" i="28"/>
  <c r="C35" i="28"/>
  <c r="AD34" i="28"/>
  <c r="AC34" i="28"/>
  <c r="AA34" i="28"/>
  <c r="Z34" i="28" s="1"/>
  <c r="X34" i="28"/>
  <c r="C34" i="28"/>
  <c r="AD33" i="28"/>
  <c r="AC33" i="28" s="1"/>
  <c r="AA33" i="28"/>
  <c r="Z33" i="28" s="1"/>
  <c r="X33" i="28"/>
  <c r="C33" i="28"/>
  <c r="AD32" i="28"/>
  <c r="AC32" i="28"/>
  <c r="AA32" i="28"/>
  <c r="Z32" i="28" s="1"/>
  <c r="X32" i="28"/>
  <c r="C32" i="28"/>
  <c r="AD31" i="28"/>
  <c r="AC31" i="28" s="1"/>
  <c r="AA31" i="28"/>
  <c r="Z31" i="28" s="1"/>
  <c r="X31" i="28"/>
  <c r="C31" i="28"/>
  <c r="AD30" i="28"/>
  <c r="AC30" i="28"/>
  <c r="AA30" i="28"/>
  <c r="Z30" i="28" s="1"/>
  <c r="X30" i="28"/>
  <c r="C30" i="28"/>
  <c r="AD29" i="28"/>
  <c r="AC29" i="28" s="1"/>
  <c r="AA29" i="28"/>
  <c r="Z29" i="28" s="1"/>
  <c r="X29" i="28"/>
  <c r="C29" i="28"/>
  <c r="AD28" i="28"/>
  <c r="AC28" i="28"/>
  <c r="AA28" i="28"/>
  <c r="Z28" i="28" s="1"/>
  <c r="X28" i="28"/>
  <c r="C28" i="28"/>
  <c r="AD27" i="28"/>
  <c r="AC27" i="28" s="1"/>
  <c r="AA27" i="28"/>
  <c r="Z27" i="28" s="1"/>
  <c r="X27" i="28"/>
  <c r="C27" i="28"/>
  <c r="AD26" i="28"/>
  <c r="AC26" i="28"/>
  <c r="AA26" i="28"/>
  <c r="Z26" i="28" s="1"/>
  <c r="X26" i="28"/>
  <c r="C26" i="28"/>
  <c r="AD25" i="28"/>
  <c r="AC25" i="28" s="1"/>
  <c r="AA25" i="28"/>
  <c r="Z25" i="28" s="1"/>
  <c r="X25" i="28"/>
  <c r="C25" i="28"/>
  <c r="AD24" i="28"/>
  <c r="AC24" i="28"/>
  <c r="AA24" i="28"/>
  <c r="Z24" i="28" s="1"/>
  <c r="X24" i="28"/>
  <c r="C24" i="28"/>
  <c r="AD23" i="28"/>
  <c r="AC23" i="28" s="1"/>
  <c r="AA23" i="28"/>
  <c r="Z23" i="28" s="1"/>
  <c r="X23" i="28"/>
  <c r="C23" i="28"/>
  <c r="AD22" i="28"/>
  <c r="AC22" i="28"/>
  <c r="AA22" i="28"/>
  <c r="Z22" i="28" s="1"/>
  <c r="X22" i="28"/>
  <c r="C22" i="28"/>
  <c r="AD21" i="28"/>
  <c r="AC21" i="28" s="1"/>
  <c r="AA21" i="28"/>
  <c r="Z21" i="28" s="1"/>
  <c r="X21" i="28"/>
  <c r="C21" i="28"/>
  <c r="AD20" i="28"/>
  <c r="AC20" i="28"/>
  <c r="AA20" i="28"/>
  <c r="Z20" i="28" s="1"/>
  <c r="X20" i="28"/>
  <c r="C20" i="28"/>
  <c r="AD19" i="28"/>
  <c r="AC19" i="28" s="1"/>
  <c r="AA19" i="28"/>
  <c r="Z19" i="28" s="1"/>
  <c r="X19" i="28"/>
  <c r="C19" i="28"/>
  <c r="AD18" i="28"/>
  <c r="AC18" i="28"/>
  <c r="AA18" i="28"/>
  <c r="Z18" i="28" s="1"/>
  <c r="X18" i="28"/>
  <c r="C18" i="28"/>
  <c r="AD17" i="28"/>
  <c r="AC17" i="28" s="1"/>
  <c r="AA17" i="28"/>
  <c r="Z17" i="28" s="1"/>
  <c r="X17" i="28"/>
  <c r="C17" i="28"/>
  <c r="AD16" i="28"/>
  <c r="AC16" i="28"/>
  <c r="AA16" i="28"/>
  <c r="Z16" i="28" s="1"/>
  <c r="X16" i="28"/>
  <c r="C16" i="28"/>
  <c r="AD15" i="28"/>
  <c r="AC15" i="28" s="1"/>
  <c r="AA15" i="28"/>
  <c r="Z15" i="28" s="1"/>
  <c r="X15" i="28"/>
  <c r="C15" i="28"/>
  <c r="AD14" i="28"/>
  <c r="AC14" i="28"/>
  <c r="AA14" i="28"/>
  <c r="Z14" i="28" s="1"/>
  <c r="X14" i="28"/>
  <c r="C14" i="28"/>
  <c r="AD13" i="28"/>
  <c r="AC13" i="28" s="1"/>
  <c r="AA13" i="28"/>
  <c r="Z13" i="28" s="1"/>
  <c r="X13" i="28"/>
  <c r="C13" i="28"/>
  <c r="AD12" i="28"/>
  <c r="AC12" i="28"/>
  <c r="AA12" i="28"/>
  <c r="Z12" i="28" s="1"/>
  <c r="X12" i="28"/>
  <c r="C12" i="28"/>
  <c r="W11" i="28"/>
  <c r="V11" i="28"/>
  <c r="U11" i="28"/>
  <c r="T11" i="28"/>
  <c r="S11" i="28"/>
  <c r="R11" i="28"/>
  <c r="Q11" i="28"/>
  <c r="P11" i="28"/>
  <c r="O11" i="28"/>
  <c r="N11" i="28"/>
  <c r="M11" i="28"/>
  <c r="L11" i="28"/>
  <c r="K11" i="28"/>
  <c r="J11" i="28"/>
  <c r="I11" i="28"/>
  <c r="H11" i="28"/>
  <c r="G11" i="28"/>
  <c r="F11" i="28"/>
  <c r="E11" i="28"/>
  <c r="D11" i="28"/>
  <c r="D8" i="28"/>
  <c r="E5" i="28"/>
  <c r="Q65" i="27"/>
  <c r="N65" i="27"/>
  <c r="B65" i="27"/>
  <c r="Q64" i="27"/>
  <c r="N64" i="27"/>
  <c r="R64" i="27" s="1"/>
  <c r="D57" i="57" s="1"/>
  <c r="B64" i="27"/>
  <c r="Q63" i="27"/>
  <c r="N63" i="27"/>
  <c r="B63" i="27"/>
  <c r="Q62" i="27"/>
  <c r="N62" i="27"/>
  <c r="B62" i="27"/>
  <c r="Q61" i="27"/>
  <c r="N61" i="27"/>
  <c r="B61" i="27"/>
  <c r="Q60" i="27"/>
  <c r="R60" i="27" s="1"/>
  <c r="D53" i="57" s="1"/>
  <c r="K46" i="1" s="1"/>
  <c r="N60" i="27"/>
  <c r="B60" i="27"/>
  <c r="Q59" i="27"/>
  <c r="R59" i="27" s="1"/>
  <c r="N59" i="27"/>
  <c r="B59" i="27"/>
  <c r="Q58" i="27"/>
  <c r="N58" i="27"/>
  <c r="B58" i="27"/>
  <c r="Q57" i="27"/>
  <c r="N57" i="27"/>
  <c r="B57" i="27"/>
  <c r="Q56" i="27"/>
  <c r="N56" i="27"/>
  <c r="B56" i="27"/>
  <c r="Q55" i="27"/>
  <c r="N55" i="27"/>
  <c r="B55" i="27"/>
  <c r="Q54" i="27"/>
  <c r="N54" i="27"/>
  <c r="B54" i="27"/>
  <c r="Q53" i="27"/>
  <c r="N53" i="27"/>
  <c r="B53" i="27"/>
  <c r="Q52" i="27"/>
  <c r="R52" i="27" s="1"/>
  <c r="N52" i="27"/>
  <c r="B52" i="27"/>
  <c r="Q51" i="27"/>
  <c r="N51" i="27"/>
  <c r="B51" i="27"/>
  <c r="Q50" i="27"/>
  <c r="N50" i="27"/>
  <c r="B50" i="27"/>
  <c r="Q49" i="27"/>
  <c r="N49" i="27"/>
  <c r="B49" i="27"/>
  <c r="Q48" i="27"/>
  <c r="N48" i="27"/>
  <c r="B48" i="27"/>
  <c r="Q47" i="27"/>
  <c r="N47" i="27"/>
  <c r="B47" i="27"/>
  <c r="Q46" i="27"/>
  <c r="N46" i="27"/>
  <c r="B46" i="27"/>
  <c r="Q45" i="27"/>
  <c r="N45" i="27"/>
  <c r="B45" i="27"/>
  <c r="Q44" i="27"/>
  <c r="N44" i="27"/>
  <c r="B44" i="27"/>
  <c r="Q43" i="27"/>
  <c r="N43" i="27"/>
  <c r="B43" i="27"/>
  <c r="Q42" i="27"/>
  <c r="N42" i="27"/>
  <c r="B42" i="27"/>
  <c r="Q41" i="27"/>
  <c r="N41" i="27"/>
  <c r="B41" i="27"/>
  <c r="Q40" i="27"/>
  <c r="N40" i="27"/>
  <c r="B40" i="27"/>
  <c r="Q39" i="27"/>
  <c r="N39" i="27"/>
  <c r="B39" i="27"/>
  <c r="Q38" i="27"/>
  <c r="N38" i="27"/>
  <c r="B38" i="27"/>
  <c r="Q37" i="27"/>
  <c r="N37" i="27"/>
  <c r="B37" i="27"/>
  <c r="Q36" i="27"/>
  <c r="N36" i="27"/>
  <c r="B36" i="27"/>
  <c r="Q35" i="27"/>
  <c r="N35" i="27"/>
  <c r="B35" i="27"/>
  <c r="Q34" i="27"/>
  <c r="N34" i="27"/>
  <c r="B34" i="27"/>
  <c r="Q33" i="27"/>
  <c r="N33" i="27"/>
  <c r="B33" i="27"/>
  <c r="Q32" i="27"/>
  <c r="N32" i="27"/>
  <c r="B32" i="27"/>
  <c r="Q31" i="27"/>
  <c r="N31" i="27"/>
  <c r="B31" i="27"/>
  <c r="Q30" i="27"/>
  <c r="N30" i="27"/>
  <c r="B30" i="27"/>
  <c r="Q29" i="27"/>
  <c r="N29" i="27"/>
  <c r="B29" i="27"/>
  <c r="Q28" i="27"/>
  <c r="N28" i="27"/>
  <c r="B28" i="27"/>
  <c r="Q27" i="27"/>
  <c r="N27" i="27"/>
  <c r="B27" i="27"/>
  <c r="Q26" i="27"/>
  <c r="N26" i="27"/>
  <c r="B26" i="27"/>
  <c r="Q25" i="27"/>
  <c r="N25" i="27"/>
  <c r="B25" i="27"/>
  <c r="Q24" i="27"/>
  <c r="N24" i="27"/>
  <c r="B24" i="27"/>
  <c r="Q23" i="27"/>
  <c r="N23" i="27"/>
  <c r="B23" i="27"/>
  <c r="Q22" i="27"/>
  <c r="N22" i="27"/>
  <c r="B22" i="27"/>
  <c r="Q21" i="27"/>
  <c r="N21" i="27"/>
  <c r="B21" i="27"/>
  <c r="Q20" i="27"/>
  <c r="N20" i="27"/>
  <c r="B20" i="27"/>
  <c r="Q19" i="27"/>
  <c r="N19" i="27"/>
  <c r="B19" i="27"/>
  <c r="Q18" i="27"/>
  <c r="N18" i="27"/>
  <c r="B18" i="27"/>
  <c r="Q17" i="27"/>
  <c r="N17" i="27"/>
  <c r="B17" i="27"/>
  <c r="R16" i="27"/>
  <c r="AO16" i="27" s="1"/>
  <c r="C16" i="27"/>
  <c r="B16" i="27"/>
  <c r="CB15" i="27"/>
  <c r="CA15" i="27"/>
  <c r="BZ15" i="27"/>
  <c r="BY15" i="27"/>
  <c r="BX15" i="27"/>
  <c r="BW15" i="27"/>
  <c r="BV15" i="27"/>
  <c r="BU15" i="27"/>
  <c r="BT15" i="27"/>
  <c r="BS15" i="27"/>
  <c r="AX15" i="27"/>
  <c r="AW15" i="27"/>
  <c r="AV15" i="27"/>
  <c r="AU15" i="27"/>
  <c r="AT15" i="27"/>
  <c r="AS15" i="27"/>
  <c r="AR15" i="27"/>
  <c r="AQ15" i="27"/>
  <c r="AP15" i="27"/>
  <c r="AO15" i="27"/>
  <c r="M15" i="27"/>
  <c r="L15" i="27"/>
  <c r="K15" i="27"/>
  <c r="J15" i="27"/>
  <c r="I15" i="27"/>
  <c r="H15" i="27"/>
  <c r="G15" i="27"/>
  <c r="F15" i="27"/>
  <c r="E15" i="27"/>
  <c r="D15" i="27"/>
  <c r="A5" i="27"/>
  <c r="E6" i="26"/>
  <c r="J6" i="26" s="1"/>
  <c r="E5" i="26"/>
  <c r="J5" i="26" s="1"/>
  <c r="E6" i="25"/>
  <c r="J6" i="25" s="1"/>
  <c r="J5" i="25"/>
  <c r="E5" i="25"/>
  <c r="E6" i="24"/>
  <c r="J6" i="24" s="1"/>
  <c r="E5" i="24"/>
  <c r="J5" i="24" s="1"/>
  <c r="E6" i="23"/>
  <c r="J6" i="23" s="1"/>
  <c r="J5" i="23"/>
  <c r="E5" i="23"/>
  <c r="E6" i="22"/>
  <c r="J6" i="22" s="1"/>
  <c r="E5" i="22"/>
  <c r="J5" i="22" s="1"/>
  <c r="E6" i="21"/>
  <c r="J6" i="21" s="1"/>
  <c r="J5" i="21"/>
  <c r="E5" i="21"/>
  <c r="E6" i="20"/>
  <c r="J6" i="20" s="1"/>
  <c r="E5" i="20"/>
  <c r="J5" i="20" s="1"/>
  <c r="E6" i="19"/>
  <c r="J6" i="19" s="1"/>
  <c r="J5" i="19"/>
  <c r="E5" i="19"/>
  <c r="E6" i="18"/>
  <c r="J6" i="18" s="1"/>
  <c r="E5" i="18"/>
  <c r="J5" i="18" s="1"/>
  <c r="E6" i="17"/>
  <c r="J6" i="17" s="1"/>
  <c r="J5" i="17"/>
  <c r="E5" i="17"/>
  <c r="E6" i="16"/>
  <c r="J6" i="16" s="1"/>
  <c r="E5" i="16"/>
  <c r="J5" i="16" s="1"/>
  <c r="E6" i="15"/>
  <c r="J6" i="15" s="1"/>
  <c r="J5" i="15"/>
  <c r="E5" i="15"/>
  <c r="W62" i="14"/>
  <c r="V62" i="14"/>
  <c r="U62" i="14"/>
  <c r="T62" i="14"/>
  <c r="S62" i="14"/>
  <c r="R62" i="14"/>
  <c r="Q62" i="14"/>
  <c r="P62" i="14"/>
  <c r="O62" i="14"/>
  <c r="N62" i="14"/>
  <c r="M62" i="14"/>
  <c r="L62" i="14"/>
  <c r="K62" i="14"/>
  <c r="J62" i="14"/>
  <c r="I62" i="14"/>
  <c r="H62" i="14"/>
  <c r="G62" i="14"/>
  <c r="F62" i="14"/>
  <c r="E62" i="14"/>
  <c r="D62" i="14"/>
  <c r="AD61" i="14"/>
  <c r="AC61" i="14" s="1"/>
  <c r="AE61" i="14" s="1"/>
  <c r="AA61" i="14"/>
  <c r="Z61" i="14"/>
  <c r="AB61" i="14" s="1"/>
  <c r="X61" i="14"/>
  <c r="AD60" i="14"/>
  <c r="AC60" i="14" s="1"/>
  <c r="AE60" i="14" s="1"/>
  <c r="AA60" i="14"/>
  <c r="Z60" i="14" s="1"/>
  <c r="AB60" i="14" s="1"/>
  <c r="X60" i="14"/>
  <c r="AD59" i="14"/>
  <c r="AC59" i="14"/>
  <c r="AE59" i="14" s="1"/>
  <c r="AA59" i="14"/>
  <c r="Z59" i="14" s="1"/>
  <c r="AB59" i="14" s="1"/>
  <c r="X59" i="14"/>
  <c r="AD58" i="14"/>
  <c r="AC58" i="14" s="1"/>
  <c r="AE58" i="14" s="1"/>
  <c r="AA58" i="14"/>
  <c r="Z58" i="14" s="1"/>
  <c r="AB58" i="14" s="1"/>
  <c r="X58" i="14"/>
  <c r="AD57" i="14"/>
  <c r="AC57" i="14" s="1"/>
  <c r="AE57" i="14" s="1"/>
  <c r="AA57" i="14"/>
  <c r="Z57" i="14"/>
  <c r="AB57" i="14" s="1"/>
  <c r="X57" i="14"/>
  <c r="AD56" i="14"/>
  <c r="AC56" i="14" s="1"/>
  <c r="AE56" i="14" s="1"/>
  <c r="AA56" i="14"/>
  <c r="Z56" i="14" s="1"/>
  <c r="AB56" i="14" s="1"/>
  <c r="X56" i="14"/>
  <c r="AD55" i="14"/>
  <c r="AC55" i="14"/>
  <c r="AE55" i="14" s="1"/>
  <c r="AA55" i="14"/>
  <c r="Z55" i="14" s="1"/>
  <c r="AB55" i="14" s="1"/>
  <c r="X55" i="14"/>
  <c r="AD54" i="14"/>
  <c r="AC54" i="14" s="1"/>
  <c r="AE54" i="14" s="1"/>
  <c r="AA54" i="14"/>
  <c r="Z54" i="14" s="1"/>
  <c r="AB54" i="14" s="1"/>
  <c r="X54" i="14"/>
  <c r="AD53" i="14"/>
  <c r="AC53" i="14" s="1"/>
  <c r="AE53" i="14" s="1"/>
  <c r="AA53" i="14"/>
  <c r="Z53" i="14"/>
  <c r="AB53" i="14" s="1"/>
  <c r="X53" i="14"/>
  <c r="AD52" i="14"/>
  <c r="AC52" i="14" s="1"/>
  <c r="AE52" i="14" s="1"/>
  <c r="AA52" i="14"/>
  <c r="Z52" i="14" s="1"/>
  <c r="AB52" i="14" s="1"/>
  <c r="X52" i="14"/>
  <c r="AD51" i="14"/>
  <c r="AC51" i="14"/>
  <c r="AE51" i="14" s="1"/>
  <c r="AA51" i="14"/>
  <c r="Z51" i="14" s="1"/>
  <c r="AB51" i="14" s="1"/>
  <c r="X51" i="14"/>
  <c r="AD50" i="14"/>
  <c r="AC50" i="14" s="1"/>
  <c r="AE50" i="14" s="1"/>
  <c r="AA50" i="14"/>
  <c r="Z50" i="14" s="1"/>
  <c r="AB50" i="14" s="1"/>
  <c r="X50" i="14"/>
  <c r="AD49" i="14"/>
  <c r="AC49" i="14" s="1"/>
  <c r="AE49" i="14" s="1"/>
  <c r="AA49" i="14"/>
  <c r="Z49" i="14"/>
  <c r="AB49" i="14" s="1"/>
  <c r="X49" i="14"/>
  <c r="AD48" i="14"/>
  <c r="AC48" i="14" s="1"/>
  <c r="AE48" i="14" s="1"/>
  <c r="AA48" i="14"/>
  <c r="Z48" i="14" s="1"/>
  <c r="AB48" i="14" s="1"/>
  <c r="X48" i="14"/>
  <c r="AD47" i="14"/>
  <c r="AC47" i="14"/>
  <c r="AE47" i="14" s="1"/>
  <c r="AA47" i="14"/>
  <c r="Z47" i="14" s="1"/>
  <c r="AB47" i="14" s="1"/>
  <c r="X47" i="14"/>
  <c r="AD46" i="14"/>
  <c r="AC46" i="14" s="1"/>
  <c r="AE46" i="14" s="1"/>
  <c r="AA46" i="14"/>
  <c r="Z46" i="14" s="1"/>
  <c r="AB46" i="14" s="1"/>
  <c r="X46" i="14"/>
  <c r="AD45" i="14"/>
  <c r="AC45" i="14" s="1"/>
  <c r="AE45" i="14" s="1"/>
  <c r="AA45" i="14"/>
  <c r="Z45" i="14"/>
  <c r="AB45" i="14" s="1"/>
  <c r="X45" i="14"/>
  <c r="AD44" i="14"/>
  <c r="AC44" i="14" s="1"/>
  <c r="AE44" i="14" s="1"/>
  <c r="AA44" i="14"/>
  <c r="Z44" i="14" s="1"/>
  <c r="AB44" i="14" s="1"/>
  <c r="X44" i="14"/>
  <c r="AD43" i="14"/>
  <c r="AC43" i="14"/>
  <c r="AE43" i="14" s="1"/>
  <c r="AA43" i="14"/>
  <c r="Z43" i="14" s="1"/>
  <c r="AB43" i="14" s="1"/>
  <c r="X43" i="14"/>
  <c r="AD42" i="14"/>
  <c r="AC42" i="14" s="1"/>
  <c r="AE42" i="14" s="1"/>
  <c r="AA42" i="14"/>
  <c r="Z42" i="14" s="1"/>
  <c r="AB42" i="14" s="1"/>
  <c r="X42" i="14"/>
  <c r="AD41" i="14"/>
  <c r="AC41" i="14" s="1"/>
  <c r="AE41" i="14" s="1"/>
  <c r="AA41" i="14"/>
  <c r="Z41" i="14"/>
  <c r="AB41" i="14" s="1"/>
  <c r="X41" i="14"/>
  <c r="AD40" i="14"/>
  <c r="AC40" i="14" s="1"/>
  <c r="AE40" i="14" s="1"/>
  <c r="AA40" i="14"/>
  <c r="Z40" i="14" s="1"/>
  <c r="AB40" i="14" s="1"/>
  <c r="X40" i="14"/>
  <c r="AD39" i="14"/>
  <c r="AC39" i="14"/>
  <c r="AE39" i="14" s="1"/>
  <c r="AA39" i="14"/>
  <c r="Z39" i="14" s="1"/>
  <c r="AB39" i="14" s="1"/>
  <c r="X39" i="14"/>
  <c r="AD38" i="14"/>
  <c r="AC38" i="14" s="1"/>
  <c r="AE38" i="14" s="1"/>
  <c r="AA38" i="14"/>
  <c r="Z38" i="14" s="1"/>
  <c r="AB38" i="14" s="1"/>
  <c r="X38" i="14"/>
  <c r="AD37" i="14"/>
  <c r="AC37" i="14" s="1"/>
  <c r="AE37" i="14" s="1"/>
  <c r="AA37" i="14"/>
  <c r="Z37" i="14"/>
  <c r="AB37" i="14" s="1"/>
  <c r="X37" i="14"/>
  <c r="AD36" i="14"/>
  <c r="AC36" i="14" s="1"/>
  <c r="AE36" i="14" s="1"/>
  <c r="AA36" i="14"/>
  <c r="Z36" i="14" s="1"/>
  <c r="AB36" i="14" s="1"/>
  <c r="X36" i="14"/>
  <c r="AD35" i="14"/>
  <c r="AC35" i="14"/>
  <c r="AE35" i="14" s="1"/>
  <c r="AA35" i="14"/>
  <c r="Z35" i="14" s="1"/>
  <c r="AB35" i="14" s="1"/>
  <c r="X35" i="14"/>
  <c r="AD34" i="14"/>
  <c r="AC34" i="14" s="1"/>
  <c r="AE34" i="14" s="1"/>
  <c r="AA34" i="14"/>
  <c r="Z34" i="14" s="1"/>
  <c r="AB34" i="14" s="1"/>
  <c r="X34" i="14"/>
  <c r="AD33" i="14"/>
  <c r="AC33" i="14" s="1"/>
  <c r="AE33" i="14" s="1"/>
  <c r="AA33" i="14"/>
  <c r="Z33" i="14"/>
  <c r="AB33" i="14" s="1"/>
  <c r="X33" i="14"/>
  <c r="AD32" i="14"/>
  <c r="AC32" i="14" s="1"/>
  <c r="AE32" i="14" s="1"/>
  <c r="AA32" i="14"/>
  <c r="Z32" i="14" s="1"/>
  <c r="AB32" i="14" s="1"/>
  <c r="X32" i="14"/>
  <c r="AD31" i="14"/>
  <c r="AC31" i="14"/>
  <c r="AE31" i="14" s="1"/>
  <c r="AA31" i="14"/>
  <c r="Z31" i="14" s="1"/>
  <c r="AB31" i="14" s="1"/>
  <c r="X31" i="14"/>
  <c r="AD30" i="14"/>
  <c r="AC30" i="14" s="1"/>
  <c r="AE30" i="14" s="1"/>
  <c r="AA30" i="14"/>
  <c r="Z30" i="14" s="1"/>
  <c r="AB30" i="14" s="1"/>
  <c r="X30" i="14"/>
  <c r="AD29" i="14"/>
  <c r="AC29" i="14" s="1"/>
  <c r="AE29" i="14" s="1"/>
  <c r="AA29" i="14"/>
  <c r="Z29" i="14"/>
  <c r="AB29" i="14" s="1"/>
  <c r="X29" i="14"/>
  <c r="AD28" i="14"/>
  <c r="AC28" i="14" s="1"/>
  <c r="AE28" i="14" s="1"/>
  <c r="AA28" i="14"/>
  <c r="Z28" i="14" s="1"/>
  <c r="AB28" i="14" s="1"/>
  <c r="X28" i="14"/>
  <c r="AD27" i="14"/>
  <c r="AC27" i="14"/>
  <c r="AE27" i="14" s="1"/>
  <c r="AA27" i="14"/>
  <c r="Z27" i="14" s="1"/>
  <c r="AB27" i="14" s="1"/>
  <c r="X27" i="14"/>
  <c r="AD26" i="14"/>
  <c r="AC26" i="14" s="1"/>
  <c r="AE26" i="14" s="1"/>
  <c r="AA26" i="14"/>
  <c r="Z26" i="14" s="1"/>
  <c r="AB26" i="14" s="1"/>
  <c r="X26" i="14"/>
  <c r="AD25" i="14"/>
  <c r="AC25" i="14" s="1"/>
  <c r="AE25" i="14" s="1"/>
  <c r="AA25" i="14"/>
  <c r="Z25" i="14"/>
  <c r="AB25" i="14" s="1"/>
  <c r="X25" i="14"/>
  <c r="AD24" i="14"/>
  <c r="AC24" i="14" s="1"/>
  <c r="AE24" i="14" s="1"/>
  <c r="AA24" i="14"/>
  <c r="Z24" i="14" s="1"/>
  <c r="AB24" i="14" s="1"/>
  <c r="X24" i="14"/>
  <c r="AD23" i="14"/>
  <c r="AC23" i="14"/>
  <c r="AE23" i="14" s="1"/>
  <c r="AA23" i="14"/>
  <c r="Z23" i="14" s="1"/>
  <c r="AB23" i="14" s="1"/>
  <c r="X23" i="14"/>
  <c r="AD22" i="14"/>
  <c r="AC22" i="14" s="1"/>
  <c r="AE22" i="14" s="1"/>
  <c r="AA22" i="14"/>
  <c r="Z22" i="14" s="1"/>
  <c r="AB22" i="14" s="1"/>
  <c r="X22" i="14"/>
  <c r="AD21" i="14"/>
  <c r="AC21" i="14" s="1"/>
  <c r="AE21" i="14" s="1"/>
  <c r="AA21" i="14"/>
  <c r="Z21" i="14"/>
  <c r="AB21" i="14" s="1"/>
  <c r="X21" i="14"/>
  <c r="AD20" i="14"/>
  <c r="AC20" i="14" s="1"/>
  <c r="AE20" i="14" s="1"/>
  <c r="AA20" i="14"/>
  <c r="Z20" i="14" s="1"/>
  <c r="AB20" i="14" s="1"/>
  <c r="X20" i="14"/>
  <c r="AD19" i="14"/>
  <c r="AC19" i="14"/>
  <c r="AE19" i="14" s="1"/>
  <c r="AA19" i="14"/>
  <c r="Z19" i="14" s="1"/>
  <c r="AB19" i="14" s="1"/>
  <c r="X19" i="14"/>
  <c r="AD18" i="14"/>
  <c r="AC18" i="14" s="1"/>
  <c r="AE18" i="14" s="1"/>
  <c r="AA18" i="14"/>
  <c r="Z18" i="14" s="1"/>
  <c r="AB18" i="14" s="1"/>
  <c r="X18" i="14"/>
  <c r="AD17" i="14"/>
  <c r="AC17" i="14" s="1"/>
  <c r="AE17" i="14" s="1"/>
  <c r="AA17" i="14"/>
  <c r="Z17" i="14"/>
  <c r="AB17" i="14" s="1"/>
  <c r="X17" i="14"/>
  <c r="AD16" i="14"/>
  <c r="AC16" i="14" s="1"/>
  <c r="AE16" i="14" s="1"/>
  <c r="AA16" i="14"/>
  <c r="Z16" i="14" s="1"/>
  <c r="AB16" i="14" s="1"/>
  <c r="X16" i="14"/>
  <c r="AD15" i="14"/>
  <c r="AC15" i="14"/>
  <c r="AE15" i="14" s="1"/>
  <c r="AA15" i="14"/>
  <c r="Z15" i="14" s="1"/>
  <c r="AB15" i="14" s="1"/>
  <c r="X15" i="14"/>
  <c r="AD14" i="14"/>
  <c r="AC14" i="14" s="1"/>
  <c r="AE14" i="14" s="1"/>
  <c r="AA14" i="14"/>
  <c r="Z14" i="14" s="1"/>
  <c r="AB14" i="14" s="1"/>
  <c r="X14" i="14"/>
  <c r="AD13" i="14"/>
  <c r="AC13" i="14" s="1"/>
  <c r="AE13" i="14" s="1"/>
  <c r="AA13" i="14"/>
  <c r="Z13" i="14"/>
  <c r="AB13" i="14" s="1"/>
  <c r="X13" i="14"/>
  <c r="AD12" i="14"/>
  <c r="AA12" i="14"/>
  <c r="X12" i="14"/>
  <c r="W11" i="14"/>
  <c r="V11" i="14"/>
  <c r="U11" i="14"/>
  <c r="T11" i="14"/>
  <c r="S11" i="14"/>
  <c r="R11" i="14"/>
  <c r="Q11" i="14"/>
  <c r="P11" i="14"/>
  <c r="O11" i="14"/>
  <c r="N11" i="14"/>
  <c r="M11" i="14"/>
  <c r="L11" i="14"/>
  <c r="K11" i="14"/>
  <c r="J11" i="14"/>
  <c r="I11" i="14"/>
  <c r="H11" i="14"/>
  <c r="G11" i="14"/>
  <c r="F11" i="14"/>
  <c r="E11" i="14"/>
  <c r="D11" i="14"/>
  <c r="AC12" i="14" s="1"/>
  <c r="D8" i="14"/>
  <c r="E5" i="14"/>
  <c r="E6" i="13"/>
  <c r="J6" i="13" s="1"/>
  <c r="E5" i="13"/>
  <c r="J5" i="13" s="1"/>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D7" i="12"/>
  <c r="C7" i="12"/>
  <c r="B7" i="12"/>
  <c r="D6" i="12"/>
  <c r="C6" i="12"/>
  <c r="B6" i="12"/>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D44" i="11"/>
  <c r="C44" i="11"/>
  <c r="B44" i="11"/>
  <c r="D43" i="11"/>
  <c r="C43" i="11"/>
  <c r="B43" i="11"/>
  <c r="D42" i="11"/>
  <c r="C42" i="11"/>
  <c r="B42" i="11"/>
  <c r="D41" i="11"/>
  <c r="C41" i="11"/>
  <c r="B41" i="11"/>
  <c r="D40" i="11"/>
  <c r="C40" i="11"/>
  <c r="B40" i="11"/>
  <c r="D39" i="11"/>
  <c r="C39" i="11"/>
  <c r="B39" i="11"/>
  <c r="D38" i="11"/>
  <c r="C38" i="11"/>
  <c r="B38" i="11"/>
  <c r="D37" i="11"/>
  <c r="C37" i="11"/>
  <c r="B37" i="11"/>
  <c r="D36" i="11"/>
  <c r="C36" i="11"/>
  <c r="B36" i="11"/>
  <c r="D35" i="11"/>
  <c r="C35" i="11"/>
  <c r="B35" i="11"/>
  <c r="D34" i="11"/>
  <c r="C34" i="11"/>
  <c r="B34" i="11"/>
  <c r="D33"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6" i="10"/>
  <c r="C6" i="10"/>
  <c r="B6" i="10"/>
  <c r="D55" i="9"/>
  <c r="C55" i="9"/>
  <c r="B55" i="9"/>
  <c r="D54" i="9"/>
  <c r="C54" i="9"/>
  <c r="B54" i="9"/>
  <c r="D53" i="9"/>
  <c r="C53" i="9"/>
  <c r="B53" i="9"/>
  <c r="D52" i="9"/>
  <c r="C52" i="9"/>
  <c r="B52" i="9"/>
  <c r="D51" i="9"/>
  <c r="C51" i="9"/>
  <c r="B51" i="9"/>
  <c r="D50" i="9"/>
  <c r="C50" i="9"/>
  <c r="B50" i="9"/>
  <c r="D49" i="9"/>
  <c r="C49" i="9"/>
  <c r="B49" i="9"/>
  <c r="D48" i="9"/>
  <c r="C48" i="9"/>
  <c r="B48" i="9"/>
  <c r="D47" i="9"/>
  <c r="C47" i="9"/>
  <c r="B47" i="9"/>
  <c r="D46" i="9"/>
  <c r="C46" i="9"/>
  <c r="B46" i="9"/>
  <c r="D45" i="9"/>
  <c r="C45" i="9"/>
  <c r="B45" i="9"/>
  <c r="D44" i="9"/>
  <c r="C44" i="9"/>
  <c r="B44" i="9"/>
  <c r="D43" i="9"/>
  <c r="C43" i="9"/>
  <c r="B43" i="9"/>
  <c r="D42" i="9"/>
  <c r="C42" i="9"/>
  <c r="B42" i="9"/>
  <c r="D41" i="9"/>
  <c r="C41" i="9"/>
  <c r="B41" i="9"/>
  <c r="D40" i="9"/>
  <c r="C40" i="9"/>
  <c r="B40" i="9"/>
  <c r="D6" i="9"/>
  <c r="C6" i="9"/>
  <c r="B6" i="9"/>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D8" i="8"/>
  <c r="C8" i="8"/>
  <c r="B8" i="8"/>
  <c r="D7" i="8"/>
  <c r="C7" i="8"/>
  <c r="B7" i="8"/>
  <c r="D6" i="8"/>
  <c r="C6" i="8"/>
  <c r="B6" i="8"/>
  <c r="I7" i="7"/>
  <c r="D7" i="7"/>
  <c r="I6" i="7"/>
  <c r="D6" i="7"/>
  <c r="I5" i="7"/>
  <c r="I4" i="7"/>
  <c r="H104" i="5"/>
  <c r="H103" i="5"/>
  <c r="H98" i="5"/>
  <c r="F69" i="5"/>
  <c r="F68" i="5"/>
  <c r="F58" i="5"/>
  <c r="F57" i="5"/>
  <c r="F56" i="5"/>
  <c r="F55" i="5"/>
  <c r="F54" i="5"/>
  <c r="F53" i="5"/>
  <c r="F52" i="5"/>
  <c r="F51" i="5"/>
  <c r="F50" i="5"/>
  <c r="F49" i="5"/>
  <c r="BW51" i="1"/>
  <c r="BV51" i="1"/>
  <c r="BU51" i="1"/>
  <c r="BT51" i="1"/>
  <c r="BS51" i="1"/>
  <c r="BR51" i="1"/>
  <c r="BQ51" i="1"/>
  <c r="BP51" i="1"/>
  <c r="BO51" i="1"/>
  <c r="BN51" i="1"/>
  <c r="BM51" i="1"/>
  <c r="BL51" i="1"/>
  <c r="BK51" i="1"/>
  <c r="BJ51" i="1"/>
  <c r="BI51" i="1"/>
  <c r="BH51" i="1"/>
  <c r="BG51" i="1"/>
  <c r="BA51" i="1"/>
  <c r="AX51" i="1"/>
  <c r="AL51" i="1"/>
  <c r="AF51" i="1"/>
  <c r="AC51" i="1"/>
  <c r="J51" i="1"/>
  <c r="I51" i="1"/>
  <c r="H51" i="1"/>
  <c r="G51" i="1"/>
  <c r="F51" i="1"/>
  <c r="E51" i="1"/>
  <c r="D51" i="1"/>
  <c r="C51" i="1"/>
  <c r="B51" i="1"/>
  <c r="A51" i="1"/>
  <c r="BW50" i="1"/>
  <c r="BV50" i="1"/>
  <c r="BU50" i="1"/>
  <c r="BT50" i="1"/>
  <c r="BS50" i="1"/>
  <c r="BR50" i="1"/>
  <c r="BQ50" i="1"/>
  <c r="BP50" i="1"/>
  <c r="BO50" i="1"/>
  <c r="BN50" i="1"/>
  <c r="BM50" i="1"/>
  <c r="BL50" i="1"/>
  <c r="BK50" i="1"/>
  <c r="BJ50" i="1"/>
  <c r="BI50" i="1"/>
  <c r="BH50" i="1"/>
  <c r="BG50" i="1"/>
  <c r="AL50" i="1"/>
  <c r="AF50" i="1"/>
  <c r="AC50" i="1"/>
  <c r="Z50" i="1"/>
  <c r="J50" i="1"/>
  <c r="I50" i="1"/>
  <c r="H50" i="1"/>
  <c r="G50" i="1"/>
  <c r="F50" i="1"/>
  <c r="E50" i="1"/>
  <c r="D50" i="1"/>
  <c r="C50" i="1"/>
  <c r="B50" i="1"/>
  <c r="A50" i="1"/>
  <c r="BW49" i="1"/>
  <c r="BV49" i="1"/>
  <c r="BU49" i="1"/>
  <c r="BT49" i="1"/>
  <c r="BS49" i="1"/>
  <c r="BR49" i="1"/>
  <c r="BQ49" i="1"/>
  <c r="BP49" i="1"/>
  <c r="BO49" i="1"/>
  <c r="BN49" i="1"/>
  <c r="BM49" i="1"/>
  <c r="BL49" i="1"/>
  <c r="BK49" i="1"/>
  <c r="BJ49" i="1"/>
  <c r="BI49" i="1"/>
  <c r="BH49" i="1"/>
  <c r="BG49" i="1"/>
  <c r="BD49" i="1"/>
  <c r="AL49" i="1"/>
  <c r="AI49" i="1"/>
  <c r="AC49" i="1"/>
  <c r="J49" i="1"/>
  <c r="I49" i="1"/>
  <c r="H49" i="1"/>
  <c r="G49" i="1"/>
  <c r="F49" i="1"/>
  <c r="E49" i="1"/>
  <c r="D49" i="1"/>
  <c r="C49" i="1"/>
  <c r="B49" i="1"/>
  <c r="A49" i="1"/>
  <c r="BW48" i="1"/>
  <c r="BV48" i="1"/>
  <c r="BU48" i="1"/>
  <c r="BT48" i="1"/>
  <c r="BS48" i="1"/>
  <c r="BR48" i="1"/>
  <c r="BQ48" i="1"/>
  <c r="BP48" i="1"/>
  <c r="BO48" i="1"/>
  <c r="BN48" i="1"/>
  <c r="BM48" i="1"/>
  <c r="BL48" i="1"/>
  <c r="BK48" i="1"/>
  <c r="BJ48" i="1"/>
  <c r="BI48" i="1"/>
  <c r="BH48" i="1"/>
  <c r="BG48" i="1"/>
  <c r="BA48" i="1"/>
  <c r="AR48" i="1"/>
  <c r="AO48" i="1"/>
  <c r="AL48" i="1"/>
  <c r="AF48" i="1"/>
  <c r="T48" i="1"/>
  <c r="J48" i="1"/>
  <c r="I48" i="1"/>
  <c r="H48" i="1"/>
  <c r="G48" i="1"/>
  <c r="F48" i="1"/>
  <c r="E48" i="1"/>
  <c r="D48" i="1"/>
  <c r="C48" i="1"/>
  <c r="B48" i="1"/>
  <c r="A48" i="1"/>
  <c r="BW47" i="1"/>
  <c r="BV47" i="1"/>
  <c r="BU47" i="1"/>
  <c r="BT47" i="1"/>
  <c r="BS47" i="1"/>
  <c r="BR47" i="1"/>
  <c r="BQ47" i="1"/>
  <c r="BP47" i="1"/>
  <c r="BO47" i="1"/>
  <c r="BN47" i="1"/>
  <c r="BM47" i="1"/>
  <c r="BL47" i="1"/>
  <c r="BK47" i="1"/>
  <c r="BJ47" i="1"/>
  <c r="BI47" i="1"/>
  <c r="BH47" i="1"/>
  <c r="BG47" i="1"/>
  <c r="BD47" i="1"/>
  <c r="AX47" i="1"/>
  <c r="AL47" i="1"/>
  <c r="AF47" i="1"/>
  <c r="AC47" i="1"/>
  <c r="J47" i="1"/>
  <c r="I47" i="1"/>
  <c r="H47" i="1"/>
  <c r="G47" i="1"/>
  <c r="F47" i="1"/>
  <c r="E47" i="1"/>
  <c r="D47" i="1"/>
  <c r="C47" i="1"/>
  <c r="B47" i="1"/>
  <c r="A47" i="1"/>
  <c r="BW46" i="1"/>
  <c r="BV46" i="1"/>
  <c r="BU46" i="1"/>
  <c r="BT46" i="1"/>
  <c r="BS46" i="1"/>
  <c r="BR46" i="1"/>
  <c r="BQ46" i="1"/>
  <c r="BP46" i="1"/>
  <c r="BO46" i="1"/>
  <c r="BN46" i="1"/>
  <c r="BM46" i="1"/>
  <c r="BL46" i="1"/>
  <c r="BK46" i="1"/>
  <c r="BJ46" i="1"/>
  <c r="BI46" i="1"/>
  <c r="BH46" i="1"/>
  <c r="BG46" i="1"/>
  <c r="BD46" i="1"/>
  <c r="BA46" i="1"/>
  <c r="AL46" i="1"/>
  <c r="AF46" i="1"/>
  <c r="AC46" i="1"/>
  <c r="N46" i="1"/>
  <c r="J46" i="1"/>
  <c r="I46" i="1"/>
  <c r="H46" i="1"/>
  <c r="G46" i="1"/>
  <c r="F46" i="1"/>
  <c r="E46" i="1"/>
  <c r="D46" i="1"/>
  <c r="C46" i="1"/>
  <c r="B46" i="1"/>
  <c r="A46" i="1"/>
  <c r="BW45" i="1"/>
  <c r="BV45" i="1"/>
  <c r="BU45" i="1"/>
  <c r="BT45" i="1"/>
  <c r="BS45" i="1"/>
  <c r="BR45" i="1"/>
  <c r="BQ45" i="1"/>
  <c r="BP45" i="1"/>
  <c r="BO45" i="1"/>
  <c r="BN45" i="1"/>
  <c r="BM45" i="1"/>
  <c r="BL45" i="1"/>
  <c r="BK45" i="1"/>
  <c r="BJ45" i="1"/>
  <c r="BI45" i="1"/>
  <c r="BH45" i="1"/>
  <c r="BG45" i="1"/>
  <c r="BD45" i="1"/>
  <c r="AL45" i="1"/>
  <c r="AC45" i="1"/>
  <c r="J45" i="1"/>
  <c r="I45" i="1"/>
  <c r="H45" i="1"/>
  <c r="G45" i="1"/>
  <c r="F45" i="1"/>
  <c r="E45" i="1"/>
  <c r="D45" i="1"/>
  <c r="C45" i="1"/>
  <c r="B45" i="1"/>
  <c r="A45" i="1"/>
  <c r="BW44" i="1"/>
  <c r="BV44" i="1"/>
  <c r="BU44" i="1"/>
  <c r="BT44" i="1"/>
  <c r="BS44" i="1"/>
  <c r="BR44" i="1"/>
  <c r="BQ44" i="1"/>
  <c r="BP44" i="1"/>
  <c r="BO44" i="1"/>
  <c r="BN44" i="1"/>
  <c r="BM44" i="1"/>
  <c r="BL44" i="1"/>
  <c r="BK44" i="1"/>
  <c r="BJ44" i="1"/>
  <c r="BI44" i="1"/>
  <c r="BH44" i="1"/>
  <c r="BG44" i="1"/>
  <c r="BD44" i="1"/>
  <c r="AL44" i="1"/>
  <c r="AF44" i="1"/>
  <c r="J44" i="1"/>
  <c r="I44" i="1"/>
  <c r="H44" i="1"/>
  <c r="G44" i="1"/>
  <c r="F44" i="1"/>
  <c r="E44" i="1"/>
  <c r="D44" i="1"/>
  <c r="C44" i="1"/>
  <c r="B44" i="1"/>
  <c r="A44" i="1"/>
  <c r="BW43" i="1"/>
  <c r="BV43" i="1"/>
  <c r="BU43" i="1"/>
  <c r="BT43" i="1"/>
  <c r="BS43" i="1"/>
  <c r="BR43" i="1"/>
  <c r="BQ43" i="1"/>
  <c r="BP43" i="1"/>
  <c r="BO43" i="1"/>
  <c r="BN43" i="1"/>
  <c r="BM43" i="1"/>
  <c r="BL43" i="1"/>
  <c r="BK43" i="1"/>
  <c r="BJ43" i="1"/>
  <c r="BI43" i="1"/>
  <c r="BH43" i="1"/>
  <c r="BG43" i="1"/>
  <c r="BD43" i="1"/>
  <c r="AL43" i="1"/>
  <c r="AF43" i="1"/>
  <c r="J43" i="1"/>
  <c r="I43" i="1"/>
  <c r="H43" i="1"/>
  <c r="G43" i="1"/>
  <c r="F43" i="1"/>
  <c r="E43" i="1"/>
  <c r="D43" i="1"/>
  <c r="C43" i="1"/>
  <c r="B43" i="1"/>
  <c r="A43" i="1"/>
  <c r="BW42" i="1"/>
  <c r="BV42" i="1"/>
  <c r="BU42" i="1"/>
  <c r="BT42" i="1"/>
  <c r="BS42" i="1"/>
  <c r="BR42" i="1"/>
  <c r="BQ42" i="1"/>
  <c r="BP42" i="1"/>
  <c r="BO42" i="1"/>
  <c r="BN42" i="1"/>
  <c r="BM42" i="1"/>
  <c r="BL42" i="1"/>
  <c r="BK42" i="1"/>
  <c r="BJ42" i="1"/>
  <c r="BI42" i="1"/>
  <c r="BH42" i="1"/>
  <c r="BG42" i="1"/>
  <c r="AL42" i="1"/>
  <c r="AF42" i="1"/>
  <c r="J42" i="1"/>
  <c r="I42" i="1"/>
  <c r="H42" i="1"/>
  <c r="G42" i="1"/>
  <c r="F42" i="1"/>
  <c r="E42" i="1"/>
  <c r="D42" i="1"/>
  <c r="C42" i="1"/>
  <c r="B42" i="1"/>
  <c r="A42" i="1"/>
  <c r="BW41" i="1"/>
  <c r="BV41" i="1"/>
  <c r="BU41" i="1"/>
  <c r="BT41" i="1"/>
  <c r="BS41" i="1"/>
  <c r="BR41" i="1"/>
  <c r="BQ41" i="1"/>
  <c r="BP41" i="1"/>
  <c r="BO41" i="1"/>
  <c r="BN41" i="1"/>
  <c r="BM41" i="1"/>
  <c r="BL41" i="1"/>
  <c r="BK41" i="1"/>
  <c r="BJ41" i="1"/>
  <c r="BI41" i="1"/>
  <c r="BH41" i="1"/>
  <c r="BG41" i="1"/>
  <c r="AL41" i="1"/>
  <c r="AC41" i="1"/>
  <c r="J41" i="1"/>
  <c r="I41" i="1"/>
  <c r="H41" i="1"/>
  <c r="G41" i="1"/>
  <c r="F41" i="1"/>
  <c r="E41" i="1"/>
  <c r="D41" i="1"/>
  <c r="C41" i="1"/>
  <c r="B41" i="1"/>
  <c r="A41" i="1"/>
  <c r="BW40" i="1"/>
  <c r="BV40" i="1"/>
  <c r="BU40" i="1"/>
  <c r="BT40" i="1"/>
  <c r="BS40" i="1"/>
  <c r="BR40" i="1"/>
  <c r="BQ40" i="1"/>
  <c r="BP40" i="1"/>
  <c r="BO40" i="1"/>
  <c r="BN40" i="1"/>
  <c r="BM40" i="1"/>
  <c r="BL40" i="1"/>
  <c r="BK40" i="1"/>
  <c r="BJ40" i="1"/>
  <c r="BI40" i="1"/>
  <c r="BH40" i="1"/>
  <c r="BG40" i="1"/>
  <c r="BD40" i="1"/>
  <c r="AL40" i="1"/>
  <c r="AF40" i="1"/>
  <c r="J40" i="1"/>
  <c r="I40" i="1"/>
  <c r="H40" i="1"/>
  <c r="G40" i="1"/>
  <c r="F40" i="1"/>
  <c r="E40" i="1"/>
  <c r="D40" i="1"/>
  <c r="C40" i="1"/>
  <c r="B40" i="1"/>
  <c r="A40" i="1"/>
  <c r="BW39" i="1"/>
  <c r="BV39" i="1"/>
  <c r="BU39" i="1"/>
  <c r="BT39" i="1"/>
  <c r="BS39" i="1"/>
  <c r="BR39" i="1"/>
  <c r="BQ39" i="1"/>
  <c r="BP39" i="1"/>
  <c r="BO39" i="1"/>
  <c r="BN39" i="1"/>
  <c r="BM39" i="1"/>
  <c r="BL39" i="1"/>
  <c r="BK39" i="1"/>
  <c r="BJ39" i="1"/>
  <c r="BI39" i="1"/>
  <c r="BH39" i="1"/>
  <c r="BG39" i="1"/>
  <c r="AL39" i="1"/>
  <c r="AF39" i="1"/>
  <c r="AC39" i="1"/>
  <c r="J39" i="1"/>
  <c r="I39" i="1"/>
  <c r="H39" i="1"/>
  <c r="G39" i="1"/>
  <c r="F39" i="1"/>
  <c r="E39" i="1"/>
  <c r="D39" i="1"/>
  <c r="C39" i="1"/>
  <c r="B39" i="1"/>
  <c r="A39" i="1"/>
  <c r="BW38" i="1"/>
  <c r="BV38" i="1"/>
  <c r="BU38" i="1"/>
  <c r="BT38" i="1"/>
  <c r="BS38" i="1"/>
  <c r="BR38" i="1"/>
  <c r="BQ38" i="1"/>
  <c r="BP38" i="1"/>
  <c r="BO38" i="1"/>
  <c r="BN38" i="1"/>
  <c r="BM38" i="1"/>
  <c r="BL38" i="1"/>
  <c r="BK38" i="1"/>
  <c r="BJ38" i="1"/>
  <c r="BI38" i="1"/>
  <c r="BH38" i="1"/>
  <c r="BG38" i="1"/>
  <c r="AL38" i="1"/>
  <c r="AF38" i="1"/>
  <c r="AC38" i="1"/>
  <c r="J38" i="1"/>
  <c r="I38" i="1"/>
  <c r="H38" i="1"/>
  <c r="G38" i="1"/>
  <c r="F38" i="1"/>
  <c r="E38" i="1"/>
  <c r="D38" i="1"/>
  <c r="C38" i="1"/>
  <c r="B38" i="1"/>
  <c r="A38" i="1"/>
  <c r="BW37" i="1"/>
  <c r="BV37" i="1"/>
  <c r="BU37" i="1"/>
  <c r="BT37" i="1"/>
  <c r="BS37" i="1"/>
  <c r="BR37" i="1"/>
  <c r="BQ37" i="1"/>
  <c r="BP37" i="1"/>
  <c r="BO37" i="1"/>
  <c r="BN37" i="1"/>
  <c r="BM37" i="1"/>
  <c r="BL37" i="1"/>
  <c r="BK37" i="1"/>
  <c r="BJ37" i="1"/>
  <c r="BI37" i="1"/>
  <c r="BH37" i="1"/>
  <c r="BG37" i="1"/>
  <c r="AL37" i="1"/>
  <c r="AF37" i="1"/>
  <c r="AC37" i="1"/>
  <c r="J37" i="1"/>
  <c r="I37" i="1"/>
  <c r="H37" i="1"/>
  <c r="G37" i="1"/>
  <c r="F37" i="1"/>
  <c r="E37" i="1"/>
  <c r="D37" i="1"/>
  <c r="C37" i="1"/>
  <c r="B37" i="1"/>
  <c r="A37" i="1"/>
  <c r="BW36" i="1"/>
  <c r="BV36" i="1"/>
  <c r="BU36" i="1"/>
  <c r="BT36" i="1"/>
  <c r="BS36" i="1"/>
  <c r="BR36" i="1"/>
  <c r="BQ36" i="1"/>
  <c r="BP36" i="1"/>
  <c r="BO36" i="1"/>
  <c r="BN36" i="1"/>
  <c r="BM36" i="1"/>
  <c r="BL36" i="1"/>
  <c r="BK36" i="1"/>
  <c r="BJ36" i="1"/>
  <c r="BI36" i="1"/>
  <c r="BH36" i="1"/>
  <c r="BG36" i="1"/>
  <c r="AL36" i="1"/>
  <c r="J36" i="1"/>
  <c r="I36" i="1"/>
  <c r="H36" i="1"/>
  <c r="G36" i="1"/>
  <c r="F36" i="1"/>
  <c r="E36" i="1"/>
  <c r="D36" i="1"/>
  <c r="C36" i="1"/>
  <c r="B36" i="1"/>
  <c r="A36" i="1"/>
  <c r="BW35" i="1"/>
  <c r="BV35" i="1"/>
  <c r="BU35" i="1"/>
  <c r="BT35" i="1"/>
  <c r="BS35" i="1"/>
  <c r="BR35" i="1"/>
  <c r="BQ35" i="1"/>
  <c r="BP35" i="1"/>
  <c r="BO35" i="1"/>
  <c r="BN35" i="1"/>
  <c r="BM35" i="1"/>
  <c r="BL35" i="1"/>
  <c r="BK35" i="1"/>
  <c r="BJ35" i="1"/>
  <c r="BI35" i="1"/>
  <c r="BH35" i="1"/>
  <c r="BG35" i="1"/>
  <c r="AL35" i="1"/>
  <c r="AC35" i="1"/>
  <c r="J35" i="1"/>
  <c r="I35" i="1"/>
  <c r="H35" i="1"/>
  <c r="G35" i="1"/>
  <c r="F35" i="1"/>
  <c r="E35" i="1"/>
  <c r="D35" i="1"/>
  <c r="A35" i="1"/>
  <c r="BW34" i="1"/>
  <c r="BV34" i="1"/>
  <c r="BU34" i="1"/>
  <c r="BT34" i="1"/>
  <c r="BS34" i="1"/>
  <c r="BR34" i="1"/>
  <c r="BQ34" i="1"/>
  <c r="BP34" i="1"/>
  <c r="BO34" i="1"/>
  <c r="BN34" i="1"/>
  <c r="BM34" i="1"/>
  <c r="BL34" i="1"/>
  <c r="BK34" i="1"/>
  <c r="BJ34" i="1"/>
  <c r="BI34" i="1"/>
  <c r="BH34" i="1"/>
  <c r="BG34" i="1"/>
  <c r="BD34" i="1"/>
  <c r="AL34" i="1"/>
  <c r="AF34" i="1"/>
  <c r="AC34" i="1"/>
  <c r="J34" i="1"/>
  <c r="I34" i="1"/>
  <c r="H34" i="1"/>
  <c r="G34" i="1"/>
  <c r="F34" i="1"/>
  <c r="E34" i="1"/>
  <c r="D34" i="1"/>
  <c r="A34" i="1"/>
  <c r="BW33" i="1"/>
  <c r="BV33" i="1"/>
  <c r="BU33" i="1"/>
  <c r="BT33" i="1"/>
  <c r="BS33" i="1"/>
  <c r="BR33" i="1"/>
  <c r="BQ33" i="1"/>
  <c r="BP33" i="1"/>
  <c r="BO33" i="1"/>
  <c r="BN33" i="1"/>
  <c r="BM33" i="1"/>
  <c r="BL33" i="1"/>
  <c r="BK33" i="1"/>
  <c r="BJ33" i="1"/>
  <c r="BI33" i="1"/>
  <c r="BH33" i="1"/>
  <c r="BG33" i="1"/>
  <c r="AC33" i="1"/>
  <c r="J33" i="1"/>
  <c r="I33" i="1"/>
  <c r="H33" i="1"/>
  <c r="G33" i="1"/>
  <c r="F33" i="1"/>
  <c r="E33" i="1"/>
  <c r="D33" i="1"/>
  <c r="A33" i="1"/>
  <c r="BW32" i="1"/>
  <c r="BV32" i="1"/>
  <c r="BU32" i="1"/>
  <c r="BT32" i="1"/>
  <c r="BS32" i="1"/>
  <c r="BR32" i="1"/>
  <c r="BQ32" i="1"/>
  <c r="BP32" i="1"/>
  <c r="BO32" i="1"/>
  <c r="BN32" i="1"/>
  <c r="BM32" i="1"/>
  <c r="BL32" i="1"/>
  <c r="BK32" i="1"/>
  <c r="BJ32" i="1"/>
  <c r="BI32" i="1"/>
  <c r="BH32" i="1"/>
  <c r="BG32" i="1"/>
  <c r="BD32" i="1"/>
  <c r="AL32" i="1"/>
  <c r="AF32" i="1"/>
  <c r="J32" i="1"/>
  <c r="I32" i="1"/>
  <c r="H32" i="1"/>
  <c r="G32" i="1"/>
  <c r="F32" i="1"/>
  <c r="E32" i="1"/>
  <c r="D32" i="1"/>
  <c r="A32" i="1"/>
  <c r="BW31" i="1"/>
  <c r="BV31" i="1"/>
  <c r="BU31" i="1"/>
  <c r="BT31" i="1"/>
  <c r="BS31" i="1"/>
  <c r="BR31" i="1"/>
  <c r="BQ31" i="1"/>
  <c r="BP31" i="1"/>
  <c r="BO31" i="1"/>
  <c r="BN31" i="1"/>
  <c r="BM31" i="1"/>
  <c r="BL31" i="1"/>
  <c r="BK31" i="1"/>
  <c r="BJ31" i="1"/>
  <c r="BI31" i="1"/>
  <c r="BH31" i="1"/>
  <c r="BG31" i="1"/>
  <c r="BD31" i="1"/>
  <c r="AL31" i="1"/>
  <c r="AF31" i="1"/>
  <c r="AC31" i="1"/>
  <c r="J31" i="1"/>
  <c r="I31" i="1"/>
  <c r="H31" i="1"/>
  <c r="G31" i="1"/>
  <c r="F31" i="1"/>
  <c r="E31" i="1"/>
  <c r="D31" i="1"/>
  <c r="A31" i="1"/>
  <c r="BW30" i="1"/>
  <c r="BV30" i="1"/>
  <c r="BU30" i="1"/>
  <c r="BT30" i="1"/>
  <c r="BS30" i="1"/>
  <c r="BR30" i="1"/>
  <c r="BQ30" i="1"/>
  <c r="BP30" i="1"/>
  <c r="BO30" i="1"/>
  <c r="BN30" i="1"/>
  <c r="BM30" i="1"/>
  <c r="BL30" i="1"/>
  <c r="BK30" i="1"/>
  <c r="BJ30" i="1"/>
  <c r="BI30" i="1"/>
  <c r="BH30" i="1"/>
  <c r="BG30" i="1"/>
  <c r="AL30" i="1"/>
  <c r="AF30" i="1"/>
  <c r="AC30" i="1"/>
  <c r="J30" i="1"/>
  <c r="I30" i="1"/>
  <c r="H30" i="1"/>
  <c r="G30" i="1"/>
  <c r="F30" i="1"/>
  <c r="E30" i="1"/>
  <c r="D30" i="1"/>
  <c r="A30" i="1"/>
  <c r="BW29" i="1"/>
  <c r="BV29" i="1"/>
  <c r="BU29" i="1"/>
  <c r="BT29" i="1"/>
  <c r="BS29" i="1"/>
  <c r="BR29" i="1"/>
  <c r="BQ29" i="1"/>
  <c r="BP29" i="1"/>
  <c r="BO29" i="1"/>
  <c r="BN29" i="1"/>
  <c r="BM29" i="1"/>
  <c r="BL29" i="1"/>
  <c r="BK29" i="1"/>
  <c r="BJ29" i="1"/>
  <c r="BI29" i="1"/>
  <c r="BH29" i="1"/>
  <c r="BG29" i="1"/>
  <c r="BD29" i="1"/>
  <c r="AL29" i="1"/>
  <c r="AC29" i="1"/>
  <c r="J29" i="1"/>
  <c r="I29" i="1"/>
  <c r="H29" i="1"/>
  <c r="G29" i="1"/>
  <c r="F29" i="1"/>
  <c r="E29" i="1"/>
  <c r="D29" i="1"/>
  <c r="A29" i="1"/>
  <c r="BW28" i="1"/>
  <c r="BV28" i="1"/>
  <c r="BU28" i="1"/>
  <c r="BT28" i="1"/>
  <c r="BS28" i="1"/>
  <c r="BR28" i="1"/>
  <c r="BQ28" i="1"/>
  <c r="BP28" i="1"/>
  <c r="BO28" i="1"/>
  <c r="BN28" i="1"/>
  <c r="BM28" i="1"/>
  <c r="BL28" i="1"/>
  <c r="BK28" i="1"/>
  <c r="BJ28" i="1"/>
  <c r="BI28" i="1"/>
  <c r="BH28" i="1"/>
  <c r="BG28" i="1"/>
  <c r="AL28" i="1"/>
  <c r="AF28" i="1"/>
  <c r="AC28" i="1"/>
  <c r="J28" i="1"/>
  <c r="I28" i="1"/>
  <c r="H28" i="1"/>
  <c r="G28" i="1"/>
  <c r="F28" i="1"/>
  <c r="E28" i="1"/>
  <c r="D28" i="1"/>
  <c r="A28" i="1"/>
  <c r="BW27" i="1"/>
  <c r="BV27" i="1"/>
  <c r="BU27" i="1"/>
  <c r="BT27" i="1"/>
  <c r="BS27" i="1"/>
  <c r="BR27" i="1"/>
  <c r="BQ27" i="1"/>
  <c r="BP27" i="1"/>
  <c r="BO27" i="1"/>
  <c r="BN27" i="1"/>
  <c r="BM27" i="1"/>
  <c r="BL27" i="1"/>
  <c r="BK27" i="1"/>
  <c r="BJ27" i="1"/>
  <c r="BI27" i="1"/>
  <c r="BH27" i="1"/>
  <c r="BG27" i="1"/>
  <c r="BD27" i="1"/>
  <c r="AL27" i="1"/>
  <c r="AF27" i="1"/>
  <c r="J27" i="1"/>
  <c r="I27" i="1"/>
  <c r="H27" i="1"/>
  <c r="G27" i="1"/>
  <c r="F27" i="1"/>
  <c r="E27" i="1"/>
  <c r="D27" i="1"/>
  <c r="A27" i="1"/>
  <c r="BW26" i="1"/>
  <c r="BV26" i="1"/>
  <c r="BU26" i="1"/>
  <c r="BT26" i="1"/>
  <c r="BS26" i="1"/>
  <c r="BR26" i="1"/>
  <c r="BQ26" i="1"/>
  <c r="BP26" i="1"/>
  <c r="BO26" i="1"/>
  <c r="BN26" i="1"/>
  <c r="BM26" i="1"/>
  <c r="BL26" i="1"/>
  <c r="BK26" i="1"/>
  <c r="BJ26" i="1"/>
  <c r="BI26" i="1"/>
  <c r="BH26" i="1"/>
  <c r="BG26" i="1"/>
  <c r="AL26" i="1"/>
  <c r="AF26" i="1"/>
  <c r="J26" i="1"/>
  <c r="I26" i="1"/>
  <c r="H26" i="1"/>
  <c r="G26" i="1"/>
  <c r="F26" i="1"/>
  <c r="E26" i="1"/>
  <c r="D26" i="1"/>
  <c r="A26" i="1"/>
  <c r="BW25" i="1"/>
  <c r="BV25" i="1"/>
  <c r="BU25" i="1"/>
  <c r="BT25" i="1"/>
  <c r="BS25" i="1"/>
  <c r="BR25" i="1"/>
  <c r="BQ25" i="1"/>
  <c r="BP25" i="1"/>
  <c r="BO25" i="1"/>
  <c r="BN25" i="1"/>
  <c r="BM25" i="1"/>
  <c r="BL25" i="1"/>
  <c r="BK25" i="1"/>
  <c r="BJ25" i="1"/>
  <c r="BI25" i="1"/>
  <c r="BH25" i="1"/>
  <c r="BG25" i="1"/>
  <c r="AL25" i="1"/>
  <c r="AC25" i="1"/>
  <c r="J25" i="1"/>
  <c r="I25" i="1"/>
  <c r="H25" i="1"/>
  <c r="G25" i="1"/>
  <c r="F25" i="1"/>
  <c r="E25" i="1"/>
  <c r="D25" i="1"/>
  <c r="A25" i="1"/>
  <c r="BW24" i="1"/>
  <c r="BV24" i="1"/>
  <c r="BU24" i="1"/>
  <c r="BT24" i="1"/>
  <c r="BS24" i="1"/>
  <c r="BR24" i="1"/>
  <c r="BQ24" i="1"/>
  <c r="BP24" i="1"/>
  <c r="BO24" i="1"/>
  <c r="BN24" i="1"/>
  <c r="BM24" i="1"/>
  <c r="BL24" i="1"/>
  <c r="BK24" i="1"/>
  <c r="BJ24" i="1"/>
  <c r="BI24" i="1"/>
  <c r="BH24" i="1"/>
  <c r="BG24" i="1"/>
  <c r="BD24" i="1"/>
  <c r="AL24" i="1"/>
  <c r="AF24" i="1"/>
  <c r="J24" i="1"/>
  <c r="I24" i="1"/>
  <c r="H24" i="1"/>
  <c r="G24" i="1"/>
  <c r="F24" i="1"/>
  <c r="E24" i="1"/>
  <c r="D24" i="1"/>
  <c r="A24" i="1"/>
  <c r="BW23" i="1"/>
  <c r="BV23" i="1"/>
  <c r="BU23" i="1"/>
  <c r="BT23" i="1"/>
  <c r="BS23" i="1"/>
  <c r="BR23" i="1"/>
  <c r="BQ23" i="1"/>
  <c r="BP23" i="1"/>
  <c r="BO23" i="1"/>
  <c r="BN23" i="1"/>
  <c r="BM23" i="1"/>
  <c r="BL23" i="1"/>
  <c r="BK23" i="1"/>
  <c r="BJ23" i="1"/>
  <c r="BI23" i="1"/>
  <c r="BH23" i="1"/>
  <c r="BG23" i="1"/>
  <c r="BD23" i="1"/>
  <c r="AF23" i="1"/>
  <c r="AC23" i="1"/>
  <c r="J23" i="1"/>
  <c r="I23" i="1"/>
  <c r="H23" i="1"/>
  <c r="G23" i="1"/>
  <c r="F23" i="1"/>
  <c r="E23" i="1"/>
  <c r="D23" i="1"/>
  <c r="A23" i="1"/>
  <c r="BW22" i="1"/>
  <c r="BV22" i="1"/>
  <c r="BU22" i="1"/>
  <c r="BT22" i="1"/>
  <c r="BS22" i="1"/>
  <c r="BR22" i="1"/>
  <c r="BQ22" i="1"/>
  <c r="BP22" i="1"/>
  <c r="BO22" i="1"/>
  <c r="BN22" i="1"/>
  <c r="BM22" i="1"/>
  <c r="BL22" i="1"/>
  <c r="BK22" i="1"/>
  <c r="BJ22" i="1"/>
  <c r="BI22" i="1"/>
  <c r="BH22" i="1"/>
  <c r="BG22" i="1"/>
  <c r="AL22" i="1"/>
  <c r="AF22" i="1"/>
  <c r="AC22" i="1"/>
  <c r="J22" i="1"/>
  <c r="I22" i="1"/>
  <c r="H22" i="1"/>
  <c r="G22" i="1"/>
  <c r="F22" i="1"/>
  <c r="E22" i="1"/>
  <c r="D22" i="1"/>
  <c r="A22" i="1"/>
  <c r="BW21" i="1"/>
  <c r="BV21" i="1"/>
  <c r="BU21" i="1"/>
  <c r="BT21" i="1"/>
  <c r="BS21" i="1"/>
  <c r="BR21" i="1"/>
  <c r="BQ21" i="1"/>
  <c r="BP21" i="1"/>
  <c r="BO21" i="1"/>
  <c r="BN21" i="1"/>
  <c r="BM21" i="1"/>
  <c r="BL21" i="1"/>
  <c r="BK21" i="1"/>
  <c r="BJ21" i="1"/>
  <c r="BI21" i="1"/>
  <c r="BH21" i="1"/>
  <c r="BG21" i="1"/>
  <c r="BD21" i="1"/>
  <c r="AL21" i="1"/>
  <c r="AF21" i="1"/>
  <c r="AC21" i="1"/>
  <c r="J21" i="1"/>
  <c r="I21" i="1"/>
  <c r="H21" i="1"/>
  <c r="G21" i="1"/>
  <c r="F21" i="1"/>
  <c r="E21" i="1"/>
  <c r="D21" i="1"/>
  <c r="A21" i="1"/>
  <c r="BW20" i="1"/>
  <c r="BV20" i="1"/>
  <c r="BU20" i="1"/>
  <c r="BT20" i="1"/>
  <c r="BS20" i="1"/>
  <c r="BR20" i="1"/>
  <c r="BQ20" i="1"/>
  <c r="BP20" i="1"/>
  <c r="BO20" i="1"/>
  <c r="BN20" i="1"/>
  <c r="BM20" i="1"/>
  <c r="BL20" i="1"/>
  <c r="BK20" i="1"/>
  <c r="BJ20" i="1"/>
  <c r="BI20" i="1"/>
  <c r="BH20" i="1"/>
  <c r="BG20" i="1"/>
  <c r="AL20" i="1"/>
  <c r="J20" i="1"/>
  <c r="I20" i="1"/>
  <c r="H20" i="1"/>
  <c r="G20" i="1"/>
  <c r="F20" i="1"/>
  <c r="E20" i="1"/>
  <c r="D20" i="1"/>
  <c r="A20" i="1"/>
  <c r="BW19" i="1"/>
  <c r="BV19" i="1"/>
  <c r="BU19" i="1"/>
  <c r="BT19" i="1"/>
  <c r="BS19" i="1"/>
  <c r="BR19" i="1"/>
  <c r="BQ19" i="1"/>
  <c r="BP19" i="1"/>
  <c r="BO19" i="1"/>
  <c r="BN19" i="1"/>
  <c r="BM19" i="1"/>
  <c r="BL19" i="1"/>
  <c r="BK19" i="1"/>
  <c r="BJ19" i="1"/>
  <c r="BI19" i="1"/>
  <c r="BH19" i="1"/>
  <c r="BG19" i="1"/>
  <c r="BD19" i="1"/>
  <c r="AC19" i="1"/>
  <c r="J19" i="1"/>
  <c r="I19" i="1"/>
  <c r="H19" i="1"/>
  <c r="G19" i="1"/>
  <c r="F19" i="1"/>
  <c r="E19" i="1"/>
  <c r="D19" i="1"/>
  <c r="A19" i="1"/>
  <c r="BW18" i="1"/>
  <c r="BV18" i="1"/>
  <c r="BU18" i="1"/>
  <c r="BT18" i="1"/>
  <c r="BS18" i="1"/>
  <c r="BR18" i="1"/>
  <c r="BQ18" i="1"/>
  <c r="BP18" i="1"/>
  <c r="BO18" i="1"/>
  <c r="BN18" i="1"/>
  <c r="BM18" i="1"/>
  <c r="BL18" i="1"/>
  <c r="BK18" i="1"/>
  <c r="BJ18" i="1"/>
  <c r="BI18" i="1"/>
  <c r="BH18" i="1"/>
  <c r="BG18" i="1"/>
  <c r="AF18" i="1"/>
  <c r="AC18" i="1"/>
  <c r="J18" i="1"/>
  <c r="I18" i="1"/>
  <c r="H18" i="1"/>
  <c r="G18" i="1"/>
  <c r="F18" i="1"/>
  <c r="E18" i="1"/>
  <c r="D18" i="1"/>
  <c r="A18" i="1"/>
  <c r="BW17" i="1"/>
  <c r="BV17" i="1"/>
  <c r="BU17" i="1"/>
  <c r="BT17" i="1"/>
  <c r="BS17" i="1"/>
  <c r="BR17" i="1"/>
  <c r="BQ17" i="1"/>
  <c r="BP17" i="1"/>
  <c r="BO17" i="1"/>
  <c r="BN17" i="1"/>
  <c r="BM17" i="1"/>
  <c r="BL17" i="1"/>
  <c r="BK17" i="1"/>
  <c r="BJ17" i="1"/>
  <c r="BI17" i="1"/>
  <c r="BH17" i="1"/>
  <c r="BG17" i="1"/>
  <c r="AL17" i="1"/>
  <c r="AC17" i="1"/>
  <c r="J17" i="1"/>
  <c r="I17" i="1"/>
  <c r="H17" i="1"/>
  <c r="G17" i="1"/>
  <c r="F17" i="1"/>
  <c r="E17" i="1"/>
  <c r="D17" i="1"/>
  <c r="A17" i="1"/>
  <c r="BW16" i="1"/>
  <c r="BV16" i="1"/>
  <c r="BU16" i="1"/>
  <c r="BT16" i="1"/>
  <c r="BS16" i="1"/>
  <c r="BR16" i="1"/>
  <c r="BQ16" i="1"/>
  <c r="BP16" i="1"/>
  <c r="BO16" i="1"/>
  <c r="BN16" i="1"/>
  <c r="BM16" i="1"/>
  <c r="BL16" i="1"/>
  <c r="BK16" i="1"/>
  <c r="BJ16" i="1"/>
  <c r="BI16" i="1"/>
  <c r="BH16" i="1"/>
  <c r="BG16" i="1"/>
  <c r="BD16" i="1"/>
  <c r="AF16" i="1"/>
  <c r="J16" i="1"/>
  <c r="I16" i="1"/>
  <c r="H16" i="1"/>
  <c r="G16" i="1"/>
  <c r="F16" i="1"/>
  <c r="E16" i="1"/>
  <c r="D16" i="1"/>
  <c r="A16" i="1"/>
  <c r="BW15" i="1"/>
  <c r="BV15" i="1"/>
  <c r="BU15" i="1"/>
  <c r="BT15" i="1"/>
  <c r="BS15" i="1"/>
  <c r="BR15" i="1"/>
  <c r="BQ15" i="1"/>
  <c r="BP15" i="1"/>
  <c r="BO15" i="1"/>
  <c r="BN15" i="1"/>
  <c r="BM15" i="1"/>
  <c r="BL15" i="1"/>
  <c r="BK15" i="1"/>
  <c r="BJ15" i="1"/>
  <c r="BI15" i="1"/>
  <c r="BH15" i="1"/>
  <c r="BG15" i="1"/>
  <c r="BD15" i="1"/>
  <c r="AL15" i="1"/>
  <c r="AF15" i="1"/>
  <c r="AC15" i="1"/>
  <c r="J15" i="1"/>
  <c r="I15" i="1"/>
  <c r="H15" i="1"/>
  <c r="G15" i="1"/>
  <c r="F15" i="1"/>
  <c r="E15" i="1"/>
  <c r="D15" i="1"/>
  <c r="A15" i="1"/>
  <c r="BW14" i="1"/>
  <c r="BV14" i="1"/>
  <c r="BU14" i="1"/>
  <c r="BT14" i="1"/>
  <c r="BS14" i="1"/>
  <c r="BR14" i="1"/>
  <c r="BQ14" i="1"/>
  <c r="BP14" i="1"/>
  <c r="BO14" i="1"/>
  <c r="BN14" i="1"/>
  <c r="BM14" i="1"/>
  <c r="BL14" i="1"/>
  <c r="BK14" i="1"/>
  <c r="BJ14" i="1"/>
  <c r="BI14" i="1"/>
  <c r="BH14" i="1"/>
  <c r="BG14" i="1"/>
  <c r="AL14" i="1"/>
  <c r="AF14" i="1"/>
  <c r="J14" i="1"/>
  <c r="I14" i="1"/>
  <c r="H14" i="1"/>
  <c r="G14" i="1"/>
  <c r="F14" i="1"/>
  <c r="E14" i="1"/>
  <c r="D14" i="1"/>
  <c r="A14" i="1"/>
  <c r="BW13" i="1"/>
  <c r="BV13" i="1"/>
  <c r="BU13" i="1"/>
  <c r="BT13" i="1"/>
  <c r="BS13" i="1"/>
  <c r="BR13" i="1"/>
  <c r="BQ13" i="1"/>
  <c r="BP13" i="1"/>
  <c r="BO13" i="1"/>
  <c r="BN13" i="1"/>
  <c r="BM13" i="1"/>
  <c r="BL13" i="1"/>
  <c r="BK13" i="1"/>
  <c r="BJ13" i="1"/>
  <c r="BI13" i="1"/>
  <c r="BH13" i="1"/>
  <c r="BG13" i="1"/>
  <c r="BD13" i="1"/>
  <c r="AL13" i="1"/>
  <c r="AC13" i="1"/>
  <c r="J13" i="1"/>
  <c r="I13" i="1"/>
  <c r="H13" i="1"/>
  <c r="G13" i="1"/>
  <c r="F13" i="1"/>
  <c r="E13" i="1"/>
  <c r="D13" i="1"/>
  <c r="A13" i="1"/>
  <c r="BW12" i="1"/>
  <c r="BV12" i="1"/>
  <c r="BU12" i="1"/>
  <c r="BT12" i="1"/>
  <c r="BS12" i="1"/>
  <c r="BR12" i="1"/>
  <c r="BQ12" i="1"/>
  <c r="BP12" i="1"/>
  <c r="BO12" i="1"/>
  <c r="BN12" i="1"/>
  <c r="BM12" i="1"/>
  <c r="BL12" i="1"/>
  <c r="BK12" i="1"/>
  <c r="BJ12" i="1"/>
  <c r="BI12" i="1"/>
  <c r="BH12" i="1"/>
  <c r="BG12" i="1"/>
  <c r="BD12" i="1"/>
  <c r="AL12" i="1"/>
  <c r="AF12" i="1"/>
  <c r="AC12" i="1"/>
  <c r="J12" i="1"/>
  <c r="I12" i="1"/>
  <c r="H12" i="1"/>
  <c r="G12" i="1"/>
  <c r="F12" i="1"/>
  <c r="E12" i="1"/>
  <c r="D12" i="1"/>
  <c r="A12" i="1"/>
  <c r="BW11" i="1"/>
  <c r="BV11" i="1"/>
  <c r="BU11" i="1"/>
  <c r="BT11" i="1"/>
  <c r="BS11" i="1"/>
  <c r="BR11" i="1"/>
  <c r="BQ11" i="1"/>
  <c r="BP11" i="1"/>
  <c r="BO11" i="1"/>
  <c r="BN11" i="1"/>
  <c r="BM11" i="1"/>
  <c r="BL11" i="1"/>
  <c r="BK11" i="1"/>
  <c r="BJ11" i="1"/>
  <c r="BI11" i="1"/>
  <c r="BH11" i="1"/>
  <c r="BG11" i="1"/>
  <c r="BD11" i="1"/>
  <c r="AF11" i="1"/>
  <c r="J11" i="1"/>
  <c r="I11" i="1"/>
  <c r="H11" i="1"/>
  <c r="G11" i="1"/>
  <c r="F11" i="1"/>
  <c r="E11" i="1"/>
  <c r="D11" i="1"/>
  <c r="A11" i="1"/>
  <c r="BW10" i="1"/>
  <c r="BV10" i="1"/>
  <c r="BU10" i="1"/>
  <c r="BT10" i="1"/>
  <c r="BS10" i="1"/>
  <c r="BR10" i="1"/>
  <c r="BQ10" i="1"/>
  <c r="BP10" i="1"/>
  <c r="BO10" i="1"/>
  <c r="BN10" i="1"/>
  <c r="BM10" i="1"/>
  <c r="BL10" i="1"/>
  <c r="BK10" i="1"/>
  <c r="BJ10" i="1"/>
  <c r="BI10" i="1"/>
  <c r="BH10" i="1"/>
  <c r="BG10" i="1"/>
  <c r="AF10" i="1"/>
  <c r="J10" i="1"/>
  <c r="I10" i="1"/>
  <c r="H10" i="1"/>
  <c r="G10" i="1"/>
  <c r="F10" i="1"/>
  <c r="E10" i="1"/>
  <c r="D10" i="1"/>
  <c r="A10" i="1"/>
  <c r="BW9" i="1"/>
  <c r="BV9" i="1"/>
  <c r="BU9" i="1"/>
  <c r="BT9" i="1"/>
  <c r="BS9" i="1"/>
  <c r="BR9" i="1"/>
  <c r="BQ9" i="1"/>
  <c r="BP9" i="1"/>
  <c r="BO9" i="1"/>
  <c r="BN9" i="1"/>
  <c r="BM9" i="1"/>
  <c r="BL9" i="1"/>
  <c r="BK9" i="1"/>
  <c r="BJ9" i="1"/>
  <c r="BI9" i="1"/>
  <c r="BH9" i="1"/>
  <c r="BG9" i="1"/>
  <c r="BD9" i="1"/>
  <c r="AL9" i="1"/>
  <c r="AF9" i="1"/>
  <c r="J9" i="1"/>
  <c r="I9" i="1"/>
  <c r="H9" i="1"/>
  <c r="G9" i="1"/>
  <c r="F9" i="1"/>
  <c r="E9" i="1"/>
  <c r="D9" i="1"/>
  <c r="A9" i="1"/>
  <c r="BW8" i="1"/>
  <c r="BV8" i="1"/>
  <c r="BU8" i="1"/>
  <c r="BT8" i="1"/>
  <c r="BS8" i="1"/>
  <c r="BR8" i="1"/>
  <c r="BQ8" i="1"/>
  <c r="BP8" i="1"/>
  <c r="BO8" i="1"/>
  <c r="BN8" i="1"/>
  <c r="BM8" i="1"/>
  <c r="BL8" i="1"/>
  <c r="BK8" i="1"/>
  <c r="BJ8" i="1"/>
  <c r="BI8" i="1"/>
  <c r="BH8" i="1"/>
  <c r="BG8" i="1"/>
  <c r="BD8" i="1"/>
  <c r="AF8" i="1"/>
  <c r="AC8" i="1"/>
  <c r="J8" i="1"/>
  <c r="I8" i="1"/>
  <c r="H8" i="1"/>
  <c r="G8" i="1"/>
  <c r="F8" i="1"/>
  <c r="E8" i="1"/>
  <c r="D8" i="1"/>
  <c r="A8" i="1"/>
  <c r="BW7" i="1"/>
  <c r="BV7" i="1"/>
  <c r="BU7" i="1"/>
  <c r="BT7" i="1"/>
  <c r="BS7" i="1"/>
  <c r="BR7" i="1"/>
  <c r="BQ7" i="1"/>
  <c r="BP7" i="1"/>
  <c r="BO7" i="1"/>
  <c r="BN7" i="1"/>
  <c r="BM7" i="1"/>
  <c r="BL7" i="1"/>
  <c r="BK7" i="1"/>
  <c r="BJ7" i="1"/>
  <c r="BI7" i="1"/>
  <c r="BH7" i="1"/>
  <c r="BG7" i="1"/>
  <c r="BD7" i="1"/>
  <c r="AL7" i="1"/>
  <c r="AC7" i="1"/>
  <c r="J7" i="1"/>
  <c r="I7" i="1"/>
  <c r="H7" i="1"/>
  <c r="G7" i="1"/>
  <c r="F7" i="1"/>
  <c r="E7" i="1"/>
  <c r="D7" i="1"/>
  <c r="A7" i="1"/>
  <c r="BW6" i="1"/>
  <c r="BV6" i="1"/>
  <c r="BU6" i="1"/>
  <c r="BT6" i="1"/>
  <c r="BS6" i="1"/>
  <c r="BR6" i="1"/>
  <c r="BQ6" i="1"/>
  <c r="BP6" i="1"/>
  <c r="BO6" i="1"/>
  <c r="BN6" i="1"/>
  <c r="BM6" i="1"/>
  <c r="BL6" i="1"/>
  <c r="BK6" i="1"/>
  <c r="BJ6" i="1"/>
  <c r="BI6" i="1"/>
  <c r="BH6" i="1"/>
  <c r="BG6" i="1"/>
  <c r="AL6" i="1"/>
  <c r="AF6" i="1"/>
  <c r="J6" i="1"/>
  <c r="I6" i="1"/>
  <c r="H6" i="1"/>
  <c r="G6" i="1"/>
  <c r="F6" i="1"/>
  <c r="E6" i="1"/>
  <c r="D6" i="1"/>
  <c r="A6" i="1"/>
  <c r="BW5" i="1"/>
  <c r="BV5" i="1"/>
  <c r="BU5" i="1"/>
  <c r="BT5" i="1"/>
  <c r="BS5" i="1"/>
  <c r="BR5" i="1"/>
  <c r="BQ5" i="1"/>
  <c r="BP5" i="1"/>
  <c r="BO5" i="1"/>
  <c r="BN5" i="1"/>
  <c r="BM5" i="1"/>
  <c r="BL5" i="1"/>
  <c r="BK5" i="1"/>
  <c r="BJ5" i="1"/>
  <c r="BI5" i="1"/>
  <c r="BH5" i="1"/>
  <c r="BG5" i="1"/>
  <c r="BD5" i="1"/>
  <c r="AL5" i="1"/>
  <c r="AC5" i="1"/>
  <c r="J5" i="1"/>
  <c r="I5" i="1"/>
  <c r="H5" i="1"/>
  <c r="G5" i="1"/>
  <c r="F5" i="1"/>
  <c r="E5" i="1"/>
  <c r="D5" i="1"/>
  <c r="A5" i="1"/>
  <c r="BW4" i="1"/>
  <c r="BV4" i="1"/>
  <c r="BU4" i="1"/>
  <c r="BT4" i="1"/>
  <c r="BS4" i="1"/>
  <c r="BR4" i="1"/>
  <c r="BQ4" i="1"/>
  <c r="BP4" i="1"/>
  <c r="BO4" i="1"/>
  <c r="BN4" i="1"/>
  <c r="BM4" i="1"/>
  <c r="BL4" i="1"/>
  <c r="BK4" i="1"/>
  <c r="BJ4" i="1"/>
  <c r="BI4" i="1"/>
  <c r="BH4" i="1"/>
  <c r="BG4" i="1"/>
  <c r="BD4" i="1"/>
  <c r="AL4" i="1"/>
  <c r="J4" i="1"/>
  <c r="I4" i="1"/>
  <c r="H4" i="1"/>
  <c r="G4" i="1"/>
  <c r="F4" i="1"/>
  <c r="E4" i="1"/>
  <c r="D4" i="1"/>
  <c r="A4" i="1"/>
  <c r="BW3" i="1"/>
  <c r="BV3" i="1"/>
  <c r="BU3" i="1"/>
  <c r="BT3" i="1"/>
  <c r="BS3" i="1"/>
  <c r="BR3" i="1"/>
  <c r="BQ3" i="1"/>
  <c r="BP3" i="1"/>
  <c r="BO3" i="1"/>
  <c r="BN3" i="1"/>
  <c r="BM3" i="1"/>
  <c r="BL3" i="1"/>
  <c r="BK3" i="1"/>
  <c r="BJ3" i="1"/>
  <c r="BI3" i="1"/>
  <c r="BH3" i="1"/>
  <c r="BG3" i="1"/>
  <c r="BD3" i="1"/>
  <c r="AC3" i="1"/>
  <c r="J3" i="1"/>
  <c r="I3" i="1"/>
  <c r="H3" i="1"/>
  <c r="G3" i="1"/>
  <c r="F3" i="1"/>
  <c r="E3" i="1"/>
  <c r="D3" i="1"/>
  <c r="A3" i="1"/>
  <c r="BW2" i="1"/>
  <c r="BV2" i="1"/>
  <c r="BU2" i="1"/>
  <c r="BT2" i="1"/>
  <c r="BS2" i="1"/>
  <c r="BR2" i="1"/>
  <c r="BQ2" i="1"/>
  <c r="BP2" i="1"/>
  <c r="BO2" i="1"/>
  <c r="BN2" i="1"/>
  <c r="BM2" i="1"/>
  <c r="BL2" i="1"/>
  <c r="BK2" i="1"/>
  <c r="BJ2" i="1"/>
  <c r="BI2" i="1"/>
  <c r="BH2" i="1"/>
  <c r="BG2" i="1"/>
  <c r="J2" i="1"/>
  <c r="I2" i="1"/>
  <c r="H2" i="1"/>
  <c r="G2" i="1"/>
  <c r="F2" i="1"/>
  <c r="E2" i="1"/>
  <c r="D2" i="1"/>
  <c r="C2" i="1"/>
  <c r="A2" i="1"/>
  <c r="D32" i="7"/>
  <c r="D22" i="7"/>
  <c r="D31" i="7"/>
  <c r="D13" i="7"/>
  <c r="D28" i="7"/>
  <c r="D33" i="7"/>
  <c r="D17" i="7"/>
  <c r="D27" i="7"/>
  <c r="C12" i="14"/>
  <c r="D16" i="7"/>
  <c r="D14" i="7"/>
  <c r="D25" i="7"/>
  <c r="D12" i="7"/>
  <c r="D11" i="7"/>
  <c r="D26" i="7"/>
  <c r="D19" i="7"/>
  <c r="D15" i="7"/>
  <c r="D21" i="7"/>
  <c r="D20" i="7"/>
  <c r="D24" i="7"/>
  <c r="D18" i="7"/>
  <c r="BU50" i="29" l="1"/>
  <c r="BY50" i="29"/>
  <c r="BV50" i="29"/>
  <c r="BZ50" i="29"/>
  <c r="BS50" i="29"/>
  <c r="BW50" i="29"/>
  <c r="CA50" i="29"/>
  <c r="BT50" i="29"/>
  <c r="BX50" i="29"/>
  <c r="CB50" i="29"/>
  <c r="BU52" i="29"/>
  <c r="BY52" i="29"/>
  <c r="BV52" i="29"/>
  <c r="BZ52" i="29"/>
  <c r="BS52" i="29"/>
  <c r="BW52" i="29"/>
  <c r="CA52" i="29"/>
  <c r="BT52" i="29"/>
  <c r="BX52" i="29"/>
  <c r="CB52" i="29"/>
  <c r="BS16" i="29"/>
  <c r="BS51" i="29"/>
  <c r="BW51" i="29"/>
  <c r="CA51" i="29"/>
  <c r="BT51" i="29"/>
  <c r="BX51" i="29"/>
  <c r="CB51" i="29"/>
  <c r="BU51" i="29"/>
  <c r="BY51" i="29"/>
  <c r="BV51" i="29"/>
  <c r="BZ51" i="29"/>
  <c r="BS20" i="29"/>
  <c r="BW20" i="29"/>
  <c r="CA20" i="29"/>
  <c r="BX20" i="29"/>
  <c r="BV20" i="29"/>
  <c r="BZ20" i="29"/>
  <c r="BT20" i="29"/>
  <c r="CB20" i="29"/>
  <c r="BU20" i="29"/>
  <c r="BY20" i="29"/>
  <c r="BS24" i="29"/>
  <c r="BW24" i="29"/>
  <c r="CA24" i="29"/>
  <c r="BV24" i="29"/>
  <c r="BZ24" i="29"/>
  <c r="BX24" i="29"/>
  <c r="BY24" i="29"/>
  <c r="BT24" i="29"/>
  <c r="CB24" i="29"/>
  <c r="BU24" i="29"/>
  <c r="BS30" i="29"/>
  <c r="BW30" i="29"/>
  <c r="CA30" i="29"/>
  <c r="BV30" i="29"/>
  <c r="BZ30" i="29"/>
  <c r="BT30" i="29"/>
  <c r="CB30" i="29"/>
  <c r="BU30" i="29"/>
  <c r="BX30" i="29"/>
  <c r="BY30" i="29"/>
  <c r="BS34" i="29"/>
  <c r="BW34" i="29"/>
  <c r="CA34" i="29"/>
  <c r="BV34" i="29"/>
  <c r="BZ34" i="29"/>
  <c r="BT34" i="29"/>
  <c r="CB34" i="29"/>
  <c r="BU34" i="29"/>
  <c r="BX34" i="29"/>
  <c r="BY34" i="29"/>
  <c r="BU38" i="29"/>
  <c r="BY38" i="29"/>
  <c r="BT38" i="29"/>
  <c r="BX38" i="29"/>
  <c r="CB38" i="29"/>
  <c r="BV38" i="29"/>
  <c r="BW38" i="29"/>
  <c r="BZ38" i="29"/>
  <c r="BS38" i="29"/>
  <c r="CA38" i="29"/>
  <c r="BU42" i="29"/>
  <c r="BY42" i="29"/>
  <c r="BT42" i="29"/>
  <c r="BX42" i="29"/>
  <c r="CB42" i="29"/>
  <c r="BV42" i="29"/>
  <c r="BW42" i="29"/>
  <c r="BZ42" i="29"/>
  <c r="BS42" i="29"/>
  <c r="CA42" i="29"/>
  <c r="BU44" i="29"/>
  <c r="BY44" i="29"/>
  <c r="BT44" i="29"/>
  <c r="BX44" i="29"/>
  <c r="CB44" i="29"/>
  <c r="BZ44" i="29"/>
  <c r="BS44" i="29"/>
  <c r="CA44" i="29"/>
  <c r="BV44" i="29"/>
  <c r="BW44" i="29"/>
  <c r="BU19" i="29"/>
  <c r="BY19" i="29"/>
  <c r="BZ19" i="29"/>
  <c r="BT19" i="29"/>
  <c r="BX19" i="29"/>
  <c r="CB19" i="29"/>
  <c r="BV19" i="29"/>
  <c r="BS19" i="29"/>
  <c r="BW19" i="29"/>
  <c r="CA19" i="29"/>
  <c r="BU21" i="29"/>
  <c r="BY21" i="29"/>
  <c r="BV21" i="29"/>
  <c r="BT21" i="29"/>
  <c r="BX21" i="29"/>
  <c r="CB21" i="29"/>
  <c r="BZ21" i="29"/>
  <c r="CA21" i="29"/>
  <c r="BS21" i="29"/>
  <c r="BW21" i="29"/>
  <c r="BU23" i="29"/>
  <c r="BY23" i="29"/>
  <c r="BT23" i="29"/>
  <c r="BX23" i="29"/>
  <c r="CB23" i="29"/>
  <c r="BZ23" i="29"/>
  <c r="BS23" i="29"/>
  <c r="CA23" i="29"/>
  <c r="BV23" i="29"/>
  <c r="BW23" i="29"/>
  <c r="BU25" i="29"/>
  <c r="BY25" i="29"/>
  <c r="BT25" i="29"/>
  <c r="BX25" i="29"/>
  <c r="CB25" i="29"/>
  <c r="BV25" i="29"/>
  <c r="BW25" i="29"/>
  <c r="BZ25" i="29"/>
  <c r="BS25" i="29"/>
  <c r="CA25" i="29"/>
  <c r="BU27" i="29"/>
  <c r="BY27" i="29"/>
  <c r="BT27" i="29"/>
  <c r="BX27" i="29"/>
  <c r="CB27" i="29"/>
  <c r="BZ27" i="29"/>
  <c r="BS27" i="29"/>
  <c r="CA27" i="29"/>
  <c r="BV27" i="29"/>
  <c r="BW27" i="29"/>
  <c r="BU29" i="29"/>
  <c r="BY29" i="29"/>
  <c r="BT29" i="29"/>
  <c r="BX29" i="29"/>
  <c r="CB29" i="29"/>
  <c r="BV29" i="29"/>
  <c r="BW29" i="29"/>
  <c r="BZ29" i="29"/>
  <c r="BS29" i="29"/>
  <c r="CA29" i="29"/>
  <c r="BU31" i="29"/>
  <c r="BY31" i="29"/>
  <c r="BT31" i="29"/>
  <c r="BX31" i="29"/>
  <c r="CB31" i="29"/>
  <c r="BZ31" i="29"/>
  <c r="BS31" i="29"/>
  <c r="CA31" i="29"/>
  <c r="BV31" i="29"/>
  <c r="BW31" i="29"/>
  <c r="BU33" i="29"/>
  <c r="BY33" i="29"/>
  <c r="BT33" i="29"/>
  <c r="BX33" i="29"/>
  <c r="CB33" i="29"/>
  <c r="BV33" i="29"/>
  <c r="BW33" i="29"/>
  <c r="BZ33" i="29"/>
  <c r="BS33" i="29"/>
  <c r="CA33" i="29"/>
  <c r="BS37" i="29"/>
  <c r="BW37" i="29"/>
  <c r="CA37" i="29"/>
  <c r="BV37" i="29"/>
  <c r="BZ37" i="29"/>
  <c r="BX37" i="29"/>
  <c r="BY37" i="29"/>
  <c r="BT37" i="29"/>
  <c r="CB37" i="29"/>
  <c r="BU37" i="29"/>
  <c r="BS39" i="29"/>
  <c r="BW39" i="29"/>
  <c r="CA39" i="29"/>
  <c r="BV39" i="29"/>
  <c r="BZ39" i="29"/>
  <c r="BT39" i="29"/>
  <c r="CB39" i="29"/>
  <c r="BU39" i="29"/>
  <c r="BX39" i="29"/>
  <c r="BY39" i="29"/>
  <c r="BS41" i="29"/>
  <c r="BW41" i="29"/>
  <c r="CA41" i="29"/>
  <c r="BV41" i="29"/>
  <c r="BZ41" i="29"/>
  <c r="BX41" i="29"/>
  <c r="BY41" i="29"/>
  <c r="BT41" i="29"/>
  <c r="CB41" i="29"/>
  <c r="BU41" i="29"/>
  <c r="BS43" i="29"/>
  <c r="BW43" i="29"/>
  <c r="CA43" i="29"/>
  <c r="BV43" i="29"/>
  <c r="BZ43" i="29"/>
  <c r="BT43" i="29"/>
  <c r="CB43" i="29"/>
  <c r="BU43" i="29"/>
  <c r="BX43" i="29"/>
  <c r="BY43" i="29"/>
  <c r="BS45" i="29"/>
  <c r="BW45" i="29"/>
  <c r="CA45" i="29"/>
  <c r="BV45" i="29"/>
  <c r="BZ45" i="29"/>
  <c r="BX45" i="29"/>
  <c r="BY45" i="29"/>
  <c r="BT45" i="29"/>
  <c r="CB45" i="29"/>
  <c r="BU45" i="29"/>
  <c r="BS18" i="29"/>
  <c r="BW18" i="29"/>
  <c r="CA18" i="29"/>
  <c r="BT18" i="29"/>
  <c r="CB18" i="29"/>
  <c r="BV18" i="29"/>
  <c r="BZ18" i="29"/>
  <c r="BX18" i="29"/>
  <c r="BY18" i="29"/>
  <c r="BU18" i="29"/>
  <c r="BS22" i="29"/>
  <c r="BW22" i="29"/>
  <c r="CA22" i="29"/>
  <c r="BT22" i="29"/>
  <c r="BV22" i="29"/>
  <c r="BZ22" i="29"/>
  <c r="CB22" i="29"/>
  <c r="BU22" i="29"/>
  <c r="BX22" i="29"/>
  <c r="BY22" i="29"/>
  <c r="BS26" i="29"/>
  <c r="BW26" i="29"/>
  <c r="CA26" i="29"/>
  <c r="BV26" i="29"/>
  <c r="BZ26" i="29"/>
  <c r="BT26" i="29"/>
  <c r="CB26" i="29"/>
  <c r="BU26" i="29"/>
  <c r="BX26" i="29"/>
  <c r="BY26" i="29"/>
  <c r="BS28" i="29"/>
  <c r="BW28" i="29"/>
  <c r="CA28" i="29"/>
  <c r="BV28" i="29"/>
  <c r="BZ28" i="29"/>
  <c r="BX28" i="29"/>
  <c r="BY28" i="29"/>
  <c r="BT28" i="29"/>
  <c r="CB28" i="29"/>
  <c r="BU28" i="29"/>
  <c r="BS32" i="29"/>
  <c r="BW32" i="29"/>
  <c r="CA32" i="29"/>
  <c r="BV32" i="29"/>
  <c r="BZ32" i="29"/>
  <c r="BX32" i="29"/>
  <c r="BY32" i="29"/>
  <c r="BT32" i="29"/>
  <c r="CB32" i="29"/>
  <c r="BU32" i="29"/>
  <c r="BU36" i="29"/>
  <c r="BY36" i="29"/>
  <c r="BT36" i="29"/>
  <c r="BX36" i="29"/>
  <c r="CB36" i="29"/>
  <c r="BZ36" i="29"/>
  <c r="BS36" i="29"/>
  <c r="CA36" i="29"/>
  <c r="BV36" i="29"/>
  <c r="BW36" i="29"/>
  <c r="BU40" i="29"/>
  <c r="BY40" i="29"/>
  <c r="BT40" i="29"/>
  <c r="BX40" i="29"/>
  <c r="CB40" i="29"/>
  <c r="BZ40" i="29"/>
  <c r="BS40" i="29"/>
  <c r="CA40" i="29"/>
  <c r="BV40" i="29"/>
  <c r="BW40" i="29"/>
  <c r="BU46" i="29"/>
  <c r="BY46" i="29"/>
  <c r="BT46" i="29"/>
  <c r="BX46" i="29"/>
  <c r="CB46" i="29"/>
  <c r="BV46" i="29"/>
  <c r="BW46" i="29"/>
  <c r="BZ46" i="29"/>
  <c r="BS46" i="29"/>
  <c r="CA46" i="29"/>
  <c r="BU17" i="29"/>
  <c r="BY17" i="29"/>
  <c r="BV17" i="29"/>
  <c r="BT17" i="29"/>
  <c r="BX17" i="29"/>
  <c r="CB17" i="29"/>
  <c r="BZ17" i="29"/>
  <c r="BS17" i="29"/>
  <c r="BW17" i="29"/>
  <c r="CA17" i="29"/>
  <c r="BS47" i="29"/>
  <c r="BW47" i="29"/>
  <c r="CA47" i="29"/>
  <c r="BV47" i="29"/>
  <c r="BZ47" i="29"/>
  <c r="BT47" i="29"/>
  <c r="CB47" i="29"/>
  <c r="BU47" i="29"/>
  <c r="BX47" i="29"/>
  <c r="BY47" i="29"/>
  <c r="BW16" i="29"/>
  <c r="BX16" i="29"/>
  <c r="BT16" i="29"/>
  <c r="BY16" i="29"/>
  <c r="BV16" i="29"/>
  <c r="BU16" i="29"/>
  <c r="AO16" i="35"/>
  <c r="CB16" i="35"/>
  <c r="BS35" i="29"/>
  <c r="BW35" i="29"/>
  <c r="CA35" i="29"/>
  <c r="BT35" i="29"/>
  <c r="BX35" i="29"/>
  <c r="CB35" i="29"/>
  <c r="BU35" i="29"/>
  <c r="BY35" i="29"/>
  <c r="BV35" i="29"/>
  <c r="BZ35" i="29"/>
  <c r="L18" i="58"/>
  <c r="L47" i="58"/>
  <c r="R41" i="55"/>
  <c r="AR41" i="55" s="1"/>
  <c r="BS16" i="52"/>
  <c r="BZ16" i="52"/>
  <c r="AV16" i="52"/>
  <c r="H13" i="57"/>
  <c r="W6" i="1" s="1"/>
  <c r="AR20" i="35"/>
  <c r="AV20" i="35"/>
  <c r="AS20" i="35"/>
  <c r="AX20" i="35"/>
  <c r="AO20" i="35"/>
  <c r="AT20" i="35"/>
  <c r="AP20" i="35"/>
  <c r="AU20" i="35"/>
  <c r="AQ20" i="35"/>
  <c r="AW20" i="35"/>
  <c r="H17" i="57"/>
  <c r="W10" i="1" s="1"/>
  <c r="AR24" i="35"/>
  <c r="AV24" i="35"/>
  <c r="AP24" i="35"/>
  <c r="AU24" i="35"/>
  <c r="AQ24" i="35"/>
  <c r="AW24" i="35"/>
  <c r="AS24" i="35"/>
  <c r="AX24" i="35"/>
  <c r="AO24" i="35"/>
  <c r="AT24" i="35"/>
  <c r="H21" i="57"/>
  <c r="W14" i="1" s="1"/>
  <c r="AR28" i="35"/>
  <c r="AV28" i="35"/>
  <c r="AS28" i="35"/>
  <c r="AX28" i="35"/>
  <c r="AO28" i="35"/>
  <c r="AT28" i="35"/>
  <c r="AP28" i="35"/>
  <c r="AU28" i="35"/>
  <c r="AQ28" i="35"/>
  <c r="AW28" i="35"/>
  <c r="H25" i="57"/>
  <c r="W18" i="1" s="1"/>
  <c r="AR32" i="35"/>
  <c r="AV32" i="35"/>
  <c r="AP32" i="35"/>
  <c r="AU32" i="35"/>
  <c r="AQ32" i="35"/>
  <c r="AW32" i="35"/>
  <c r="AS32" i="35"/>
  <c r="AX32" i="35"/>
  <c r="AT32" i="35"/>
  <c r="AO32" i="35"/>
  <c r="H29" i="57"/>
  <c r="W22" i="1" s="1"/>
  <c r="AR36" i="35"/>
  <c r="AV36" i="35"/>
  <c r="AS36" i="35"/>
  <c r="AX36" i="35"/>
  <c r="AO36" i="35"/>
  <c r="AT36" i="35"/>
  <c r="AU36" i="35"/>
  <c r="AW36" i="35"/>
  <c r="AP36" i="35"/>
  <c r="AQ36" i="35"/>
  <c r="H33" i="57"/>
  <c r="W26" i="1" s="1"/>
  <c r="AR40" i="35"/>
  <c r="AV40" i="35"/>
  <c r="AP40" i="35"/>
  <c r="AU40" i="35"/>
  <c r="AQ40" i="35"/>
  <c r="AW40" i="35"/>
  <c r="AX40" i="35"/>
  <c r="AO40" i="35"/>
  <c r="AS40" i="35"/>
  <c r="AT40" i="35"/>
  <c r="H37" i="57"/>
  <c r="W30" i="1" s="1"/>
  <c r="AR44" i="35"/>
  <c r="AV44" i="35"/>
  <c r="AS44" i="35"/>
  <c r="AX44" i="35"/>
  <c r="AO44" i="35"/>
  <c r="AT44" i="35"/>
  <c r="AP44" i="35"/>
  <c r="AQ44" i="35"/>
  <c r="AU44" i="35"/>
  <c r="AW44" i="35"/>
  <c r="H56" i="57"/>
  <c r="W49" i="1" s="1"/>
  <c r="AR63" i="35"/>
  <c r="AV63" i="35"/>
  <c r="AQ63" i="35"/>
  <c r="AW63" i="35"/>
  <c r="AS63" i="35"/>
  <c r="AX63" i="35"/>
  <c r="AT63" i="35"/>
  <c r="AU63" i="35"/>
  <c r="AO63" i="35"/>
  <c r="AP63" i="35"/>
  <c r="H12" i="57"/>
  <c r="AP19" i="35"/>
  <c r="AT19" i="35"/>
  <c r="AX19" i="35"/>
  <c r="AR19" i="35"/>
  <c r="AW19" i="35"/>
  <c r="AS19" i="35"/>
  <c r="AO19" i="35"/>
  <c r="AU19" i="35"/>
  <c r="AV19" i="35"/>
  <c r="AQ19" i="35"/>
  <c r="H16" i="57"/>
  <c r="W9" i="1" s="1"/>
  <c r="AP23" i="35"/>
  <c r="AT23" i="35"/>
  <c r="AX23" i="35"/>
  <c r="AO23" i="35"/>
  <c r="AU23" i="35"/>
  <c r="AQ23" i="35"/>
  <c r="AV23" i="35"/>
  <c r="AR23" i="35"/>
  <c r="AW23" i="35"/>
  <c r="AS23" i="35"/>
  <c r="H20" i="57"/>
  <c r="W13" i="1" s="1"/>
  <c r="AP27" i="35"/>
  <c r="AT27" i="35"/>
  <c r="AX27" i="35"/>
  <c r="AR27" i="35"/>
  <c r="AW27" i="35"/>
  <c r="AS27" i="35"/>
  <c r="AO27" i="35"/>
  <c r="AU27" i="35"/>
  <c r="AQ27" i="35"/>
  <c r="AV27" i="35"/>
  <c r="H24" i="57"/>
  <c r="W17" i="1" s="1"/>
  <c r="AP31" i="35"/>
  <c r="AT31" i="35"/>
  <c r="AX31" i="35"/>
  <c r="AO31" i="35"/>
  <c r="AU31" i="35"/>
  <c r="AQ31" i="35"/>
  <c r="AV31" i="35"/>
  <c r="AR31" i="35"/>
  <c r="AW31" i="35"/>
  <c r="AS31" i="35"/>
  <c r="H28" i="57"/>
  <c r="W21" i="1" s="1"/>
  <c r="AP35" i="35"/>
  <c r="AT35" i="35"/>
  <c r="AX35" i="35"/>
  <c r="AR35" i="35"/>
  <c r="AW35" i="35"/>
  <c r="AS35" i="35"/>
  <c r="AU35" i="35"/>
  <c r="AV35" i="35"/>
  <c r="AO35" i="35"/>
  <c r="AQ35" i="35"/>
  <c r="H32" i="57"/>
  <c r="W25" i="1" s="1"/>
  <c r="AP39" i="35"/>
  <c r="AT39" i="35"/>
  <c r="AX39" i="35"/>
  <c r="AO39" i="35"/>
  <c r="AU39" i="35"/>
  <c r="AQ39" i="35"/>
  <c r="AV39" i="35"/>
  <c r="AW39" i="35"/>
  <c r="AR39" i="35"/>
  <c r="AS39" i="35"/>
  <c r="H36" i="57"/>
  <c r="W29" i="1" s="1"/>
  <c r="AP43" i="35"/>
  <c r="AT43" i="35"/>
  <c r="AX43" i="35"/>
  <c r="AR43" i="35"/>
  <c r="AW43" i="35"/>
  <c r="AS43" i="35"/>
  <c r="AO43" i="35"/>
  <c r="AQ43" i="35"/>
  <c r="AU43" i="35"/>
  <c r="AV43" i="35"/>
  <c r="H11" i="57"/>
  <c r="W4" i="1" s="1"/>
  <c r="AR18" i="35"/>
  <c r="AV18" i="35"/>
  <c r="AQ18" i="35"/>
  <c r="AW18" i="35"/>
  <c r="AS18" i="35"/>
  <c r="AX18" i="35"/>
  <c r="AO18" i="35"/>
  <c r="AT18" i="35"/>
  <c r="AP18" i="35"/>
  <c r="AU18" i="35"/>
  <c r="H15" i="57"/>
  <c r="W8" i="1" s="1"/>
  <c r="AR22" i="35"/>
  <c r="AV22" i="35"/>
  <c r="AO22" i="35"/>
  <c r="AT22" i="35"/>
  <c r="AP22" i="35"/>
  <c r="AU22" i="35"/>
  <c r="AQ22" i="35"/>
  <c r="AW22" i="35"/>
  <c r="AS22" i="35"/>
  <c r="AX22" i="35"/>
  <c r="H19" i="57"/>
  <c r="W12" i="1" s="1"/>
  <c r="AR26" i="35"/>
  <c r="AV26" i="35"/>
  <c r="AQ26" i="35"/>
  <c r="AW26" i="35"/>
  <c r="AS26" i="35"/>
  <c r="AX26" i="35"/>
  <c r="AO26" i="35"/>
  <c r="AT26" i="35"/>
  <c r="AP26" i="35"/>
  <c r="AU26" i="35"/>
  <c r="H23" i="57"/>
  <c r="W16" i="1" s="1"/>
  <c r="AR30" i="35"/>
  <c r="AV30" i="35"/>
  <c r="AO30" i="35"/>
  <c r="AT30" i="35"/>
  <c r="AP30" i="35"/>
  <c r="AU30" i="35"/>
  <c r="AQ30" i="35"/>
  <c r="AW30" i="35"/>
  <c r="AS30" i="35"/>
  <c r="AX30" i="35"/>
  <c r="H27" i="57"/>
  <c r="W20" i="1" s="1"/>
  <c r="AR34" i="35"/>
  <c r="AV34" i="35"/>
  <c r="AQ34" i="35"/>
  <c r="AW34" i="35"/>
  <c r="AS34" i="35"/>
  <c r="AX34" i="35"/>
  <c r="AO34" i="35"/>
  <c r="AT34" i="35"/>
  <c r="AU34" i="35"/>
  <c r="AP34" i="35"/>
  <c r="H31" i="57"/>
  <c r="W24" i="1" s="1"/>
  <c r="AR38" i="35"/>
  <c r="AV38" i="35"/>
  <c r="AO38" i="35"/>
  <c r="AT38" i="35"/>
  <c r="AP38" i="35"/>
  <c r="AU38" i="35"/>
  <c r="AW38" i="35"/>
  <c r="AX38" i="35"/>
  <c r="AQ38" i="35"/>
  <c r="AS38" i="35"/>
  <c r="H35" i="57"/>
  <c r="W28" i="1" s="1"/>
  <c r="AR42" i="35"/>
  <c r="AV42" i="35"/>
  <c r="AQ42" i="35"/>
  <c r="AW42" i="35"/>
  <c r="AS42" i="35"/>
  <c r="AX42" i="35"/>
  <c r="AO42" i="35"/>
  <c r="AP42" i="35"/>
  <c r="AT42" i="35"/>
  <c r="AU42" i="35"/>
  <c r="H39" i="57"/>
  <c r="W32" i="1" s="1"/>
  <c r="AR46" i="35"/>
  <c r="AV46" i="35"/>
  <c r="AO46" i="35"/>
  <c r="AT46" i="35"/>
  <c r="AP46" i="35"/>
  <c r="AU46" i="35"/>
  <c r="AQ46" i="35"/>
  <c r="AS46" i="35"/>
  <c r="AW46" i="35"/>
  <c r="AX46" i="35"/>
  <c r="H53" i="57"/>
  <c r="W46" i="1" s="1"/>
  <c r="AP60" i="35"/>
  <c r="AT60" i="35"/>
  <c r="AX60" i="35"/>
  <c r="AO60" i="35"/>
  <c r="AU60" i="35"/>
  <c r="AQ60" i="35"/>
  <c r="AV60" i="35"/>
  <c r="AR60" i="35"/>
  <c r="AS60" i="35"/>
  <c r="AW60" i="35"/>
  <c r="H55" i="57"/>
  <c r="W48" i="1" s="1"/>
  <c r="AP62" i="35"/>
  <c r="AT62" i="35"/>
  <c r="AX62" i="35"/>
  <c r="AQ62" i="35"/>
  <c r="AV62" i="35"/>
  <c r="AR62" i="35"/>
  <c r="AW62" i="35"/>
  <c r="AS62" i="35"/>
  <c r="AU62" i="35"/>
  <c r="AO62" i="35"/>
  <c r="H57" i="57"/>
  <c r="W50" i="1" s="1"/>
  <c r="AQ64" i="35"/>
  <c r="AU64" i="35"/>
  <c r="AR64" i="35"/>
  <c r="AV64" i="35"/>
  <c r="AS64" i="35"/>
  <c r="AT64" i="35"/>
  <c r="AO64" i="35"/>
  <c r="AW64" i="35"/>
  <c r="AP64" i="35"/>
  <c r="AX64" i="35"/>
  <c r="H10" i="57"/>
  <c r="W3" i="1" s="1"/>
  <c r="AP17" i="35"/>
  <c r="AT17" i="35"/>
  <c r="AX17" i="35"/>
  <c r="AQ17" i="35"/>
  <c r="AV17" i="35"/>
  <c r="AR17" i="35"/>
  <c r="AW17" i="35"/>
  <c r="AS17" i="35"/>
  <c r="AU17" i="35"/>
  <c r="AO17" i="35"/>
  <c r="H14" i="57"/>
  <c r="W7" i="1" s="1"/>
  <c r="AP21" i="35"/>
  <c r="AT21" i="35"/>
  <c r="AX21" i="35"/>
  <c r="AS21" i="35"/>
  <c r="AO21" i="35"/>
  <c r="AU21" i="35"/>
  <c r="AQ21" i="35"/>
  <c r="AV21" i="35"/>
  <c r="AW21" i="35"/>
  <c r="AR21" i="35"/>
  <c r="H18" i="57"/>
  <c r="W11" i="1" s="1"/>
  <c r="AP25" i="35"/>
  <c r="AT25" i="35"/>
  <c r="AX25" i="35"/>
  <c r="AQ25" i="35"/>
  <c r="AV25" i="35"/>
  <c r="AR25" i="35"/>
  <c r="AW25" i="35"/>
  <c r="AS25" i="35"/>
  <c r="AO25" i="35"/>
  <c r="AU25" i="35"/>
  <c r="H22" i="57"/>
  <c r="W15" i="1" s="1"/>
  <c r="AP29" i="35"/>
  <c r="AT29" i="35"/>
  <c r="AX29" i="35"/>
  <c r="AS29" i="35"/>
  <c r="AO29" i="35"/>
  <c r="AU29" i="35"/>
  <c r="AQ29" i="35"/>
  <c r="AV29" i="35"/>
  <c r="AR29" i="35"/>
  <c r="AW29" i="35"/>
  <c r="H26" i="57"/>
  <c r="W19" i="1" s="1"/>
  <c r="AP33" i="35"/>
  <c r="AT33" i="35"/>
  <c r="AX33" i="35"/>
  <c r="AQ33" i="35"/>
  <c r="AV33" i="35"/>
  <c r="AR33" i="35"/>
  <c r="AW33" i="35"/>
  <c r="AS33" i="35"/>
  <c r="AO33" i="35"/>
  <c r="AU33" i="35"/>
  <c r="H30" i="57"/>
  <c r="W23" i="1" s="1"/>
  <c r="AP37" i="35"/>
  <c r="AT37" i="35"/>
  <c r="AX37" i="35"/>
  <c r="AS37" i="35"/>
  <c r="AO37" i="35"/>
  <c r="AU37" i="35"/>
  <c r="AV37" i="35"/>
  <c r="AW37" i="35"/>
  <c r="AQ37" i="35"/>
  <c r="AR37" i="35"/>
  <c r="H34" i="57"/>
  <c r="W27" i="1" s="1"/>
  <c r="AP41" i="35"/>
  <c r="AT41" i="35"/>
  <c r="AX41" i="35"/>
  <c r="AQ41" i="35"/>
  <c r="AV41" i="35"/>
  <c r="AR41" i="35"/>
  <c r="AW41" i="35"/>
  <c r="AO41" i="35"/>
  <c r="AS41" i="35"/>
  <c r="AU41" i="35"/>
  <c r="H38" i="57"/>
  <c r="W31" i="1" s="1"/>
  <c r="AP45" i="35"/>
  <c r="AT45" i="35"/>
  <c r="AX45" i="35"/>
  <c r="AS45" i="35"/>
  <c r="AO45" i="35"/>
  <c r="AU45" i="35"/>
  <c r="AQ45" i="35"/>
  <c r="AR45" i="35"/>
  <c r="AV45" i="35"/>
  <c r="AW45" i="35"/>
  <c r="AU16" i="35"/>
  <c r="AQ16" i="35"/>
  <c r="AX16" i="35"/>
  <c r="AT16" i="35"/>
  <c r="AP16" i="35"/>
  <c r="AW16" i="35"/>
  <c r="AS16" i="35"/>
  <c r="AV16" i="35"/>
  <c r="AR16" i="35"/>
  <c r="AE23" i="53"/>
  <c r="AB12" i="34"/>
  <c r="AB14" i="34"/>
  <c r="AB16" i="34"/>
  <c r="AB18" i="34"/>
  <c r="AB20" i="34"/>
  <c r="AB35" i="53"/>
  <c r="AB43" i="53"/>
  <c r="AB51" i="53"/>
  <c r="AB59" i="53"/>
  <c r="AE12" i="54"/>
  <c r="AE20" i="54"/>
  <c r="AE28" i="54"/>
  <c r="AE36" i="54"/>
  <c r="AE44" i="54"/>
  <c r="AE52" i="54"/>
  <c r="AE60" i="54"/>
  <c r="CA62" i="27"/>
  <c r="CA63" i="27"/>
  <c r="CA60" i="27"/>
  <c r="CA61" i="27"/>
  <c r="CA64" i="27"/>
  <c r="CA65" i="27"/>
  <c r="U15" i="29"/>
  <c r="AE15" i="29" s="1"/>
  <c r="AC15" i="29"/>
  <c r="AM15" i="29" s="1"/>
  <c r="BY61" i="33"/>
  <c r="BY63" i="33"/>
  <c r="BY60" i="33"/>
  <c r="BY64" i="33"/>
  <c r="BY62" i="33"/>
  <c r="BY65" i="33"/>
  <c r="BB15" i="35"/>
  <c r="BL15" i="35" s="1"/>
  <c r="BV17" i="35"/>
  <c r="BV18" i="35"/>
  <c r="BV25" i="35"/>
  <c r="BV26" i="35"/>
  <c r="BV33" i="35"/>
  <c r="BV34" i="35"/>
  <c r="BV41" i="35"/>
  <c r="BV42" i="35"/>
  <c r="BV62" i="35"/>
  <c r="BV63" i="35"/>
  <c r="BV23" i="35"/>
  <c r="BV24" i="35"/>
  <c r="BV31" i="35"/>
  <c r="BV32" i="35"/>
  <c r="BV39" i="35"/>
  <c r="BV40" i="35"/>
  <c r="BV60" i="35"/>
  <c r="BV65" i="35"/>
  <c r="BV19" i="35"/>
  <c r="BV20" i="35"/>
  <c r="BV35" i="35"/>
  <c r="BV36" i="35"/>
  <c r="BV64" i="35"/>
  <c r="BV29" i="35"/>
  <c r="BV30" i="35"/>
  <c r="BV45" i="35"/>
  <c r="BV46" i="35"/>
  <c r="BV27" i="35"/>
  <c r="BV28" i="35"/>
  <c r="BV43" i="35"/>
  <c r="BV44" i="35"/>
  <c r="BV21" i="35"/>
  <c r="BV22" i="35"/>
  <c r="BV37" i="35"/>
  <c r="BV38" i="35"/>
  <c r="BV16" i="35"/>
  <c r="BZ23" i="35"/>
  <c r="BZ24" i="35"/>
  <c r="BZ31" i="35"/>
  <c r="BZ32" i="35"/>
  <c r="BZ39" i="35"/>
  <c r="BZ40" i="35"/>
  <c r="BZ60" i="35"/>
  <c r="BZ21" i="35"/>
  <c r="BZ22" i="35"/>
  <c r="BZ29" i="35"/>
  <c r="BZ30" i="35"/>
  <c r="BZ37" i="35"/>
  <c r="BZ38" i="35"/>
  <c r="BZ45" i="35"/>
  <c r="BZ46" i="35"/>
  <c r="BZ25" i="35"/>
  <c r="BZ26" i="35"/>
  <c r="BZ41" i="35"/>
  <c r="BZ42" i="35"/>
  <c r="BZ19" i="35"/>
  <c r="BZ20" i="35"/>
  <c r="BZ35" i="35"/>
  <c r="BZ36" i="35"/>
  <c r="BZ16" i="35"/>
  <c r="BZ17" i="35"/>
  <c r="BZ18" i="35"/>
  <c r="BZ33" i="35"/>
  <c r="BZ34" i="35"/>
  <c r="BZ62" i="35"/>
  <c r="BZ63" i="35"/>
  <c r="BZ64" i="35"/>
  <c r="BZ27" i="35"/>
  <c r="BZ28" i="35"/>
  <c r="BZ43" i="35"/>
  <c r="BZ44" i="35"/>
  <c r="CB61" i="36"/>
  <c r="CB63" i="36"/>
  <c r="CB65" i="36"/>
  <c r="CB64" i="36"/>
  <c r="CB60" i="36"/>
  <c r="CB62" i="36"/>
  <c r="AB15" i="43"/>
  <c r="AL15" i="43" s="1"/>
  <c r="BZ60" i="43"/>
  <c r="BZ61" i="43"/>
  <c r="BZ64" i="43"/>
  <c r="BZ63" i="43"/>
  <c r="BZ62" i="43"/>
  <c r="BZ65" i="43"/>
  <c r="BY60" i="49"/>
  <c r="BY62" i="49"/>
  <c r="BY64" i="49"/>
  <c r="BY65" i="49"/>
  <c r="BY63" i="49"/>
  <c r="BY61" i="49"/>
  <c r="BW61" i="50"/>
  <c r="BW63" i="50"/>
  <c r="BW65" i="50"/>
  <c r="BW60" i="50"/>
  <c r="BW64" i="50"/>
  <c r="BW62" i="50"/>
  <c r="BT64" i="52"/>
  <c r="BT65" i="52"/>
  <c r="BT63" i="52"/>
  <c r="BT61" i="52"/>
  <c r="BT60" i="52"/>
  <c r="BT62" i="52"/>
  <c r="CB60" i="52"/>
  <c r="CB61" i="52"/>
  <c r="CB65" i="52"/>
  <c r="CB63" i="52"/>
  <c r="CB62" i="52"/>
  <c r="CB64" i="52"/>
  <c r="AE13" i="54"/>
  <c r="AE61" i="54"/>
  <c r="X15" i="56"/>
  <c r="AH15" i="56" s="1"/>
  <c r="BV63" i="56"/>
  <c r="BV64" i="56"/>
  <c r="BV62" i="56"/>
  <c r="BV60" i="56"/>
  <c r="BV65" i="56"/>
  <c r="BV61" i="56"/>
  <c r="BY63" i="31"/>
  <c r="BY64" i="31"/>
  <c r="BY61" i="31"/>
  <c r="BY62" i="31"/>
  <c r="BY60" i="31"/>
  <c r="BY65" i="31"/>
  <c r="BT61" i="27"/>
  <c r="BT63" i="27"/>
  <c r="BT65" i="27"/>
  <c r="BT60" i="27"/>
  <c r="BT64" i="27"/>
  <c r="BT62" i="27"/>
  <c r="BX61" i="27"/>
  <c r="BX63" i="27"/>
  <c r="BX65" i="27"/>
  <c r="BX64" i="27"/>
  <c r="BX62" i="27"/>
  <c r="BX60" i="27"/>
  <c r="CB61" i="27"/>
  <c r="CB63" i="27"/>
  <c r="CB65" i="27"/>
  <c r="CB64" i="27"/>
  <c r="CB62" i="27"/>
  <c r="CB60" i="27"/>
  <c r="AZ15" i="29"/>
  <c r="BJ15" i="29" s="1"/>
  <c r="BD15" i="29"/>
  <c r="BN15" i="29" s="1"/>
  <c r="BH15" i="29"/>
  <c r="BR15" i="29" s="1"/>
  <c r="BV60" i="33"/>
  <c r="BV62" i="33"/>
  <c r="BV64" i="33"/>
  <c r="BV65" i="33"/>
  <c r="BV63" i="33"/>
  <c r="BV61" i="33"/>
  <c r="BF15" i="33"/>
  <c r="BP15" i="33" s="1"/>
  <c r="BZ60" i="33"/>
  <c r="BZ62" i="33"/>
  <c r="BZ64" i="33"/>
  <c r="BZ61" i="33"/>
  <c r="BZ63" i="33"/>
  <c r="BZ65" i="33"/>
  <c r="U15" i="35"/>
  <c r="AE15" i="35" s="1"/>
  <c r="BS18" i="35"/>
  <c r="BS20" i="35"/>
  <c r="BS22" i="35"/>
  <c r="BS24" i="35"/>
  <c r="BS26" i="35"/>
  <c r="BS28" i="35"/>
  <c r="BS30" i="35"/>
  <c r="BS32" i="35"/>
  <c r="BS34" i="35"/>
  <c r="BS36" i="35"/>
  <c r="BS38" i="35"/>
  <c r="BS40" i="35"/>
  <c r="BS42" i="35"/>
  <c r="BS44" i="35"/>
  <c r="BS46" i="35"/>
  <c r="BS63" i="35"/>
  <c r="BS21" i="35"/>
  <c r="BS29" i="35"/>
  <c r="BS37" i="35"/>
  <c r="BS45" i="35"/>
  <c r="BS16" i="35"/>
  <c r="BS19" i="35"/>
  <c r="BS27" i="35"/>
  <c r="BS35" i="35"/>
  <c r="BS43" i="35"/>
  <c r="BS64" i="35"/>
  <c r="BS31" i="35"/>
  <c r="BS60" i="35"/>
  <c r="BS25" i="35"/>
  <c r="BS41" i="35"/>
  <c r="BS23" i="35"/>
  <c r="BS39" i="35"/>
  <c r="BS17" i="35"/>
  <c r="BS33" i="35"/>
  <c r="BS62" i="35"/>
  <c r="BS65" i="35"/>
  <c r="Y15" i="35"/>
  <c r="AI15" i="35" s="1"/>
  <c r="BW18" i="35"/>
  <c r="BW20" i="35"/>
  <c r="BW22" i="35"/>
  <c r="BW24" i="35"/>
  <c r="BW26" i="35"/>
  <c r="BW28" i="35"/>
  <c r="BW30" i="35"/>
  <c r="BW32" i="35"/>
  <c r="BW34" i="35"/>
  <c r="BW36" i="35"/>
  <c r="BW38" i="35"/>
  <c r="BW40" i="35"/>
  <c r="BW42" i="35"/>
  <c r="BW44" i="35"/>
  <c r="BW46" i="35"/>
  <c r="BW63" i="35"/>
  <c r="BW19" i="35"/>
  <c r="BW27" i="35"/>
  <c r="BW35" i="35"/>
  <c r="BW43" i="35"/>
  <c r="BW64" i="35"/>
  <c r="BW17" i="35"/>
  <c r="BW25" i="35"/>
  <c r="BW33" i="35"/>
  <c r="BW41" i="35"/>
  <c r="BW62" i="35"/>
  <c r="BW16" i="35"/>
  <c r="BW21" i="35"/>
  <c r="BW37" i="35"/>
  <c r="BW31" i="35"/>
  <c r="BW60" i="35"/>
  <c r="BW29" i="35"/>
  <c r="BW45" i="35"/>
  <c r="BW23" i="35"/>
  <c r="BW39" i="35"/>
  <c r="AC15" i="35"/>
  <c r="AM15" i="35" s="1"/>
  <c r="CA18" i="35"/>
  <c r="CA20" i="35"/>
  <c r="CA22" i="35"/>
  <c r="CA24" i="35"/>
  <c r="CA26" i="35"/>
  <c r="CA28" i="35"/>
  <c r="CA30" i="35"/>
  <c r="CA32" i="35"/>
  <c r="CA34" i="35"/>
  <c r="CA36" i="35"/>
  <c r="CA38" i="35"/>
  <c r="CA40" i="35"/>
  <c r="CA42" i="35"/>
  <c r="CA44" i="35"/>
  <c r="CA46" i="35"/>
  <c r="CA63" i="35"/>
  <c r="CA17" i="35"/>
  <c r="CA25" i="35"/>
  <c r="CA33" i="35"/>
  <c r="CA41" i="35"/>
  <c r="CA62" i="35"/>
  <c r="CA64" i="35"/>
  <c r="CA23" i="35"/>
  <c r="CA31" i="35"/>
  <c r="CA39" i="35"/>
  <c r="CA60" i="35"/>
  <c r="CA16" i="35"/>
  <c r="CA27" i="35"/>
  <c r="CA43" i="35"/>
  <c r="CA21" i="35"/>
  <c r="CA37" i="35"/>
  <c r="CA19" i="35"/>
  <c r="CA35" i="35"/>
  <c r="CA29" i="35"/>
  <c r="CA45" i="35"/>
  <c r="CA65" i="35"/>
  <c r="BA15" i="36"/>
  <c r="BK15" i="36" s="1"/>
  <c r="BU63" i="36"/>
  <c r="BU64" i="36"/>
  <c r="BU61" i="36"/>
  <c r="BU62" i="36"/>
  <c r="BU65" i="36"/>
  <c r="BU60" i="36"/>
  <c r="BE15" i="36"/>
  <c r="BO15" i="36" s="1"/>
  <c r="BY61" i="36"/>
  <c r="BY62" i="36"/>
  <c r="BY60" i="36"/>
  <c r="BY65" i="36"/>
  <c r="BY63" i="36"/>
  <c r="BY64" i="36"/>
  <c r="AD15" i="36"/>
  <c r="AN15" i="36" s="1"/>
  <c r="BS61" i="43"/>
  <c r="BS63" i="43"/>
  <c r="BS64" i="43"/>
  <c r="BS65" i="43"/>
  <c r="BS60" i="43"/>
  <c r="BS62" i="43"/>
  <c r="BW61" i="43"/>
  <c r="BW63" i="43"/>
  <c r="BW62" i="43"/>
  <c r="BW64" i="43"/>
  <c r="BW65" i="43"/>
  <c r="BW60" i="43"/>
  <c r="CA61" i="43"/>
  <c r="CA63" i="43"/>
  <c r="CA62" i="43"/>
  <c r="CA60" i="43"/>
  <c r="CA64" i="43"/>
  <c r="CA65" i="43"/>
  <c r="BZ62" i="49"/>
  <c r="BZ60" i="49"/>
  <c r="BZ65" i="49"/>
  <c r="BZ61" i="49"/>
  <c r="BZ64" i="49"/>
  <c r="BZ63" i="49"/>
  <c r="BX61" i="50"/>
  <c r="BX62" i="50"/>
  <c r="BX64" i="50"/>
  <c r="BX60" i="50"/>
  <c r="BX63" i="50"/>
  <c r="BX65" i="50"/>
  <c r="AE14" i="54"/>
  <c r="AE54" i="54"/>
  <c r="X15" i="55"/>
  <c r="AH15" i="55" s="1"/>
  <c r="BV65" i="55"/>
  <c r="BV61" i="55"/>
  <c r="BV64" i="55"/>
  <c r="BV60" i="55"/>
  <c r="BV63" i="55"/>
  <c r="BV62" i="55"/>
  <c r="AB15" i="55"/>
  <c r="AL15" i="55" s="1"/>
  <c r="BZ63" i="55"/>
  <c r="BZ64" i="55"/>
  <c r="BZ62" i="55"/>
  <c r="BZ60" i="55"/>
  <c r="BZ65" i="55"/>
  <c r="BZ61" i="55"/>
  <c r="BS60" i="56"/>
  <c r="BS62" i="56"/>
  <c r="BS64" i="56"/>
  <c r="BS63" i="56"/>
  <c r="BS61" i="56"/>
  <c r="BS65" i="56"/>
  <c r="BW60" i="56"/>
  <c r="BW62" i="56"/>
  <c r="BW64" i="56"/>
  <c r="BW65" i="56"/>
  <c r="BW63" i="56"/>
  <c r="BW61" i="56"/>
  <c r="AE37" i="59"/>
  <c r="BZ60" i="31"/>
  <c r="BZ62" i="31"/>
  <c r="BZ64" i="31"/>
  <c r="BZ65" i="31"/>
  <c r="BZ63" i="31"/>
  <c r="BZ61" i="31"/>
  <c r="Z12" i="14"/>
  <c r="AB12" i="14" s="1"/>
  <c r="BU61" i="27"/>
  <c r="BU62" i="27"/>
  <c r="BU60" i="27"/>
  <c r="BU65" i="27"/>
  <c r="BU63" i="27"/>
  <c r="BU64" i="27"/>
  <c r="BY60" i="27"/>
  <c r="BY65" i="27"/>
  <c r="BY63" i="27"/>
  <c r="BY64" i="27"/>
  <c r="BY61" i="27"/>
  <c r="BY62" i="27"/>
  <c r="BA15" i="29"/>
  <c r="BK15" i="29" s="1"/>
  <c r="BE15" i="29"/>
  <c r="BO15" i="29" s="1"/>
  <c r="AD15" i="29"/>
  <c r="AN15" i="29" s="1"/>
  <c r="AY15" i="31"/>
  <c r="BI15" i="31" s="1"/>
  <c r="BS62" i="31"/>
  <c r="BS63" i="31"/>
  <c r="BS60" i="31"/>
  <c r="BS61" i="31"/>
  <c r="BS64" i="31"/>
  <c r="BS65" i="31"/>
  <c r="BS60" i="33"/>
  <c r="BS62" i="33"/>
  <c r="BS64" i="33"/>
  <c r="BS63" i="33"/>
  <c r="BS61" i="33"/>
  <c r="BS65" i="33"/>
  <c r="BW60" i="33"/>
  <c r="BW62" i="33"/>
  <c r="BW64" i="33"/>
  <c r="BW61" i="33"/>
  <c r="BW65" i="33"/>
  <c r="BW63" i="33"/>
  <c r="CA60" i="33"/>
  <c r="CA62" i="33"/>
  <c r="CA64" i="33"/>
  <c r="CA63" i="33"/>
  <c r="CA65" i="33"/>
  <c r="CA61" i="33"/>
  <c r="V15" i="35"/>
  <c r="AF15" i="35" s="1"/>
  <c r="BT22" i="35"/>
  <c r="BT23" i="35"/>
  <c r="BT30" i="35"/>
  <c r="BT31" i="35"/>
  <c r="BT38" i="35"/>
  <c r="BT39" i="35"/>
  <c r="BT46" i="35"/>
  <c r="BT60" i="35"/>
  <c r="BT16" i="35"/>
  <c r="BT20" i="35"/>
  <c r="BT21" i="35"/>
  <c r="BT28" i="35"/>
  <c r="BT29" i="35"/>
  <c r="BT36" i="35"/>
  <c r="BT37" i="35"/>
  <c r="BT44" i="35"/>
  <c r="BT45" i="35"/>
  <c r="BT17" i="35"/>
  <c r="BT32" i="35"/>
  <c r="BT33" i="35"/>
  <c r="BT62" i="35"/>
  <c r="BT65" i="35"/>
  <c r="BT26" i="35"/>
  <c r="BT27" i="35"/>
  <c r="BT42" i="35"/>
  <c r="BT43" i="35"/>
  <c r="BT24" i="35"/>
  <c r="BT25" i="35"/>
  <c r="BT40" i="35"/>
  <c r="BT41" i="35"/>
  <c r="BT18" i="35"/>
  <c r="BT19" i="35"/>
  <c r="BT34" i="35"/>
  <c r="BT35" i="35"/>
  <c r="BT63" i="35"/>
  <c r="BT64" i="35"/>
  <c r="Z15" i="35"/>
  <c r="AJ15" i="35" s="1"/>
  <c r="BX20" i="35"/>
  <c r="BX21" i="35"/>
  <c r="BX28" i="35"/>
  <c r="BX29" i="35"/>
  <c r="BX36" i="35"/>
  <c r="BX37" i="35"/>
  <c r="BX44" i="35"/>
  <c r="BX45" i="35"/>
  <c r="BX16" i="35"/>
  <c r="BX18" i="35"/>
  <c r="BX19" i="35"/>
  <c r="BX26" i="35"/>
  <c r="BX27" i="35"/>
  <c r="BX34" i="35"/>
  <c r="BX35" i="35"/>
  <c r="BX42" i="35"/>
  <c r="BX43" i="35"/>
  <c r="BX63" i="35"/>
  <c r="BX64" i="35"/>
  <c r="BX22" i="35"/>
  <c r="BX23" i="35"/>
  <c r="BX38" i="35"/>
  <c r="BX39" i="35"/>
  <c r="BX17" i="35"/>
  <c r="BX32" i="35"/>
  <c r="BX33" i="35"/>
  <c r="BX62" i="35"/>
  <c r="BX30" i="35"/>
  <c r="BX31" i="35"/>
  <c r="BX46" i="35"/>
  <c r="BX60" i="35"/>
  <c r="BX65" i="35"/>
  <c r="BX24" i="35"/>
  <c r="BX25" i="35"/>
  <c r="BX40" i="35"/>
  <c r="BX41" i="35"/>
  <c r="AD15" i="35"/>
  <c r="AN15" i="35" s="1"/>
  <c r="CB18" i="35"/>
  <c r="CB19" i="35"/>
  <c r="CB26" i="35"/>
  <c r="CB27" i="35"/>
  <c r="CB34" i="35"/>
  <c r="CB35" i="35"/>
  <c r="CB42" i="35"/>
  <c r="CB43" i="35"/>
  <c r="CB63" i="35"/>
  <c r="CB17" i="35"/>
  <c r="CB24" i="35"/>
  <c r="CB25" i="35"/>
  <c r="CB32" i="35"/>
  <c r="CB33" i="35"/>
  <c r="CB40" i="35"/>
  <c r="CB41" i="35"/>
  <c r="CB62" i="35"/>
  <c r="CB64" i="35"/>
  <c r="CB28" i="35"/>
  <c r="CB29" i="35"/>
  <c r="CB44" i="35"/>
  <c r="CB45" i="35"/>
  <c r="CB65" i="35"/>
  <c r="CB22" i="35"/>
  <c r="CB23" i="35"/>
  <c r="CB38" i="35"/>
  <c r="CB39" i="35"/>
  <c r="CB20" i="35"/>
  <c r="CB21" i="35"/>
  <c r="CB36" i="35"/>
  <c r="CB37" i="35"/>
  <c r="CB30" i="35"/>
  <c r="CB31" i="35"/>
  <c r="CB46" i="35"/>
  <c r="CB60" i="35"/>
  <c r="X15" i="36"/>
  <c r="AH15" i="36" s="1"/>
  <c r="BV60" i="36"/>
  <c r="BV62" i="36"/>
  <c r="BV64" i="36"/>
  <c r="BV65" i="36"/>
  <c r="BV63" i="36"/>
  <c r="BV61" i="36"/>
  <c r="AB15" i="36"/>
  <c r="AL15" i="36" s="1"/>
  <c r="BZ60" i="36"/>
  <c r="BZ62" i="36"/>
  <c r="BZ64" i="36"/>
  <c r="BZ63" i="36"/>
  <c r="BZ61" i="36"/>
  <c r="BZ65" i="36"/>
  <c r="AZ15" i="43"/>
  <c r="BJ15" i="43" s="1"/>
  <c r="BT60" i="43"/>
  <c r="BT65" i="43"/>
  <c r="BT63" i="43"/>
  <c r="BT61" i="43"/>
  <c r="BT62" i="43"/>
  <c r="BT64" i="43"/>
  <c r="BD15" i="43"/>
  <c r="BN15" i="43" s="1"/>
  <c r="BX65" i="43"/>
  <c r="BX62" i="43"/>
  <c r="BX64" i="43"/>
  <c r="BX61" i="43"/>
  <c r="BX60" i="43"/>
  <c r="BX63" i="43"/>
  <c r="BH15" i="43"/>
  <c r="BR15" i="43" s="1"/>
  <c r="CB63" i="43"/>
  <c r="CB65" i="43"/>
  <c r="CB60" i="43"/>
  <c r="CB64" i="43"/>
  <c r="CB61" i="43"/>
  <c r="CB62" i="43"/>
  <c r="BS61" i="49"/>
  <c r="BS63" i="49"/>
  <c r="BS65" i="49"/>
  <c r="BS64" i="49"/>
  <c r="BS62" i="49"/>
  <c r="BS60" i="49"/>
  <c r="BW61" i="49"/>
  <c r="BW63" i="49"/>
  <c r="BW65" i="49"/>
  <c r="BW62" i="49"/>
  <c r="BW64" i="49"/>
  <c r="BW60" i="49"/>
  <c r="CA61" i="49"/>
  <c r="CA63" i="49"/>
  <c r="CA65" i="49"/>
  <c r="CA60" i="49"/>
  <c r="CA64" i="49"/>
  <c r="CA62" i="49"/>
  <c r="BU60" i="50"/>
  <c r="BU62" i="50"/>
  <c r="BU64" i="50"/>
  <c r="BU65" i="50"/>
  <c r="BU63" i="50"/>
  <c r="BU61" i="50"/>
  <c r="BY60" i="50"/>
  <c r="BY62" i="50"/>
  <c r="BY64" i="50"/>
  <c r="BY63" i="50"/>
  <c r="BY61" i="50"/>
  <c r="BY65" i="50"/>
  <c r="BB15" i="52"/>
  <c r="BL15" i="52" s="1"/>
  <c r="BV60" i="52"/>
  <c r="BV62" i="52"/>
  <c r="BV65" i="52"/>
  <c r="BV63" i="52"/>
  <c r="BV61" i="52"/>
  <c r="BV64" i="52"/>
  <c r="BZ65" i="52"/>
  <c r="BZ61" i="52"/>
  <c r="BZ64" i="52"/>
  <c r="BZ62" i="52"/>
  <c r="BZ60" i="52"/>
  <c r="BZ63" i="52"/>
  <c r="AE14" i="53"/>
  <c r="AB39" i="53"/>
  <c r="AB47" i="53"/>
  <c r="AB55" i="53"/>
  <c r="AE16" i="54"/>
  <c r="AE24" i="54"/>
  <c r="AE32" i="54"/>
  <c r="AE40" i="54"/>
  <c r="AE48" i="54"/>
  <c r="AE56" i="54"/>
  <c r="BS60" i="55"/>
  <c r="BS62" i="55"/>
  <c r="BS64" i="55"/>
  <c r="BS61" i="55"/>
  <c r="BS65" i="55"/>
  <c r="BS63" i="55"/>
  <c r="BW60" i="55"/>
  <c r="BW62" i="55"/>
  <c r="BW64" i="55"/>
  <c r="BW63" i="55"/>
  <c r="BW61" i="55"/>
  <c r="BW65" i="55"/>
  <c r="CA60" i="55"/>
  <c r="CA62" i="55"/>
  <c r="CA64" i="55"/>
  <c r="CA65" i="55"/>
  <c r="CA61" i="55"/>
  <c r="CA63" i="55"/>
  <c r="AZ15" i="56"/>
  <c r="BJ15" i="56" s="1"/>
  <c r="BT60" i="56"/>
  <c r="BT61" i="56"/>
  <c r="BT65" i="56"/>
  <c r="BT63" i="56"/>
  <c r="BT62" i="56"/>
  <c r="BT64" i="56"/>
  <c r="BX61" i="56"/>
  <c r="BX64" i="56"/>
  <c r="BX62" i="56"/>
  <c r="BX60" i="56"/>
  <c r="BX63" i="56"/>
  <c r="BX65" i="56"/>
  <c r="CB64" i="56"/>
  <c r="CB65" i="56"/>
  <c r="CB60" i="56"/>
  <c r="CB63" i="56"/>
  <c r="CB61" i="56"/>
  <c r="CB62" i="56"/>
  <c r="AB38" i="59"/>
  <c r="AB42" i="59"/>
  <c r="AB54" i="59"/>
  <c r="AB58" i="59"/>
  <c r="BW60" i="31"/>
  <c r="BW61" i="31"/>
  <c r="BW64" i="31"/>
  <c r="BW65" i="31"/>
  <c r="BW62" i="31"/>
  <c r="BW63" i="31"/>
  <c r="CA64" i="31"/>
  <c r="CA65" i="31"/>
  <c r="CA62" i="31"/>
  <c r="CA63" i="31"/>
  <c r="CA60" i="31"/>
  <c r="CA61" i="31"/>
  <c r="BS64" i="27"/>
  <c r="BS65" i="27"/>
  <c r="BS62" i="27"/>
  <c r="BS63" i="27"/>
  <c r="BS60" i="27"/>
  <c r="BS61" i="27"/>
  <c r="BW64" i="27"/>
  <c r="BW65" i="27"/>
  <c r="BW62" i="27"/>
  <c r="BW63" i="27"/>
  <c r="BW60" i="27"/>
  <c r="BW61" i="27"/>
  <c r="Y15" i="29"/>
  <c r="AI15" i="29" s="1"/>
  <c r="BA15" i="31"/>
  <c r="BK15" i="31" s="1"/>
  <c r="BU65" i="31"/>
  <c r="BU63" i="31"/>
  <c r="BU64" i="31"/>
  <c r="BU61" i="31"/>
  <c r="BU62" i="31"/>
  <c r="BU60" i="31"/>
  <c r="BU61" i="33"/>
  <c r="BU63" i="33"/>
  <c r="BU62" i="33"/>
  <c r="BU60" i="33"/>
  <c r="BU64" i="33"/>
  <c r="BU65" i="33"/>
  <c r="BT61" i="36"/>
  <c r="BT63" i="36"/>
  <c r="BT65" i="36"/>
  <c r="BT62" i="36"/>
  <c r="BT60" i="36"/>
  <c r="BT64" i="36"/>
  <c r="BX61" i="36"/>
  <c r="BX63" i="36"/>
  <c r="BX65" i="36"/>
  <c r="BX60" i="36"/>
  <c r="BX64" i="36"/>
  <c r="BX62" i="36"/>
  <c r="X15" i="43"/>
  <c r="AH15" i="43" s="1"/>
  <c r="BV62" i="43"/>
  <c r="BV63" i="43"/>
  <c r="BV64" i="43"/>
  <c r="BV60" i="43"/>
  <c r="BV61" i="43"/>
  <c r="BV65" i="43"/>
  <c r="BU60" i="49"/>
  <c r="BU62" i="49"/>
  <c r="BU64" i="49"/>
  <c r="BU61" i="49"/>
  <c r="BU63" i="49"/>
  <c r="BU65" i="49"/>
  <c r="BS61" i="50"/>
  <c r="BS63" i="50"/>
  <c r="BS65" i="50"/>
  <c r="BS62" i="50"/>
  <c r="BS60" i="50"/>
  <c r="BS64" i="50"/>
  <c r="CA61" i="50"/>
  <c r="CA63" i="50"/>
  <c r="CA65" i="50"/>
  <c r="CA60" i="50"/>
  <c r="CA62" i="50"/>
  <c r="CA64" i="50"/>
  <c r="BX62" i="52"/>
  <c r="BX63" i="52"/>
  <c r="BX64" i="52"/>
  <c r="BX60" i="52"/>
  <c r="BX65" i="52"/>
  <c r="BX61" i="52"/>
  <c r="BU61" i="55"/>
  <c r="BU63" i="55"/>
  <c r="BU65" i="55"/>
  <c r="BU64" i="55"/>
  <c r="BU62" i="55"/>
  <c r="BU60" i="55"/>
  <c r="BY61" i="55"/>
  <c r="BY63" i="55"/>
  <c r="BY65" i="55"/>
  <c r="BY62" i="55"/>
  <c r="BY60" i="55"/>
  <c r="BY64" i="55"/>
  <c r="AB15" i="56"/>
  <c r="AL15" i="56" s="1"/>
  <c r="BZ61" i="56"/>
  <c r="BZ62" i="56"/>
  <c r="BZ63" i="56"/>
  <c r="BZ64" i="56"/>
  <c r="BZ60" i="56"/>
  <c r="BZ65" i="56"/>
  <c r="BV60" i="49"/>
  <c r="BV61" i="49"/>
  <c r="BV63" i="49"/>
  <c r="BV64" i="49"/>
  <c r="BV65" i="49"/>
  <c r="BV62" i="49"/>
  <c r="BT63" i="50"/>
  <c r="BT64" i="50"/>
  <c r="BT60" i="50"/>
  <c r="BT65" i="50"/>
  <c r="BT61" i="50"/>
  <c r="BT62" i="50"/>
  <c r="CB60" i="50"/>
  <c r="CB62" i="50"/>
  <c r="CB65" i="50"/>
  <c r="CB63" i="50"/>
  <c r="CB61" i="50"/>
  <c r="CB64" i="50"/>
  <c r="BU61" i="52"/>
  <c r="BU63" i="52"/>
  <c r="BU65" i="52"/>
  <c r="BU60" i="52"/>
  <c r="BU64" i="52"/>
  <c r="BU62" i="52"/>
  <c r="AA15" i="52"/>
  <c r="AK15" i="52" s="1"/>
  <c r="BY61" i="52"/>
  <c r="BY63" i="52"/>
  <c r="BY65" i="52"/>
  <c r="BY64" i="52"/>
  <c r="BY62" i="52"/>
  <c r="BY60" i="52"/>
  <c r="AE13" i="53"/>
  <c r="AE22" i="54"/>
  <c r="AE30" i="54"/>
  <c r="AE38" i="54"/>
  <c r="AE46" i="54"/>
  <c r="CA60" i="56"/>
  <c r="CA62" i="56"/>
  <c r="CA64" i="56"/>
  <c r="CA63" i="56"/>
  <c r="CA65" i="56"/>
  <c r="CA61" i="56"/>
  <c r="AE53" i="59"/>
  <c r="BV60" i="31"/>
  <c r="BV62" i="31"/>
  <c r="BV64" i="31"/>
  <c r="BV65" i="31"/>
  <c r="BV63" i="31"/>
  <c r="BV61" i="31"/>
  <c r="BB15" i="27"/>
  <c r="BL15" i="27" s="1"/>
  <c r="BV60" i="27"/>
  <c r="BV62" i="27"/>
  <c r="BV64" i="27"/>
  <c r="BV63" i="27"/>
  <c r="BV61" i="27"/>
  <c r="BV65" i="27"/>
  <c r="BF15" i="27"/>
  <c r="BP15" i="27" s="1"/>
  <c r="BZ60" i="27"/>
  <c r="BZ62" i="27"/>
  <c r="BZ64" i="27"/>
  <c r="BZ61" i="27"/>
  <c r="BZ65" i="27"/>
  <c r="BZ63" i="27"/>
  <c r="X15" i="29"/>
  <c r="AH15" i="29" s="1"/>
  <c r="AB15" i="29"/>
  <c r="AL15" i="29" s="1"/>
  <c r="AZ15" i="31"/>
  <c r="BJ15" i="31" s="1"/>
  <c r="BT61" i="31"/>
  <c r="BT63" i="31"/>
  <c r="BT65" i="31"/>
  <c r="BT64" i="31"/>
  <c r="BT62" i="31"/>
  <c r="BT60" i="31"/>
  <c r="BT61" i="33"/>
  <c r="BT63" i="33"/>
  <c r="BT65" i="33"/>
  <c r="BT60" i="33"/>
  <c r="BT64" i="33"/>
  <c r="BT62" i="33"/>
  <c r="BX61" i="33"/>
  <c r="BX63" i="33"/>
  <c r="BX65" i="33"/>
  <c r="BX62" i="33"/>
  <c r="BX60" i="33"/>
  <c r="BX64" i="33"/>
  <c r="CB61" i="33"/>
  <c r="CB63" i="33"/>
  <c r="CB65" i="33"/>
  <c r="CB60" i="33"/>
  <c r="CB64" i="33"/>
  <c r="CB62" i="33"/>
  <c r="BA15" i="35"/>
  <c r="BK15" i="35" s="1"/>
  <c r="BU17" i="35"/>
  <c r="BU19" i="35"/>
  <c r="BU21" i="35"/>
  <c r="BU23" i="35"/>
  <c r="BU25" i="35"/>
  <c r="BU27" i="35"/>
  <c r="BU29" i="35"/>
  <c r="BU31" i="35"/>
  <c r="BU33" i="35"/>
  <c r="BU35" i="35"/>
  <c r="BU37" i="35"/>
  <c r="BU39" i="35"/>
  <c r="BU41" i="35"/>
  <c r="BU43" i="35"/>
  <c r="BU45" i="35"/>
  <c r="BU60" i="35"/>
  <c r="BU62" i="35"/>
  <c r="BU64" i="35"/>
  <c r="BU24" i="35"/>
  <c r="BU32" i="35"/>
  <c r="BU40" i="35"/>
  <c r="BU65" i="35"/>
  <c r="BU22" i="35"/>
  <c r="BU30" i="35"/>
  <c r="BU38" i="35"/>
  <c r="BU46" i="35"/>
  <c r="BU18" i="35"/>
  <c r="BU34" i="35"/>
  <c r="BU63" i="35"/>
  <c r="BU16" i="35"/>
  <c r="BU28" i="35"/>
  <c r="BU44" i="35"/>
  <c r="BU26" i="35"/>
  <c r="BU42" i="35"/>
  <c r="BU20" i="35"/>
  <c r="BU36" i="35"/>
  <c r="BE15" i="35"/>
  <c r="BO15" i="35" s="1"/>
  <c r="BY17" i="35"/>
  <c r="BY19" i="35"/>
  <c r="BY21" i="35"/>
  <c r="BY23" i="35"/>
  <c r="BY25" i="35"/>
  <c r="BY27" i="35"/>
  <c r="BY29" i="35"/>
  <c r="BY31" i="35"/>
  <c r="BY33" i="35"/>
  <c r="BY35" i="35"/>
  <c r="BY37" i="35"/>
  <c r="BY39" i="35"/>
  <c r="BY41" i="35"/>
  <c r="BY43" i="35"/>
  <c r="BY45" i="35"/>
  <c r="BY60" i="35"/>
  <c r="BY62" i="35"/>
  <c r="BY22" i="35"/>
  <c r="BY30" i="35"/>
  <c r="BY38" i="35"/>
  <c r="BY46" i="35"/>
  <c r="BY20" i="35"/>
  <c r="BY28" i="35"/>
  <c r="BY36" i="35"/>
  <c r="BY44" i="35"/>
  <c r="BY24" i="35"/>
  <c r="BY40" i="35"/>
  <c r="BY18" i="35"/>
  <c r="BY34" i="35"/>
  <c r="BY63" i="35"/>
  <c r="BY64" i="35"/>
  <c r="BY32" i="35"/>
  <c r="BY16" i="35"/>
  <c r="BY26" i="35"/>
  <c r="BY42" i="35"/>
  <c r="X15" i="35"/>
  <c r="AH15" i="35" s="1"/>
  <c r="BS60" i="36"/>
  <c r="BS61" i="36"/>
  <c r="BS62" i="36"/>
  <c r="BS63" i="36"/>
  <c r="BS64" i="36"/>
  <c r="BS65" i="36"/>
  <c r="BW64" i="36"/>
  <c r="BW65" i="36"/>
  <c r="BW62" i="36"/>
  <c r="BW63" i="36"/>
  <c r="BW60" i="36"/>
  <c r="BW61" i="36"/>
  <c r="CA64" i="36"/>
  <c r="CA65" i="36"/>
  <c r="CA62" i="36"/>
  <c r="CA63" i="36"/>
  <c r="CA60" i="36"/>
  <c r="CA61" i="36"/>
  <c r="BA15" i="43"/>
  <c r="BK15" i="43" s="1"/>
  <c r="BU60" i="43"/>
  <c r="BU62" i="43"/>
  <c r="BU61" i="43"/>
  <c r="BU63" i="43"/>
  <c r="BU65" i="43"/>
  <c r="BU64" i="43"/>
  <c r="BE15" i="43"/>
  <c r="BO15" i="43" s="1"/>
  <c r="BY60" i="43"/>
  <c r="BY62" i="43"/>
  <c r="BY61" i="43"/>
  <c r="BY65" i="43"/>
  <c r="BY63" i="43"/>
  <c r="BY64" i="43"/>
  <c r="AD15" i="43"/>
  <c r="AN15" i="43" s="1"/>
  <c r="BT65" i="49"/>
  <c r="BT64" i="49"/>
  <c r="BT62" i="49"/>
  <c r="BT61" i="49"/>
  <c r="BT60" i="49"/>
  <c r="BT63" i="49"/>
  <c r="BX63" i="49"/>
  <c r="BX64" i="49"/>
  <c r="BX60" i="49"/>
  <c r="BX65" i="49"/>
  <c r="BX61" i="49"/>
  <c r="BX62" i="49"/>
  <c r="CB61" i="49"/>
  <c r="CB62" i="49"/>
  <c r="CB64" i="49"/>
  <c r="CB63" i="49"/>
  <c r="CB65" i="49"/>
  <c r="CB60" i="49"/>
  <c r="BV62" i="50"/>
  <c r="BV60" i="50"/>
  <c r="BV65" i="50"/>
  <c r="BV61" i="50"/>
  <c r="BV64" i="50"/>
  <c r="BV63" i="50"/>
  <c r="AB15" i="50"/>
  <c r="AL15" i="50" s="1"/>
  <c r="BZ64" i="50"/>
  <c r="BZ65" i="50"/>
  <c r="BZ63" i="50"/>
  <c r="BZ61" i="50"/>
  <c r="BZ60" i="50"/>
  <c r="BZ62" i="50"/>
  <c r="BS60" i="52"/>
  <c r="BS62" i="52"/>
  <c r="BS64" i="52"/>
  <c r="BS63" i="52"/>
  <c r="BS61" i="52"/>
  <c r="BS65" i="52"/>
  <c r="BC15" i="52"/>
  <c r="BM15" i="52" s="1"/>
  <c r="BW60" i="52"/>
  <c r="BW62" i="52"/>
  <c r="BW64" i="52"/>
  <c r="BW61" i="52"/>
  <c r="BW65" i="52"/>
  <c r="BW63" i="52"/>
  <c r="CA60" i="52"/>
  <c r="CA62" i="52"/>
  <c r="CA64" i="52"/>
  <c r="CA63" i="52"/>
  <c r="CA61" i="52"/>
  <c r="CA65" i="52"/>
  <c r="AE18" i="54"/>
  <c r="AE26" i="54"/>
  <c r="AE34" i="54"/>
  <c r="AE42" i="54"/>
  <c r="AE50" i="54"/>
  <c r="AE58" i="54"/>
  <c r="BT62" i="55"/>
  <c r="BT63" i="55"/>
  <c r="BT64" i="55"/>
  <c r="BT60" i="55"/>
  <c r="BT65" i="55"/>
  <c r="BT61" i="55"/>
  <c r="BX60" i="55"/>
  <c r="BX61" i="55"/>
  <c r="BX65" i="55"/>
  <c r="BX63" i="55"/>
  <c r="BX64" i="55"/>
  <c r="BX62" i="55"/>
  <c r="CB61" i="55"/>
  <c r="CB64" i="55"/>
  <c r="CB62" i="55"/>
  <c r="CB65" i="55"/>
  <c r="CB60" i="55"/>
  <c r="CB63" i="55"/>
  <c r="W15" i="56"/>
  <c r="AG15" i="56" s="1"/>
  <c r="BU61" i="56"/>
  <c r="BU63" i="56"/>
  <c r="BU65" i="56"/>
  <c r="BU62" i="56"/>
  <c r="BU60" i="56"/>
  <c r="BU64" i="56"/>
  <c r="BY61" i="56"/>
  <c r="BY63" i="56"/>
  <c r="BY65" i="56"/>
  <c r="BY60" i="56"/>
  <c r="BY64" i="56"/>
  <c r="BY62" i="56"/>
  <c r="AE33" i="59"/>
  <c r="AB43" i="59"/>
  <c r="AE45" i="59"/>
  <c r="AB59" i="59"/>
  <c r="AE61" i="59"/>
  <c r="BX61" i="31"/>
  <c r="BX63" i="31"/>
  <c r="BX65" i="31"/>
  <c r="BX62" i="31"/>
  <c r="BX60" i="31"/>
  <c r="BX64" i="31"/>
  <c r="CB61" i="31"/>
  <c r="CB63" i="31"/>
  <c r="CB65" i="31"/>
  <c r="CB60" i="31"/>
  <c r="CB64" i="31"/>
  <c r="CB62" i="31"/>
  <c r="AE37" i="34"/>
  <c r="AE38" i="34"/>
  <c r="D52" i="57"/>
  <c r="AQ59" i="27"/>
  <c r="AU59" i="27"/>
  <c r="AR59" i="27"/>
  <c r="AV59" i="27"/>
  <c r="AT59" i="27"/>
  <c r="AO59" i="27"/>
  <c r="AX59" i="27"/>
  <c r="AS59" i="27"/>
  <c r="AW59" i="27"/>
  <c r="AP59" i="27"/>
  <c r="BU59" i="27"/>
  <c r="BY59" i="27"/>
  <c r="BZ59" i="27"/>
  <c r="BT59" i="27"/>
  <c r="BX59" i="27"/>
  <c r="CB59" i="27"/>
  <c r="BV59" i="27"/>
  <c r="BW59" i="27"/>
  <c r="CA59" i="27"/>
  <c r="BS59" i="27"/>
  <c r="AO52" i="56"/>
  <c r="AS52" i="56"/>
  <c r="AW52" i="56"/>
  <c r="AR52" i="56"/>
  <c r="AV52" i="56"/>
  <c r="AT52" i="56"/>
  <c r="AQ52" i="56"/>
  <c r="AU52" i="56"/>
  <c r="AP52" i="56"/>
  <c r="AX52" i="56"/>
  <c r="AQ54" i="35"/>
  <c r="AU54" i="35"/>
  <c r="AP54" i="35"/>
  <c r="AT54" i="35"/>
  <c r="AX54" i="35"/>
  <c r="AS54" i="35"/>
  <c r="AR54" i="35"/>
  <c r="AV54" i="35"/>
  <c r="AO54" i="35"/>
  <c r="AW54" i="35"/>
  <c r="Q50" i="57"/>
  <c r="AX43" i="1" s="1"/>
  <c r="AO57" i="55"/>
  <c r="AS57" i="55"/>
  <c r="AW57" i="55"/>
  <c r="AR57" i="55"/>
  <c r="AV57" i="55"/>
  <c r="AT57" i="55"/>
  <c r="AU57" i="55"/>
  <c r="AQ57" i="55"/>
  <c r="AP57" i="55"/>
  <c r="AX57" i="55"/>
  <c r="BU57" i="55"/>
  <c r="BY57" i="55"/>
  <c r="BZ57" i="55"/>
  <c r="CA57" i="55"/>
  <c r="BT57" i="55"/>
  <c r="BX57" i="55"/>
  <c r="CB57" i="55"/>
  <c r="BV57" i="55"/>
  <c r="BS57" i="55"/>
  <c r="BW57" i="55"/>
  <c r="AO51" i="31"/>
  <c r="AS51" i="31"/>
  <c r="AW51" i="31"/>
  <c r="AR51" i="31"/>
  <c r="AV51" i="31"/>
  <c r="AU51" i="31"/>
  <c r="AT51" i="31"/>
  <c r="AX51" i="31"/>
  <c r="AQ51" i="31"/>
  <c r="AP51" i="31"/>
  <c r="G52" i="57"/>
  <c r="T45" i="1" s="1"/>
  <c r="AQ59" i="33"/>
  <c r="AU59" i="33"/>
  <c r="AP59" i="33"/>
  <c r="AT59" i="33"/>
  <c r="AX59" i="33"/>
  <c r="AS59" i="33"/>
  <c r="AR59" i="33"/>
  <c r="AW59" i="33"/>
  <c r="AV59" i="33"/>
  <c r="AO59" i="33"/>
  <c r="BS59" i="33"/>
  <c r="BW59" i="33"/>
  <c r="CA59" i="33"/>
  <c r="BT59" i="33"/>
  <c r="BV59" i="33"/>
  <c r="BZ59" i="33"/>
  <c r="BX59" i="33"/>
  <c r="CB59" i="33"/>
  <c r="BU59" i="33"/>
  <c r="BY59" i="33"/>
  <c r="L48" i="57"/>
  <c r="AI41" i="1" s="1"/>
  <c r="AP55" i="43"/>
  <c r="AS55" i="43"/>
  <c r="AW55" i="43"/>
  <c r="AR55" i="43"/>
  <c r="AV55" i="43"/>
  <c r="AO55" i="43"/>
  <c r="AX55" i="43"/>
  <c r="AU55" i="43"/>
  <c r="AQ55" i="43"/>
  <c r="AT55" i="43"/>
  <c r="BS55" i="43"/>
  <c r="BW55" i="43"/>
  <c r="CA55" i="43"/>
  <c r="BX55" i="43"/>
  <c r="BV55" i="43"/>
  <c r="BZ55" i="43"/>
  <c r="BT55" i="43"/>
  <c r="CB55" i="43"/>
  <c r="BU55" i="43"/>
  <c r="BY55" i="43"/>
  <c r="N51" i="57"/>
  <c r="AO44" i="1" s="1"/>
  <c r="AO58" i="49"/>
  <c r="AS58" i="49"/>
  <c r="AW58" i="49"/>
  <c r="AR58" i="49"/>
  <c r="AV58" i="49"/>
  <c r="AP58" i="49"/>
  <c r="AX58" i="49"/>
  <c r="AQ58" i="49"/>
  <c r="AU58" i="49"/>
  <c r="AT58" i="49"/>
  <c r="BS58" i="49"/>
  <c r="BW58" i="49"/>
  <c r="CA58" i="49"/>
  <c r="BX58" i="49"/>
  <c r="BV58" i="49"/>
  <c r="BZ58" i="49"/>
  <c r="BT58" i="49"/>
  <c r="CB58" i="49"/>
  <c r="BU58" i="49"/>
  <c r="BY58" i="49"/>
  <c r="F52" i="57"/>
  <c r="Q45" i="1" s="1"/>
  <c r="AO59" i="31"/>
  <c r="AS59" i="31"/>
  <c r="AW59" i="31"/>
  <c r="AR59" i="31"/>
  <c r="AV59" i="31"/>
  <c r="AU59" i="31"/>
  <c r="AT59" i="31"/>
  <c r="AX59" i="31"/>
  <c r="AQ59" i="31"/>
  <c r="AP59" i="31"/>
  <c r="BU59" i="31"/>
  <c r="BY59" i="31"/>
  <c r="BT59" i="31"/>
  <c r="BX59" i="31"/>
  <c r="CB59" i="31"/>
  <c r="BV59" i="31"/>
  <c r="BZ59" i="31"/>
  <c r="CA59" i="31"/>
  <c r="BS59" i="31"/>
  <c r="BW59" i="31"/>
  <c r="I52" i="57"/>
  <c r="Z45" i="1" s="1"/>
  <c r="AO59" i="36"/>
  <c r="AS59" i="36"/>
  <c r="AW59" i="36"/>
  <c r="AR59" i="36"/>
  <c r="AV59" i="36"/>
  <c r="AP59" i="36"/>
  <c r="AX59" i="36"/>
  <c r="AU59" i="36"/>
  <c r="AQ59" i="36"/>
  <c r="AT59" i="36"/>
  <c r="BU59" i="36"/>
  <c r="BY59" i="36"/>
  <c r="BT59" i="36"/>
  <c r="BX59" i="36"/>
  <c r="CB59" i="36"/>
  <c r="BV59" i="36"/>
  <c r="BZ59" i="36"/>
  <c r="BS59" i="36"/>
  <c r="BW59" i="36"/>
  <c r="CA59" i="36"/>
  <c r="AO54" i="49"/>
  <c r="AS54" i="49"/>
  <c r="AW54" i="49"/>
  <c r="AR54" i="49"/>
  <c r="AV54" i="49"/>
  <c r="AP54" i="49"/>
  <c r="AX54" i="49"/>
  <c r="AQ54" i="49"/>
  <c r="AU54" i="49"/>
  <c r="AT54" i="49"/>
  <c r="E49" i="57"/>
  <c r="N42" i="1" s="1"/>
  <c r="AO56" i="29"/>
  <c r="AS56" i="29"/>
  <c r="AW56" i="29"/>
  <c r="AR56" i="29"/>
  <c r="AV56" i="29"/>
  <c r="AU56" i="29"/>
  <c r="AT56" i="29"/>
  <c r="AP56" i="29"/>
  <c r="AQ56" i="29"/>
  <c r="AX56" i="29"/>
  <c r="F48" i="57"/>
  <c r="Q41" i="1" s="1"/>
  <c r="AO55" i="31"/>
  <c r="AS55" i="31"/>
  <c r="AW55" i="31"/>
  <c r="AR55" i="31"/>
  <c r="AV55" i="31"/>
  <c r="AU55" i="31"/>
  <c r="AT55" i="31"/>
  <c r="AP55" i="31"/>
  <c r="AX55" i="31"/>
  <c r="AQ55" i="31"/>
  <c r="BU55" i="31"/>
  <c r="BY55" i="31"/>
  <c r="BZ55" i="31"/>
  <c r="BT55" i="31"/>
  <c r="BX55" i="31"/>
  <c r="CB55" i="31"/>
  <c r="BV55" i="31"/>
  <c r="BW55" i="31"/>
  <c r="CA55" i="31"/>
  <c r="BS55" i="31"/>
  <c r="G48" i="57"/>
  <c r="T41" i="1" s="1"/>
  <c r="AQ55" i="33"/>
  <c r="AU55" i="33"/>
  <c r="AP55" i="33"/>
  <c r="AT55" i="33"/>
  <c r="AX55" i="33"/>
  <c r="AS55" i="33"/>
  <c r="AR55" i="33"/>
  <c r="AV55" i="33"/>
  <c r="AO55" i="33"/>
  <c r="AW55" i="33"/>
  <c r="BS55" i="33"/>
  <c r="BW55" i="33"/>
  <c r="CA55" i="33"/>
  <c r="BX55" i="33"/>
  <c r="BV55" i="33"/>
  <c r="BZ55" i="33"/>
  <c r="BT55" i="33"/>
  <c r="CB55" i="33"/>
  <c r="BU55" i="33"/>
  <c r="BY55" i="33"/>
  <c r="L51" i="57"/>
  <c r="AI44" i="1" s="1"/>
  <c r="AQ58" i="43"/>
  <c r="AU58" i="43"/>
  <c r="AP58" i="43"/>
  <c r="AT58" i="43"/>
  <c r="AX58" i="43"/>
  <c r="AR58" i="43"/>
  <c r="AO58" i="43"/>
  <c r="AW58" i="43"/>
  <c r="AS58" i="43"/>
  <c r="AV58" i="43"/>
  <c r="BU58" i="43"/>
  <c r="BY58" i="43"/>
  <c r="BZ58" i="43"/>
  <c r="BT58" i="43"/>
  <c r="BX58" i="43"/>
  <c r="CB58" i="43"/>
  <c r="BV58" i="43"/>
  <c r="BS58" i="43"/>
  <c r="BW58" i="43"/>
  <c r="CA58" i="43"/>
  <c r="O51" i="57"/>
  <c r="AR44" i="1" s="1"/>
  <c r="AQ58" i="50"/>
  <c r="AU58" i="50"/>
  <c r="AP58" i="50"/>
  <c r="AT58" i="50"/>
  <c r="AX58" i="50"/>
  <c r="AV58" i="50"/>
  <c r="AO58" i="50"/>
  <c r="AS58" i="50"/>
  <c r="AW58" i="50"/>
  <c r="AR58" i="50"/>
  <c r="BU58" i="50"/>
  <c r="BY58" i="50"/>
  <c r="BZ58" i="50"/>
  <c r="BT58" i="50"/>
  <c r="BX58" i="50"/>
  <c r="CB58" i="50"/>
  <c r="BV58" i="50"/>
  <c r="BS58" i="50"/>
  <c r="BW58" i="50"/>
  <c r="CA58" i="50"/>
  <c r="AO53" i="55"/>
  <c r="AS53" i="55"/>
  <c r="AW53" i="55"/>
  <c r="AR53" i="55"/>
  <c r="AV53" i="55"/>
  <c r="AT53" i="55"/>
  <c r="AQ53" i="55"/>
  <c r="AU53" i="55"/>
  <c r="AX53" i="55"/>
  <c r="AP53" i="55"/>
  <c r="H50" i="57"/>
  <c r="W43" i="1" s="1"/>
  <c r="AQ57" i="35"/>
  <c r="AU57" i="35"/>
  <c r="AP57" i="35"/>
  <c r="AT57" i="35"/>
  <c r="AX57" i="35"/>
  <c r="AV57" i="35"/>
  <c r="AS57" i="35"/>
  <c r="AO57" i="35"/>
  <c r="AR57" i="35"/>
  <c r="AW57" i="35"/>
  <c r="BV57" i="35"/>
  <c r="BZ57" i="35"/>
  <c r="BW57" i="35"/>
  <c r="BU57" i="35"/>
  <c r="BY57" i="35"/>
  <c r="BS57" i="35"/>
  <c r="CA57" i="35"/>
  <c r="BT57" i="35"/>
  <c r="BX57" i="35"/>
  <c r="CB57" i="35"/>
  <c r="I49" i="57"/>
  <c r="Z42" i="1" s="1"/>
  <c r="AQ56" i="36"/>
  <c r="AU56" i="36"/>
  <c r="AP56" i="36"/>
  <c r="AT56" i="36"/>
  <c r="AX56" i="36"/>
  <c r="AV56" i="36"/>
  <c r="AS56" i="36"/>
  <c r="AO56" i="36"/>
  <c r="AR56" i="36"/>
  <c r="AW56" i="36"/>
  <c r="BS56" i="36"/>
  <c r="BW56" i="36"/>
  <c r="CA56" i="36"/>
  <c r="CB56" i="36"/>
  <c r="BV56" i="36"/>
  <c r="BZ56" i="36"/>
  <c r="BT56" i="36"/>
  <c r="BX56" i="36"/>
  <c r="BU56" i="36"/>
  <c r="BY56" i="36"/>
  <c r="AP52" i="27"/>
  <c r="AO52" i="27"/>
  <c r="AT52" i="27"/>
  <c r="AX52" i="27"/>
  <c r="AQ52" i="27"/>
  <c r="AS52" i="27"/>
  <c r="AW52" i="27"/>
  <c r="AU52" i="27"/>
  <c r="AR52" i="27"/>
  <c r="AV52" i="27"/>
  <c r="AQ51" i="56"/>
  <c r="AU51" i="56"/>
  <c r="AP51" i="56"/>
  <c r="AT51" i="56"/>
  <c r="AX51" i="56"/>
  <c r="AV51" i="56"/>
  <c r="AW51" i="56"/>
  <c r="AS51" i="56"/>
  <c r="AO51" i="56"/>
  <c r="AR51" i="56"/>
  <c r="AQ54" i="31"/>
  <c r="AU54" i="31"/>
  <c r="AP54" i="31"/>
  <c r="AT54" i="31"/>
  <c r="AX54" i="31"/>
  <c r="AO54" i="31"/>
  <c r="AW54" i="31"/>
  <c r="AV54" i="31"/>
  <c r="AS54" i="31"/>
  <c r="AR54" i="31"/>
  <c r="AO54" i="33"/>
  <c r="AS54" i="33"/>
  <c r="AW54" i="33"/>
  <c r="AR54" i="33"/>
  <c r="AV54" i="33"/>
  <c r="AU54" i="33"/>
  <c r="AT54" i="33"/>
  <c r="AP54" i="33"/>
  <c r="AQ54" i="33"/>
  <c r="AX54" i="33"/>
  <c r="L52" i="57"/>
  <c r="AI45" i="1" s="1"/>
  <c r="AO59" i="43"/>
  <c r="AS59" i="43"/>
  <c r="AW59" i="43"/>
  <c r="AR59" i="43"/>
  <c r="AV59" i="43"/>
  <c r="AP59" i="43"/>
  <c r="AX59" i="43"/>
  <c r="AQ59" i="43"/>
  <c r="AU59" i="43"/>
  <c r="AT59" i="43"/>
  <c r="BS59" i="43"/>
  <c r="BW59" i="43"/>
  <c r="CA59" i="43"/>
  <c r="BX59" i="43"/>
  <c r="BV59" i="43"/>
  <c r="BZ59" i="43"/>
  <c r="BT59" i="43"/>
  <c r="CB59" i="43"/>
  <c r="BU59" i="43"/>
  <c r="BY59" i="43"/>
  <c r="AQ53" i="56"/>
  <c r="AU53" i="56"/>
  <c r="AP53" i="56"/>
  <c r="AT53" i="56"/>
  <c r="AX53" i="56"/>
  <c r="AR53" i="56"/>
  <c r="AO53" i="56"/>
  <c r="AW53" i="56"/>
  <c r="AS53" i="56"/>
  <c r="AV53" i="56"/>
  <c r="AQ51" i="29"/>
  <c r="AU51" i="29"/>
  <c r="AP51" i="29"/>
  <c r="AT51" i="29"/>
  <c r="AX51" i="29"/>
  <c r="AO51" i="29"/>
  <c r="AW51" i="29"/>
  <c r="AV51" i="29"/>
  <c r="AR51" i="29"/>
  <c r="AS51" i="29"/>
  <c r="E52" i="57"/>
  <c r="N45" i="1" s="1"/>
  <c r="AQ59" i="29"/>
  <c r="AU59" i="29"/>
  <c r="AP59" i="29"/>
  <c r="AT59" i="29"/>
  <c r="AX59" i="29"/>
  <c r="AO59" i="29"/>
  <c r="AW59" i="29"/>
  <c r="AV59" i="29"/>
  <c r="AR59" i="29"/>
  <c r="AS59" i="29"/>
  <c r="AO53" i="35"/>
  <c r="AS53" i="35"/>
  <c r="AW53" i="35"/>
  <c r="AR53" i="35"/>
  <c r="AV53" i="35"/>
  <c r="AU53" i="35"/>
  <c r="AT53" i="35"/>
  <c r="AP53" i="35"/>
  <c r="AX53" i="35"/>
  <c r="AQ53" i="35"/>
  <c r="H52" i="57"/>
  <c r="W45" i="1" s="1"/>
  <c r="AQ59" i="35"/>
  <c r="AU59" i="35"/>
  <c r="AP59" i="35"/>
  <c r="AT59" i="35"/>
  <c r="AX59" i="35"/>
  <c r="AR59" i="35"/>
  <c r="AO59" i="35"/>
  <c r="AW59" i="35"/>
  <c r="AV59" i="35"/>
  <c r="AS59" i="35"/>
  <c r="BV59" i="35"/>
  <c r="BZ59" i="35"/>
  <c r="BW59" i="35"/>
  <c r="BU59" i="35"/>
  <c r="BY59" i="35"/>
  <c r="BS59" i="35"/>
  <c r="CA59" i="35"/>
  <c r="BT59" i="35"/>
  <c r="BX59" i="35"/>
  <c r="CB59" i="35"/>
  <c r="AO51" i="36"/>
  <c r="AS51" i="36"/>
  <c r="AW51" i="36"/>
  <c r="AR51" i="36"/>
  <c r="AV51" i="36"/>
  <c r="AP51" i="36"/>
  <c r="AX51" i="36"/>
  <c r="AU51" i="36"/>
  <c r="AQ51" i="36"/>
  <c r="AT51" i="36"/>
  <c r="AQ54" i="50"/>
  <c r="AU54" i="50"/>
  <c r="AP54" i="50"/>
  <c r="AT54" i="50"/>
  <c r="AX54" i="50"/>
  <c r="AV54" i="50"/>
  <c r="AO54" i="50"/>
  <c r="AS54" i="50"/>
  <c r="AW54" i="50"/>
  <c r="AR54" i="50"/>
  <c r="AQ53" i="52"/>
  <c r="AU53" i="52"/>
  <c r="AP53" i="52"/>
  <c r="AT53" i="52"/>
  <c r="AX53" i="52"/>
  <c r="AV53" i="52"/>
  <c r="AW53" i="52"/>
  <c r="AS53" i="52"/>
  <c r="AO53" i="52"/>
  <c r="AR53" i="52"/>
  <c r="P49" i="57"/>
  <c r="AU42" i="1" s="1"/>
  <c r="AO56" i="52"/>
  <c r="AS56" i="52"/>
  <c r="AW56" i="52"/>
  <c r="AR56" i="52"/>
  <c r="AV56" i="52"/>
  <c r="AP56" i="52"/>
  <c r="AX56" i="52"/>
  <c r="AU56" i="52"/>
  <c r="AQ56" i="52"/>
  <c r="AT56" i="52"/>
  <c r="BU56" i="52"/>
  <c r="BY56" i="52"/>
  <c r="BV56" i="52"/>
  <c r="CA56" i="52"/>
  <c r="BT56" i="52"/>
  <c r="BX56" i="52"/>
  <c r="CB56" i="52"/>
  <c r="BZ56" i="52"/>
  <c r="BS56" i="52"/>
  <c r="BW56" i="52"/>
  <c r="R27" i="56"/>
  <c r="AX27" i="56" s="1"/>
  <c r="R39" i="56"/>
  <c r="AX39" i="56" s="1"/>
  <c r="AB52" i="27"/>
  <c r="AX16" i="27"/>
  <c r="AT16" i="27"/>
  <c r="AP16" i="27"/>
  <c r="AW16" i="27"/>
  <c r="AR16" i="27"/>
  <c r="AV16" i="27"/>
  <c r="AQ16" i="27"/>
  <c r="AU16" i="27"/>
  <c r="AS16" i="27"/>
  <c r="AR50" i="35"/>
  <c r="AV50" i="35"/>
  <c r="AO50" i="35"/>
  <c r="AT50" i="35"/>
  <c r="AS50" i="35"/>
  <c r="AQ50" i="35"/>
  <c r="AU50" i="35"/>
  <c r="AW50" i="35"/>
  <c r="AX50" i="35"/>
  <c r="AP50" i="35"/>
  <c r="AP17" i="52"/>
  <c r="AT17" i="52"/>
  <c r="AX17" i="52"/>
  <c r="AR17" i="52"/>
  <c r="AW17" i="52"/>
  <c r="AS17" i="52"/>
  <c r="AU17" i="52"/>
  <c r="AO17" i="52"/>
  <c r="AV17" i="52"/>
  <c r="AQ17" i="52"/>
  <c r="AP29" i="52"/>
  <c r="AT29" i="52"/>
  <c r="AX29" i="52"/>
  <c r="AO29" i="52"/>
  <c r="AU29" i="52"/>
  <c r="AS29" i="52"/>
  <c r="AV29" i="52"/>
  <c r="AQ29" i="52"/>
  <c r="AW29" i="52"/>
  <c r="AR29" i="52"/>
  <c r="AP33" i="52"/>
  <c r="AT33" i="52"/>
  <c r="AX33" i="52"/>
  <c r="AR33" i="52"/>
  <c r="AW33" i="52"/>
  <c r="AO33" i="52"/>
  <c r="AV33" i="52"/>
  <c r="AQ33" i="52"/>
  <c r="AS33" i="52"/>
  <c r="AU33" i="52"/>
  <c r="AP41" i="52"/>
  <c r="AT41" i="52"/>
  <c r="AX41" i="52"/>
  <c r="AR41" i="52"/>
  <c r="AW41" i="52"/>
  <c r="AU41" i="52"/>
  <c r="AO41" i="52"/>
  <c r="AV41" i="52"/>
  <c r="AQ41" i="52"/>
  <c r="AS41" i="52"/>
  <c r="AP45" i="52"/>
  <c r="AT45" i="52"/>
  <c r="AX45" i="52"/>
  <c r="AO45" i="52"/>
  <c r="AU45" i="52"/>
  <c r="AQ45" i="52"/>
  <c r="AW45" i="52"/>
  <c r="AR45" i="52"/>
  <c r="AS45" i="52"/>
  <c r="AV45" i="52"/>
  <c r="AP49" i="52"/>
  <c r="AT49" i="52"/>
  <c r="AX49" i="52"/>
  <c r="AR49" i="52"/>
  <c r="AW49" i="52"/>
  <c r="AS49" i="52"/>
  <c r="AU49" i="52"/>
  <c r="AO49" i="52"/>
  <c r="CC49" i="52" s="1"/>
  <c r="AV49" i="52"/>
  <c r="AQ49" i="52"/>
  <c r="CB16" i="52"/>
  <c r="AX16" i="52"/>
  <c r="AW16" i="52"/>
  <c r="AS16" i="52"/>
  <c r="AO16" i="52"/>
  <c r="AU16" i="52"/>
  <c r="AP16" i="52"/>
  <c r="AT16" i="52"/>
  <c r="AR16" i="52"/>
  <c r="AQ16" i="52"/>
  <c r="AR36" i="29"/>
  <c r="AV36" i="29"/>
  <c r="AS36" i="29"/>
  <c r="AX36" i="29"/>
  <c r="AP36" i="29"/>
  <c r="AW36" i="29"/>
  <c r="AU36" i="29"/>
  <c r="AQ36" i="29"/>
  <c r="AO36" i="29"/>
  <c r="AT36" i="29"/>
  <c r="AP50" i="49"/>
  <c r="AT50" i="49"/>
  <c r="AX50" i="49"/>
  <c r="AQ50" i="49"/>
  <c r="AV50" i="49"/>
  <c r="AR50" i="49"/>
  <c r="AW50" i="49"/>
  <c r="AO50" i="49"/>
  <c r="AS50" i="49"/>
  <c r="AU50" i="49"/>
  <c r="R51" i="43"/>
  <c r="CB51" i="43" s="1"/>
  <c r="AD24" i="27"/>
  <c r="AA53" i="27"/>
  <c r="V62" i="27"/>
  <c r="U35" i="27"/>
  <c r="AB53" i="27"/>
  <c r="V33" i="27"/>
  <c r="U65" i="27"/>
  <c r="AE65" i="27" s="1"/>
  <c r="Y16" i="27"/>
  <c r="U40" i="27"/>
  <c r="U55" i="27"/>
  <c r="AE55" i="27" s="1"/>
  <c r="AD28" i="27"/>
  <c r="R40" i="56"/>
  <c r="CA40" i="56" s="1"/>
  <c r="Y21" i="27"/>
  <c r="U24" i="27"/>
  <c r="V38" i="27"/>
  <c r="D45" i="57"/>
  <c r="K38" i="1" s="1"/>
  <c r="BS52" i="27"/>
  <c r="BW52" i="27"/>
  <c r="CA52" i="27"/>
  <c r="BT52" i="27"/>
  <c r="BX52" i="27"/>
  <c r="CB52" i="27"/>
  <c r="BU52" i="27"/>
  <c r="BY52" i="27"/>
  <c r="BV52" i="27"/>
  <c r="BZ52" i="27"/>
  <c r="Q46" i="57"/>
  <c r="AX39" i="1" s="1"/>
  <c r="BV53" i="55"/>
  <c r="BZ53" i="55"/>
  <c r="BS53" i="55"/>
  <c r="BW53" i="55"/>
  <c r="CA53" i="55"/>
  <c r="BT53" i="55"/>
  <c r="BX53" i="55"/>
  <c r="CB53" i="55"/>
  <c r="BU53" i="55"/>
  <c r="BY53" i="55"/>
  <c r="R46" i="57"/>
  <c r="BA39" i="1" s="1"/>
  <c r="BV53" i="56"/>
  <c r="BZ53" i="56"/>
  <c r="BS53" i="56"/>
  <c r="BW53" i="56"/>
  <c r="CA53" i="56"/>
  <c r="BT53" i="56"/>
  <c r="BX53" i="56"/>
  <c r="CB53" i="56"/>
  <c r="BY53" i="56"/>
  <c r="BU53" i="56"/>
  <c r="BZ16" i="27"/>
  <c r="BX16" i="27"/>
  <c r="BT16" i="27"/>
  <c r="BV16" i="27"/>
  <c r="BY16" i="27"/>
  <c r="CA16" i="27"/>
  <c r="BW16" i="27"/>
  <c r="BU16" i="27"/>
  <c r="CB16" i="27"/>
  <c r="BS16" i="27"/>
  <c r="R51" i="33"/>
  <c r="N43" i="57"/>
  <c r="AO36" i="1" s="1"/>
  <c r="BV50" i="49"/>
  <c r="BZ50" i="49"/>
  <c r="BS50" i="49"/>
  <c r="BX50" i="49"/>
  <c r="BT50" i="49"/>
  <c r="BY50" i="49"/>
  <c r="BU50" i="49"/>
  <c r="CA50" i="49"/>
  <c r="BW50" i="49"/>
  <c r="CB50" i="49"/>
  <c r="N47" i="57"/>
  <c r="AO40" i="1" s="1"/>
  <c r="BV54" i="49"/>
  <c r="BZ54" i="49"/>
  <c r="BU54" i="49"/>
  <c r="CA54" i="49"/>
  <c r="BW54" i="49"/>
  <c r="CB54" i="49"/>
  <c r="BS54" i="49"/>
  <c r="BX54" i="49"/>
  <c r="BY54" i="49"/>
  <c r="BT54" i="49"/>
  <c r="R49" i="55"/>
  <c r="BY49" i="55" s="1"/>
  <c r="X18" i="27"/>
  <c r="AD20" i="27"/>
  <c r="X64" i="27"/>
  <c r="AA50" i="27"/>
  <c r="U36" i="27"/>
  <c r="AC65" i="27"/>
  <c r="AB49" i="27"/>
  <c r="AD25" i="27"/>
  <c r="V51" i="27"/>
  <c r="AB33" i="27"/>
  <c r="Y51" i="27"/>
  <c r="AA57" i="27"/>
  <c r="X65" i="27"/>
  <c r="U48" i="27"/>
  <c r="AC30" i="27"/>
  <c r="BX16" i="52"/>
  <c r="BW16" i="52"/>
  <c r="F44" i="57"/>
  <c r="Q37" i="1" s="1"/>
  <c r="BU51" i="31"/>
  <c r="BY51" i="31"/>
  <c r="BV51" i="31"/>
  <c r="BZ51" i="31"/>
  <c r="BS51" i="31"/>
  <c r="BW51" i="31"/>
  <c r="CA51" i="31"/>
  <c r="CB51" i="31"/>
  <c r="BT51" i="31"/>
  <c r="BX51" i="31"/>
  <c r="F47" i="57"/>
  <c r="Q40" i="1" s="1"/>
  <c r="BS54" i="31"/>
  <c r="BW54" i="31"/>
  <c r="CA54" i="31"/>
  <c r="BT54" i="31"/>
  <c r="BX54" i="31"/>
  <c r="CB54" i="31"/>
  <c r="BU54" i="31"/>
  <c r="BY54" i="31"/>
  <c r="BV54" i="31"/>
  <c r="BZ54" i="31"/>
  <c r="G47" i="57"/>
  <c r="T40" i="1" s="1"/>
  <c r="BS54" i="33"/>
  <c r="BW54" i="33"/>
  <c r="CA54" i="33"/>
  <c r="BV54" i="33"/>
  <c r="BT54" i="33"/>
  <c r="BX54" i="33"/>
  <c r="CB54" i="33"/>
  <c r="BU54" i="33"/>
  <c r="BY54" i="33"/>
  <c r="BZ54" i="33"/>
  <c r="AB20" i="27"/>
  <c r="X17" i="27"/>
  <c r="AD60" i="27"/>
  <c r="W46" i="27"/>
  <c r="AD32" i="27"/>
  <c r="Y62" i="27"/>
  <c r="Y45" i="27"/>
  <c r="U64" i="27"/>
  <c r="AE64" i="27" s="1"/>
  <c r="AB46" i="27"/>
  <c r="V29" i="27"/>
  <c r="AA41" i="27"/>
  <c r="V48" i="27"/>
  <c r="V61" i="27"/>
  <c r="AC43" i="27"/>
  <c r="AA26" i="27"/>
  <c r="BT16" i="52"/>
  <c r="H47" i="57"/>
  <c r="W40" i="1" s="1"/>
  <c r="BV54" i="35"/>
  <c r="BZ54" i="35"/>
  <c r="BY54" i="35"/>
  <c r="BS54" i="35"/>
  <c r="BW54" i="35"/>
  <c r="CA54" i="35"/>
  <c r="BT54" i="35"/>
  <c r="BX54" i="35"/>
  <c r="CB54" i="35"/>
  <c r="BU54" i="35"/>
  <c r="BS51" i="43"/>
  <c r="R45" i="57"/>
  <c r="BA38" i="1" s="1"/>
  <c r="BT52" i="56"/>
  <c r="BX52" i="56"/>
  <c r="CB52" i="56"/>
  <c r="BU52" i="56"/>
  <c r="BY52" i="56"/>
  <c r="BV52" i="56"/>
  <c r="BZ52" i="56"/>
  <c r="BS52" i="56"/>
  <c r="CD52" i="56" s="1"/>
  <c r="CA52" i="56"/>
  <c r="BW52" i="56"/>
  <c r="BU16" i="52"/>
  <c r="BV16" i="52"/>
  <c r="CA16" i="52"/>
  <c r="R51" i="27"/>
  <c r="E44" i="57"/>
  <c r="N37" i="1" s="1"/>
  <c r="H43" i="57"/>
  <c r="W36" i="1" s="1"/>
  <c r="BV50" i="35"/>
  <c r="BZ50" i="35"/>
  <c r="BS50" i="35"/>
  <c r="BW50" i="35"/>
  <c r="CA50" i="35"/>
  <c r="BT50" i="35"/>
  <c r="BX50" i="35"/>
  <c r="CB50" i="35"/>
  <c r="BY50" i="35"/>
  <c r="BU50" i="35"/>
  <c r="H46" i="57"/>
  <c r="W39" i="1" s="1"/>
  <c r="BT53" i="35"/>
  <c r="BX53" i="35"/>
  <c r="CB53" i="35"/>
  <c r="BU53" i="35"/>
  <c r="BY53" i="35"/>
  <c r="BV53" i="35"/>
  <c r="BZ53" i="35"/>
  <c r="CA53" i="35"/>
  <c r="BW53" i="35"/>
  <c r="BS53" i="35"/>
  <c r="I44" i="57"/>
  <c r="Z37" i="1" s="1"/>
  <c r="BT51" i="36"/>
  <c r="BX51" i="36"/>
  <c r="CB51" i="36"/>
  <c r="BS51" i="36"/>
  <c r="BY51" i="36"/>
  <c r="BU51" i="36"/>
  <c r="BZ51" i="36"/>
  <c r="BV51" i="36"/>
  <c r="CA51" i="36"/>
  <c r="BW51" i="36"/>
  <c r="O47" i="57"/>
  <c r="AR40" i="1" s="1"/>
  <c r="BS54" i="50"/>
  <c r="BW54" i="50"/>
  <c r="CA54" i="50"/>
  <c r="BT54" i="50"/>
  <c r="BX54" i="50"/>
  <c r="CB54" i="50"/>
  <c r="BV54" i="50"/>
  <c r="BY54" i="50"/>
  <c r="BZ54" i="50"/>
  <c r="BU54" i="50"/>
  <c r="P46" i="57"/>
  <c r="AU39" i="1" s="1"/>
  <c r="BV53" i="52"/>
  <c r="BZ53" i="52"/>
  <c r="BS53" i="52"/>
  <c r="BW53" i="52"/>
  <c r="CA53" i="52"/>
  <c r="BT53" i="52"/>
  <c r="BX53" i="52"/>
  <c r="CB53" i="52"/>
  <c r="BY53" i="52"/>
  <c r="BU53" i="52"/>
  <c r="R27" i="55"/>
  <c r="R44" i="57"/>
  <c r="BA37" i="1" s="1"/>
  <c r="BV51" i="56"/>
  <c r="BZ51" i="56"/>
  <c r="BS51" i="56"/>
  <c r="CD51" i="56" s="1"/>
  <c r="BW51" i="56"/>
  <c r="CA51" i="56"/>
  <c r="BT51" i="56"/>
  <c r="BX51" i="56"/>
  <c r="CB51" i="56"/>
  <c r="BU51" i="56"/>
  <c r="BY51" i="56"/>
  <c r="R54" i="56"/>
  <c r="W22" i="27"/>
  <c r="Z24" i="27"/>
  <c r="X16" i="27"/>
  <c r="AD56" i="27"/>
  <c r="W43" i="27"/>
  <c r="AC29" i="27"/>
  <c r="AC56" i="27"/>
  <c r="AD39" i="27"/>
  <c r="Y59" i="27"/>
  <c r="V42" i="27"/>
  <c r="Y23" i="27"/>
  <c r="W30" i="27"/>
  <c r="AB38" i="27"/>
  <c r="V57" i="27"/>
  <c r="Y39" i="27"/>
  <c r="AA17" i="27"/>
  <c r="BY16" i="52"/>
  <c r="E29" i="57"/>
  <c r="N22" i="1" s="1"/>
  <c r="P10" i="57"/>
  <c r="AU3" i="1" s="1"/>
  <c r="BU17" i="52"/>
  <c r="BY17" i="52"/>
  <c r="BS17" i="52"/>
  <c r="BX17" i="52"/>
  <c r="BT17" i="52"/>
  <c r="CA17" i="52"/>
  <c r="BV17" i="52"/>
  <c r="BW17" i="52"/>
  <c r="BZ17" i="52"/>
  <c r="CB17" i="52"/>
  <c r="P22" i="57"/>
  <c r="AU15" i="1" s="1"/>
  <c r="BU29" i="52"/>
  <c r="BY29" i="52"/>
  <c r="BV29" i="52"/>
  <c r="CA29" i="52"/>
  <c r="BT29" i="52"/>
  <c r="CB29" i="52"/>
  <c r="BX29" i="52"/>
  <c r="BZ29" i="52"/>
  <c r="BS29" i="52"/>
  <c r="BW29" i="52"/>
  <c r="P26" i="57"/>
  <c r="AU19" i="1" s="1"/>
  <c r="BU33" i="52"/>
  <c r="BY33" i="52"/>
  <c r="BS33" i="52"/>
  <c r="BX33" i="52"/>
  <c r="BW33" i="52"/>
  <c r="BV33" i="52"/>
  <c r="BZ33" i="52"/>
  <c r="CA33" i="52"/>
  <c r="BT33" i="52"/>
  <c r="CB33" i="52"/>
  <c r="P34" i="57"/>
  <c r="AU27" i="1" s="1"/>
  <c r="BU41" i="52"/>
  <c r="BY41" i="52"/>
  <c r="BS41" i="52"/>
  <c r="BX41" i="52"/>
  <c r="BV41" i="52"/>
  <c r="CB41" i="52"/>
  <c r="CA41" i="52"/>
  <c r="BT41" i="52"/>
  <c r="BW41" i="52"/>
  <c r="BZ41" i="52"/>
  <c r="P38" i="57"/>
  <c r="AU31" i="1" s="1"/>
  <c r="BV45" i="52"/>
  <c r="BZ45" i="52"/>
  <c r="BU45" i="52"/>
  <c r="CA45" i="52"/>
  <c r="BX45" i="52"/>
  <c r="BS45" i="52"/>
  <c r="BY45" i="52"/>
  <c r="BT45" i="52"/>
  <c r="CB45" i="52"/>
  <c r="BW45" i="52"/>
  <c r="P42" i="57"/>
  <c r="AU35" i="1" s="1"/>
  <c r="BV49" i="52"/>
  <c r="BZ49" i="52"/>
  <c r="BS49" i="52"/>
  <c r="BX49" i="52"/>
  <c r="BT49" i="52"/>
  <c r="CA49" i="52"/>
  <c r="BU49" i="52"/>
  <c r="CB49" i="52"/>
  <c r="BW49" i="52"/>
  <c r="BY49" i="52"/>
  <c r="R18" i="43"/>
  <c r="R40" i="55"/>
  <c r="Q33" i="57" s="1"/>
  <c r="AX26" i="1" s="1"/>
  <c r="R46" i="33"/>
  <c r="AA18" i="27"/>
  <c r="V22" i="27"/>
  <c r="AC25" i="27"/>
  <c r="Y27" i="27"/>
  <c r="AC28" i="27"/>
  <c r="Y30" i="27"/>
  <c r="X32" i="27"/>
  <c r="AC33" i="27"/>
  <c r="Y35" i="27"/>
  <c r="U37" i="27"/>
  <c r="AA38" i="27"/>
  <c r="W40" i="27"/>
  <c r="AC41" i="27"/>
  <c r="Y43" i="27"/>
  <c r="X45" i="27"/>
  <c r="AC46" i="27"/>
  <c r="Y48" i="27"/>
  <c r="U50" i="27"/>
  <c r="AA51" i="27"/>
  <c r="Z53" i="27"/>
  <c r="V55" i="27"/>
  <c r="AB56" i="27"/>
  <c r="X58" i="27"/>
  <c r="AD59" i="27"/>
  <c r="Z61" i="27"/>
  <c r="U63" i="27"/>
  <c r="Z64" i="27"/>
  <c r="AC16" i="27"/>
  <c r="U23" i="27"/>
  <c r="V28" i="27"/>
  <c r="AB31" i="27"/>
  <c r="AD35" i="27"/>
  <c r="Z39" i="27"/>
  <c r="V43" i="27"/>
  <c r="Z46" i="27"/>
  <c r="V50" i="27"/>
  <c r="W53" i="27"/>
  <c r="W57" i="27"/>
  <c r="W59" i="27"/>
  <c r="AC62" i="27"/>
  <c r="AA16" i="27"/>
  <c r="Z22" i="27"/>
  <c r="W28" i="27"/>
  <c r="V32" i="27"/>
  <c r="Y36" i="27"/>
  <c r="Y40" i="27"/>
  <c r="AC44" i="27"/>
  <c r="W48" i="27"/>
  <c r="Z52" i="27"/>
  <c r="Z56" i="27"/>
  <c r="Z60" i="27"/>
  <c r="Z65" i="27"/>
  <c r="Y19" i="27"/>
  <c r="AB22" i="27"/>
  <c r="V26" i="27"/>
  <c r="AB27" i="27"/>
  <c r="Z29" i="27"/>
  <c r="V31" i="27"/>
  <c r="AA32" i="27"/>
  <c r="Z34" i="27"/>
  <c r="V36" i="27"/>
  <c r="AB37" i="27"/>
  <c r="X39" i="27"/>
  <c r="AD40" i="27"/>
  <c r="Z42" i="27"/>
  <c r="V44" i="27"/>
  <c r="AA45" i="27"/>
  <c r="Z47" i="27"/>
  <c r="V49" i="27"/>
  <c r="AB50" i="27"/>
  <c r="W52" i="27"/>
  <c r="AC53" i="27"/>
  <c r="Y55" i="27"/>
  <c r="U57" i="27"/>
  <c r="AE57" i="27" s="1"/>
  <c r="AA58" i="27"/>
  <c r="W60" i="27"/>
  <c r="AC61" i="27"/>
  <c r="AB63" i="27"/>
  <c r="W65" i="27"/>
  <c r="AA20" i="27"/>
  <c r="AB26" i="27"/>
  <c r="X29" i="27"/>
  <c r="U32" i="27"/>
  <c r="AD33" i="27"/>
  <c r="V37" i="27"/>
  <c r="AA19" i="27"/>
  <c r="AA23" i="27"/>
  <c r="U27" i="27"/>
  <c r="W29" i="27"/>
  <c r="W31" i="27"/>
  <c r="Y33" i="27"/>
  <c r="AC35" i="27"/>
  <c r="AC37" i="27"/>
  <c r="AC39" i="27"/>
  <c r="W42" i="27"/>
  <c r="W44" i="27"/>
  <c r="Y46" i="27"/>
  <c r="AC48" i="27"/>
  <c r="AC50" i="27"/>
  <c r="V53" i="27"/>
  <c r="Z55" i="27"/>
  <c r="Z57" i="27"/>
  <c r="Z59" i="27"/>
  <c r="AD61" i="27"/>
  <c r="AC63" i="27"/>
  <c r="AB65" i="27"/>
  <c r="AA24" i="27"/>
  <c r="AB29" i="27"/>
  <c r="V35" i="27"/>
  <c r="X40" i="27"/>
  <c r="U45" i="27"/>
  <c r="X49" i="27"/>
  <c r="Y54" i="27"/>
  <c r="U58" i="27"/>
  <c r="AE58" i="27" s="1"/>
  <c r="U62" i="27"/>
  <c r="U17" i="27"/>
  <c r="Y26" i="27"/>
  <c r="Y31" i="27"/>
  <c r="W37" i="27"/>
  <c r="AC42" i="27"/>
  <c r="Y47" i="27"/>
  <c r="X53" i="27"/>
  <c r="Z58" i="27"/>
  <c r="W63" i="27"/>
  <c r="W20" i="27"/>
  <c r="W24" i="27"/>
  <c r="X27" i="27"/>
  <c r="AD29" i="27"/>
  <c r="AD31" i="27"/>
  <c r="V34" i="27"/>
  <c r="Z36" i="27"/>
  <c r="Z38" i="27"/>
  <c r="Z40" i="27"/>
  <c r="AD42" i="27"/>
  <c r="AD44" i="27"/>
  <c r="V47" i="27"/>
  <c r="Z49" i="27"/>
  <c r="Z51" i="27"/>
  <c r="Y53" i="27"/>
  <c r="AC55" i="27"/>
  <c r="AC57" i="27"/>
  <c r="AC59" i="27"/>
  <c r="W62" i="27"/>
  <c r="Y64" i="27"/>
  <c r="AC18" i="27"/>
  <c r="Z27" i="27"/>
  <c r="AD30" i="27"/>
  <c r="Z33" i="27"/>
  <c r="AD37" i="27"/>
  <c r="AB40" i="27"/>
  <c r="Z43" i="27"/>
  <c r="V46" i="27"/>
  <c r="AD48" i="27"/>
  <c r="U52" i="27"/>
  <c r="AC54" i="27"/>
  <c r="Y58" i="27"/>
  <c r="AA61" i="27"/>
  <c r="AA64" i="27"/>
  <c r="U20" i="27"/>
  <c r="U26" i="27"/>
  <c r="Y29" i="27"/>
  <c r="AC31" i="27"/>
  <c r="Y34" i="27"/>
  <c r="AC36" i="27"/>
  <c r="AA39" i="27"/>
  <c r="U42" i="27"/>
  <c r="Y44" i="27"/>
  <c r="U47" i="27"/>
  <c r="AC49" i="27"/>
  <c r="V52" i="27"/>
  <c r="AF52" i="27" s="1"/>
  <c r="AD54" i="27"/>
  <c r="AB57" i="27"/>
  <c r="V60" i="27"/>
  <c r="AD62" i="27"/>
  <c r="V65" i="27"/>
  <c r="Z23" i="27"/>
  <c r="AD17" i="27"/>
  <c r="U21" i="27"/>
  <c r="AB25" i="27"/>
  <c r="Z19" i="27"/>
  <c r="X23" i="27"/>
  <c r="Z16" i="27"/>
  <c r="AD18" i="27"/>
  <c r="U25" i="27"/>
  <c r="AC21" i="27"/>
  <c r="Y25" i="27"/>
  <c r="Z17" i="27"/>
  <c r="V24" i="27"/>
  <c r="U16" i="27"/>
  <c r="Y20" i="27"/>
  <c r="Y24" i="27"/>
  <c r="AC27" i="27"/>
  <c r="AA29" i="27"/>
  <c r="AA31" i="27"/>
  <c r="W34" i="27"/>
  <c r="W36" i="27"/>
  <c r="W38" i="27"/>
  <c r="AA40" i="27"/>
  <c r="AA42" i="27"/>
  <c r="AA44" i="27"/>
  <c r="W47" i="27"/>
  <c r="W49" i="27"/>
  <c r="W51" i="27"/>
  <c r="AD53" i="27"/>
  <c r="AD55" i="27"/>
  <c r="AD57" i="27"/>
  <c r="X60" i="27"/>
  <c r="X62" i="27"/>
  <c r="V64" i="27"/>
  <c r="AC17" i="27"/>
  <c r="X26" i="27"/>
  <c r="Z30" i="27"/>
  <c r="AB36" i="27"/>
  <c r="Z41" i="27"/>
  <c r="AC45" i="27"/>
  <c r="AD50" i="27"/>
  <c r="W55" i="27"/>
  <c r="AC58" i="27"/>
  <c r="AD63" i="27"/>
  <c r="W19" i="27"/>
  <c r="AA27" i="27"/>
  <c r="W33" i="27"/>
  <c r="Y38" i="27"/>
  <c r="AA43" i="27"/>
  <c r="Y49" i="27"/>
  <c r="Z54" i="27"/>
  <c r="X59" i="27"/>
  <c r="W16" i="27"/>
  <c r="V21" i="27"/>
  <c r="AA25" i="27"/>
  <c r="X28" i="27"/>
  <c r="X30" i="27"/>
  <c r="W32" i="27"/>
  <c r="AD34" i="27"/>
  <c r="AD36" i="27"/>
  <c r="AD38" i="27"/>
  <c r="X41" i="27"/>
  <c r="X43" i="27"/>
  <c r="W45" i="27"/>
  <c r="AD47" i="27"/>
  <c r="AD49" i="27"/>
  <c r="AD51" i="27"/>
  <c r="W54" i="27"/>
  <c r="W56" i="27"/>
  <c r="W58" i="27"/>
  <c r="AA60" i="27"/>
  <c r="AA62" i="27"/>
  <c r="AC64" i="27"/>
  <c r="X22" i="27"/>
  <c r="AD27" i="27"/>
  <c r="X31" i="27"/>
  <c r="AB34" i="27"/>
  <c r="X38" i="27"/>
  <c r="V41" i="27"/>
  <c r="AD43" i="27"/>
  <c r="Z18" i="27"/>
  <c r="V23" i="27"/>
  <c r="W21" i="27"/>
  <c r="AC22" i="27"/>
  <c r="AA21" i="27"/>
  <c r="AB19" i="27"/>
  <c r="V18" i="27"/>
  <c r="Y17" i="27"/>
  <c r="AB24" i="27"/>
  <c r="U22" i="27"/>
  <c r="AB64" i="27"/>
  <c r="AB61" i="27"/>
  <c r="V58" i="27"/>
  <c r="V54" i="27"/>
  <c r="U51" i="27"/>
  <c r="AE51" i="27" s="1"/>
  <c r="AC47" i="27"/>
  <c r="U44" i="27"/>
  <c r="AC40" i="27"/>
  <c r="AA37" i="27"/>
  <c r="AA33" i="27"/>
  <c r="AA30" i="27"/>
  <c r="AC26" i="27"/>
  <c r="U18" i="27"/>
  <c r="V63" i="27"/>
  <c r="AA59" i="27"/>
  <c r="U54" i="27"/>
  <c r="AE54" i="27" s="1"/>
  <c r="Z50" i="27"/>
  <c r="AD46" i="27"/>
  <c r="AD41" i="27"/>
  <c r="Z35" i="27"/>
  <c r="Z28" i="27"/>
  <c r="AA65" i="27"/>
  <c r="U61" i="27"/>
  <c r="AA56" i="27"/>
  <c r="AA52" i="27"/>
  <c r="X48" i="27"/>
  <c r="AB43" i="27"/>
  <c r="AB39" i="27"/>
  <c r="X35" i="27"/>
  <c r="AB30" i="27"/>
  <c r="Z26" i="27"/>
  <c r="W17" i="27"/>
  <c r="AB55" i="27"/>
  <c r="AD45" i="27"/>
  <c r="U34" i="27"/>
  <c r="AC20" i="27"/>
  <c r="U60" i="27"/>
  <c r="AE60" i="27" s="1"/>
  <c r="AB51" i="27"/>
  <c r="X42" i="27"/>
  <c r="Y32" i="27"/>
  <c r="AC19" i="27"/>
  <c r="AB62" i="27"/>
  <c r="AB58" i="27"/>
  <c r="X54" i="27"/>
  <c r="AA49" i="27"/>
  <c r="AB45" i="27"/>
  <c r="U41" i="27"/>
  <c r="AA36" i="27"/>
  <c r="AB32" i="27"/>
  <c r="U28" i="27"/>
  <c r="X21" i="27"/>
  <c r="V20" i="27"/>
  <c r="W18" i="27"/>
  <c r="V17" i="27"/>
  <c r="X24" i="27"/>
  <c r="U19" i="27"/>
  <c r="Z25" i="27"/>
  <c r="Y22" i="27"/>
  <c r="X19" i="27"/>
  <c r="V19" i="27"/>
  <c r="X25" i="27"/>
  <c r="AA63" i="27"/>
  <c r="AB59" i="27"/>
  <c r="V56" i="27"/>
  <c r="AD52" i="27"/>
  <c r="U49" i="27"/>
  <c r="Z45" i="27"/>
  <c r="Y42" i="27"/>
  <c r="AC38" i="27"/>
  <c r="AA35" i="27"/>
  <c r="Z32" i="27"/>
  <c r="AA28" i="27"/>
  <c r="W23" i="27"/>
  <c r="Y65" i="27"/>
  <c r="AC60" i="27"/>
  <c r="Y56" i="27"/>
  <c r="AC52" i="27"/>
  <c r="Z48" i="27"/>
  <c r="AB44" i="27"/>
  <c r="V39" i="27"/>
  <c r="AC32" i="27"/>
  <c r="AC23" i="27"/>
  <c r="X63" i="27"/>
  <c r="U59" i="27"/>
  <c r="AE59" i="27" s="1"/>
  <c r="AA54" i="27"/>
  <c r="X50" i="27"/>
  <c r="X46" i="27"/>
  <c r="AB41" i="27"/>
  <c r="X37" i="27"/>
  <c r="X33" i="27"/>
  <c r="AB28" i="27"/>
  <c r="AD21" i="27"/>
  <c r="X61" i="27"/>
  <c r="W50" i="27"/>
  <c r="W39" i="27"/>
  <c r="U29" i="27"/>
  <c r="W64" i="27"/>
  <c r="U56" i="27"/>
  <c r="AE56" i="27" s="1"/>
  <c r="X47" i="27"/>
  <c r="Z37" i="27"/>
  <c r="V27" i="27"/>
  <c r="AD64" i="27"/>
  <c r="AB60" i="27"/>
  <c r="X56" i="27"/>
  <c r="X52" i="27"/>
  <c r="AA47" i="27"/>
  <c r="U43" i="27"/>
  <c r="U39" i="27"/>
  <c r="AA34" i="27"/>
  <c r="U30" i="27"/>
  <c r="W26" i="27"/>
  <c r="AD16" i="27"/>
  <c r="X20" i="27"/>
  <c r="AB18" i="27"/>
  <c r="AB23" i="27"/>
  <c r="AD19" i="27"/>
  <c r="AB16" i="27"/>
  <c r="AB17" i="27"/>
  <c r="W25" i="27"/>
  <c r="AD23" i="27"/>
  <c r="AA22" i="27"/>
  <c r="Z20" i="27"/>
  <c r="AD65" i="27"/>
  <c r="Z62" i="27"/>
  <c r="AD58" i="27"/>
  <c r="X55" i="27"/>
  <c r="AC51" i="27"/>
  <c r="AA48" i="27"/>
  <c r="V45" i="27"/>
  <c r="W41" i="27"/>
  <c r="U38" i="27"/>
  <c r="AC34" i="27"/>
  <c r="U31" i="27"/>
  <c r="W27" i="27"/>
  <c r="AB21" i="27"/>
  <c r="Z63" i="27"/>
  <c r="Y60" i="27"/>
  <c r="AA55" i="27"/>
  <c r="X51" i="27"/>
  <c r="AB47" i="27"/>
  <c r="AB42" i="27"/>
  <c r="X36" i="27"/>
  <c r="V30" i="27"/>
  <c r="V25" i="27"/>
  <c r="Y61" i="27"/>
  <c r="Y57" i="27"/>
  <c r="U53" i="27"/>
  <c r="AB48" i="27"/>
  <c r="Z44" i="27"/>
  <c r="V40" i="27"/>
  <c r="AB35" i="27"/>
  <c r="Z31" i="27"/>
  <c r="AD26" i="27"/>
  <c r="Y18" i="27"/>
  <c r="X57" i="27"/>
  <c r="AA46" i="27"/>
  <c r="W35" i="27"/>
  <c r="AC24" i="27"/>
  <c r="W61" i="27"/>
  <c r="Y52" i="27"/>
  <c r="X44" i="27"/>
  <c r="X34" i="27"/>
  <c r="Z21" i="27"/>
  <c r="Y63" i="27"/>
  <c r="V59" i="27"/>
  <c r="AB54" i="27"/>
  <c r="Y50" i="27"/>
  <c r="U46" i="27"/>
  <c r="Y41" i="27"/>
  <c r="Y37" i="27"/>
  <c r="U33" i="27"/>
  <c r="Y28" i="27"/>
  <c r="AD22" i="27"/>
  <c r="AB17" i="28"/>
  <c r="AB25" i="28"/>
  <c r="R28" i="27"/>
  <c r="R36" i="27"/>
  <c r="R48" i="27"/>
  <c r="R23" i="36"/>
  <c r="R39" i="36"/>
  <c r="R19" i="49"/>
  <c r="R35" i="27"/>
  <c r="R43" i="27"/>
  <c r="R24" i="43"/>
  <c r="R46" i="49"/>
  <c r="R37" i="55"/>
  <c r="R25" i="27"/>
  <c r="R23" i="33"/>
  <c r="R27" i="33"/>
  <c r="R39" i="33"/>
  <c r="R48" i="36"/>
  <c r="R19" i="43"/>
  <c r="R24" i="49"/>
  <c r="R36" i="50"/>
  <c r="R40" i="50"/>
  <c r="R24" i="55"/>
  <c r="R32" i="55"/>
  <c r="R36" i="55"/>
  <c r="R21" i="56"/>
  <c r="R35" i="56"/>
  <c r="R38" i="56"/>
  <c r="R43" i="56"/>
  <c r="R47" i="56"/>
  <c r="R24" i="27"/>
  <c r="R32" i="27"/>
  <c r="R17" i="33"/>
  <c r="R20" i="55"/>
  <c r="R34" i="31"/>
  <c r="R35" i="31"/>
  <c r="R31" i="33"/>
  <c r="R43" i="33"/>
  <c r="R47" i="33"/>
  <c r="R23" i="43"/>
  <c r="R27" i="43"/>
  <c r="R31" i="43"/>
  <c r="R39" i="43"/>
  <c r="R43" i="43"/>
  <c r="R28" i="49"/>
  <c r="R40" i="49"/>
  <c r="R18" i="55"/>
  <c r="R19" i="55"/>
  <c r="R45" i="55"/>
  <c r="R18" i="56"/>
  <c r="R25" i="56"/>
  <c r="R31" i="56"/>
  <c r="R19" i="36"/>
  <c r="R27" i="36"/>
  <c r="R40" i="36"/>
  <c r="R30" i="49"/>
  <c r="R42" i="49"/>
  <c r="R20" i="49"/>
  <c r="R35" i="43"/>
  <c r="R43" i="31"/>
  <c r="R19" i="31"/>
  <c r="R21" i="27"/>
  <c r="R20" i="27"/>
  <c r="R17" i="27"/>
  <c r="R27" i="27"/>
  <c r="R31" i="50"/>
  <c r="R35" i="50"/>
  <c r="R61" i="52"/>
  <c r="P54" i="57" s="1"/>
  <c r="AU47" i="1" s="1"/>
  <c r="R23" i="50"/>
  <c r="R28" i="50"/>
  <c r="R39" i="50"/>
  <c r="R27" i="50"/>
  <c r="R32" i="50"/>
  <c r="R48" i="50"/>
  <c r="R42" i="50"/>
  <c r="R32" i="49"/>
  <c r="R34" i="43"/>
  <c r="R47" i="43"/>
  <c r="R19" i="33"/>
  <c r="R35" i="33"/>
  <c r="R30" i="33"/>
  <c r="R38" i="33"/>
  <c r="R22" i="33"/>
  <c r="R43" i="36"/>
  <c r="R38" i="31"/>
  <c r="R42" i="31"/>
  <c r="R22" i="31"/>
  <c r="R26" i="31"/>
  <c r="R27" i="31"/>
  <c r="R46" i="31"/>
  <c r="R30" i="31"/>
  <c r="R23" i="27"/>
  <c r="R31" i="27"/>
  <c r="R44" i="27"/>
  <c r="AB33" i="28"/>
  <c r="AB16" i="30"/>
  <c r="AB24" i="30"/>
  <c r="AB32" i="30"/>
  <c r="R31" i="36"/>
  <c r="R35" i="36"/>
  <c r="R52" i="36"/>
  <c r="R55" i="36"/>
  <c r="R39" i="27"/>
  <c r="R47" i="27"/>
  <c r="R55" i="27"/>
  <c r="R63" i="27"/>
  <c r="D56" i="57" s="1"/>
  <c r="E56" i="57"/>
  <c r="N49" i="1" s="1"/>
  <c r="AE30" i="30"/>
  <c r="AE50" i="30"/>
  <c r="AE58" i="30"/>
  <c r="R50" i="31"/>
  <c r="R58" i="31"/>
  <c r="R18" i="33"/>
  <c r="BW18" i="33" s="1"/>
  <c r="R34" i="33"/>
  <c r="R50" i="33"/>
  <c r="AB24" i="34"/>
  <c r="AB28" i="34"/>
  <c r="AB32" i="34"/>
  <c r="AB36" i="34"/>
  <c r="AB40" i="34"/>
  <c r="AB44" i="34"/>
  <c r="AB48" i="34"/>
  <c r="AB52" i="34"/>
  <c r="AB56" i="34"/>
  <c r="AB60" i="34"/>
  <c r="R28" i="36"/>
  <c r="AY15" i="40"/>
  <c r="BI15" i="40" s="1"/>
  <c r="U15" i="40"/>
  <c r="AE15" i="40" s="1"/>
  <c r="BG15" i="40"/>
  <c r="BQ15" i="40" s="1"/>
  <c r="AC15" i="40"/>
  <c r="AM15" i="40" s="1"/>
  <c r="AC15" i="27"/>
  <c r="AM15" i="27" s="1"/>
  <c r="R40" i="27"/>
  <c r="R56" i="27"/>
  <c r="AB15" i="28"/>
  <c r="AB23" i="28"/>
  <c r="AB39" i="28"/>
  <c r="AB43" i="28"/>
  <c r="AB47" i="28"/>
  <c r="AB51" i="28"/>
  <c r="AB55" i="28"/>
  <c r="AB59" i="28"/>
  <c r="AB49" i="30"/>
  <c r="AB53" i="30"/>
  <c r="AB57" i="30"/>
  <c r="AB61" i="30"/>
  <c r="R23" i="31"/>
  <c r="R31" i="31"/>
  <c r="R39" i="31"/>
  <c r="R47" i="31"/>
  <c r="AB13" i="34"/>
  <c r="AB15" i="34"/>
  <c r="AB17" i="34"/>
  <c r="AB19" i="34"/>
  <c r="AB21" i="34"/>
  <c r="R44" i="36"/>
  <c r="R47" i="36"/>
  <c r="R60" i="36"/>
  <c r="I53" i="57" s="1"/>
  <c r="Z46" i="1" s="1"/>
  <c r="R63" i="36"/>
  <c r="I56" i="57" s="1"/>
  <c r="Z49" i="1" s="1"/>
  <c r="AB14" i="30"/>
  <c r="AB22" i="30"/>
  <c r="AB30" i="30"/>
  <c r="AB38" i="30"/>
  <c r="AB42" i="30"/>
  <c r="AB46" i="30"/>
  <c r="AB50" i="30"/>
  <c r="AB54" i="30"/>
  <c r="AB58" i="30"/>
  <c r="R18" i="31"/>
  <c r="R26" i="33"/>
  <c r="R42" i="33"/>
  <c r="R58" i="33"/>
  <c r="BF15" i="35"/>
  <c r="BP15" i="35" s="1"/>
  <c r="AB15" i="35"/>
  <c r="AL15" i="35" s="1"/>
  <c r="AD65" i="38"/>
  <c r="W17" i="38"/>
  <c r="Y16" i="38"/>
  <c r="BH17" i="38"/>
  <c r="BE16" i="38"/>
  <c r="U16" i="38"/>
  <c r="BC17" i="38"/>
  <c r="BA16" i="38"/>
  <c r="Y15" i="40"/>
  <c r="AI15" i="40" s="1"/>
  <c r="AE37" i="41"/>
  <c r="AE41" i="41"/>
  <c r="AE45" i="41"/>
  <c r="AE49" i="41"/>
  <c r="AE53" i="41"/>
  <c r="AE57" i="41"/>
  <c r="AE61" i="41"/>
  <c r="Y15" i="38"/>
  <c r="AI15" i="38" s="1"/>
  <c r="R46" i="38"/>
  <c r="J39" i="57" s="1"/>
  <c r="AC32" i="1" s="1"/>
  <c r="Z15" i="40"/>
  <c r="AJ15" i="40" s="1"/>
  <c r="R21" i="40"/>
  <c r="K14" i="57" s="1"/>
  <c r="AF7" i="1" s="1"/>
  <c r="R39" i="40"/>
  <c r="K32" i="57" s="1"/>
  <c r="AF25" i="1" s="1"/>
  <c r="R55" i="40"/>
  <c r="K48" i="57" s="1"/>
  <c r="AF41" i="1" s="1"/>
  <c r="AE38" i="41"/>
  <c r="AE42" i="41"/>
  <c r="AE46" i="41"/>
  <c r="AE50" i="41"/>
  <c r="AE54" i="41"/>
  <c r="AE58" i="41"/>
  <c r="R38" i="43"/>
  <c r="R62" i="43"/>
  <c r="L55" i="57" s="1"/>
  <c r="AI48" i="1" s="1"/>
  <c r="BA15" i="46"/>
  <c r="BK15" i="46" s="1"/>
  <c r="W15" i="46"/>
  <c r="AG15" i="46" s="1"/>
  <c r="BE15" i="46"/>
  <c r="BO15" i="46" s="1"/>
  <c r="AA15" i="46"/>
  <c r="AK15" i="46" s="1"/>
  <c r="R23" i="49"/>
  <c r="AD15" i="50"/>
  <c r="AN15" i="50" s="1"/>
  <c r="AB23" i="34"/>
  <c r="AB25" i="34"/>
  <c r="AB27" i="34"/>
  <c r="AB29" i="34"/>
  <c r="AB31" i="34"/>
  <c r="AB33" i="34"/>
  <c r="AB35" i="34"/>
  <c r="AB37" i="34"/>
  <c r="AB39" i="34"/>
  <c r="AB41" i="34"/>
  <c r="AB43" i="34"/>
  <c r="AB45" i="34"/>
  <c r="AB47" i="34"/>
  <c r="AB49" i="34"/>
  <c r="AB51" i="34"/>
  <c r="AB53" i="34"/>
  <c r="AB55" i="34"/>
  <c r="AB57" i="34"/>
  <c r="AB59" i="34"/>
  <c r="AB61" i="34"/>
  <c r="R32" i="36"/>
  <c r="AB15" i="37"/>
  <c r="AB19" i="37"/>
  <c r="AB23" i="37"/>
  <c r="AB27" i="37"/>
  <c r="AB31" i="37"/>
  <c r="AB35" i="37"/>
  <c r="AB39" i="37"/>
  <c r="AB43" i="37"/>
  <c r="AB47" i="37"/>
  <c r="Z15" i="38"/>
  <c r="AJ15" i="38" s="1"/>
  <c r="R18" i="38"/>
  <c r="J11" i="57" s="1"/>
  <c r="AC4" i="1" s="1"/>
  <c r="R30" i="38"/>
  <c r="J23" i="57" s="1"/>
  <c r="AC16" i="1" s="1"/>
  <c r="R34" i="38"/>
  <c r="J27" i="57" s="1"/>
  <c r="AC20" i="1" s="1"/>
  <c r="R50" i="38"/>
  <c r="J43" i="57" s="1"/>
  <c r="AC36" i="1" s="1"/>
  <c r="R27" i="40"/>
  <c r="K20" i="57" s="1"/>
  <c r="AF13" i="1" s="1"/>
  <c r="R43" i="40"/>
  <c r="K36" i="57" s="1"/>
  <c r="AF29" i="1" s="1"/>
  <c r="R59" i="40"/>
  <c r="K52" i="57" s="1"/>
  <c r="AF45" i="1" s="1"/>
  <c r="AB15" i="41"/>
  <c r="AB19" i="41"/>
  <c r="AB23" i="41"/>
  <c r="AB27" i="41"/>
  <c r="AB31" i="41"/>
  <c r="AB35" i="41"/>
  <c r="AB39" i="41"/>
  <c r="AE39" i="41"/>
  <c r="AB43" i="41"/>
  <c r="AE43" i="41"/>
  <c r="AB47" i="41"/>
  <c r="AE47" i="41"/>
  <c r="AB51" i="41"/>
  <c r="AE51" i="41"/>
  <c r="AB55" i="41"/>
  <c r="AE55" i="41"/>
  <c r="AB59" i="41"/>
  <c r="AE59" i="41"/>
  <c r="AE51" i="42"/>
  <c r="AE55" i="42"/>
  <c r="AE59" i="42"/>
  <c r="R26" i="43"/>
  <c r="R30" i="43"/>
  <c r="R42" i="43"/>
  <c r="R50" i="43"/>
  <c r="AB13" i="45"/>
  <c r="AB15" i="45"/>
  <c r="AB17" i="45"/>
  <c r="AB19" i="45"/>
  <c r="AB21" i="45"/>
  <c r="AB23" i="45"/>
  <c r="AB25" i="45"/>
  <c r="AB27" i="45"/>
  <c r="AB29" i="45"/>
  <c r="AB31" i="45"/>
  <c r="AB33" i="45"/>
  <c r="AB35" i="45"/>
  <c r="R27" i="49"/>
  <c r="W15" i="35"/>
  <c r="AG15" i="35" s="1"/>
  <c r="Z15" i="36"/>
  <c r="AJ15" i="36" s="1"/>
  <c r="R36" i="36"/>
  <c r="AB12" i="37"/>
  <c r="AB16" i="37"/>
  <c r="AB20" i="37"/>
  <c r="AB24" i="37"/>
  <c r="AB28" i="37"/>
  <c r="AB32" i="37"/>
  <c r="AB36" i="37"/>
  <c r="AB40" i="37"/>
  <c r="AB44" i="37"/>
  <c r="AB48" i="37"/>
  <c r="U15" i="38"/>
  <c r="AE15" i="38" s="1"/>
  <c r="AC15" i="38"/>
  <c r="AM15" i="38" s="1"/>
  <c r="R23" i="38"/>
  <c r="J16" i="57" s="1"/>
  <c r="AC9" i="1" s="1"/>
  <c r="R24" i="38"/>
  <c r="J17" i="57" s="1"/>
  <c r="AC10" i="1" s="1"/>
  <c r="R25" i="38"/>
  <c r="J18" i="57" s="1"/>
  <c r="AC11" i="1" s="1"/>
  <c r="R38" i="38"/>
  <c r="J31" i="57" s="1"/>
  <c r="AC24" i="1" s="1"/>
  <c r="R40" i="38"/>
  <c r="J33" i="57" s="1"/>
  <c r="AC26" i="1" s="1"/>
  <c r="R41" i="38"/>
  <c r="J34" i="57" s="1"/>
  <c r="AC27" i="1" s="1"/>
  <c r="R54" i="38"/>
  <c r="J47" i="57" s="1"/>
  <c r="AC40" i="1" s="1"/>
  <c r="R56" i="38"/>
  <c r="J49" i="57" s="1"/>
  <c r="AC42" i="1" s="1"/>
  <c r="R57" i="38"/>
  <c r="J50" i="57" s="1"/>
  <c r="AC43" i="1" s="1"/>
  <c r="R58" i="38"/>
  <c r="J51" i="57" s="1"/>
  <c r="AC44" i="1" s="1"/>
  <c r="V15" i="40"/>
  <c r="AF15" i="40" s="1"/>
  <c r="AD15" i="40"/>
  <c r="AN15" i="40" s="1"/>
  <c r="R17" i="40"/>
  <c r="K10" i="57" s="1"/>
  <c r="AF3" i="1" s="1"/>
  <c r="R18" i="40"/>
  <c r="K11" i="57" s="1"/>
  <c r="AF4" i="1" s="1"/>
  <c r="R19" i="40"/>
  <c r="K12" i="57" s="1"/>
  <c r="R31" i="40"/>
  <c r="K24" i="57" s="1"/>
  <c r="AF17" i="1" s="1"/>
  <c r="R33" i="40"/>
  <c r="K26" i="57" s="1"/>
  <c r="AF19" i="1" s="1"/>
  <c r="R34" i="40"/>
  <c r="K27" i="57" s="1"/>
  <c r="AF20" i="1" s="1"/>
  <c r="R47" i="40"/>
  <c r="K40" i="57" s="1"/>
  <c r="AF33" i="1" s="1"/>
  <c r="R49" i="40"/>
  <c r="K42" i="57" s="1"/>
  <c r="AF35" i="1" s="1"/>
  <c r="R50" i="40"/>
  <c r="K43" i="57" s="1"/>
  <c r="AF36" i="1" s="1"/>
  <c r="R63" i="40"/>
  <c r="K56" i="57" s="1"/>
  <c r="AF49" i="1" s="1"/>
  <c r="AE40" i="41"/>
  <c r="AE44" i="41"/>
  <c r="AE48" i="41"/>
  <c r="AE52" i="41"/>
  <c r="AE56" i="41"/>
  <c r="AE60" i="41"/>
  <c r="AE12" i="42"/>
  <c r="AE16" i="42"/>
  <c r="AE20" i="42"/>
  <c r="AE24" i="42"/>
  <c r="AE28" i="42"/>
  <c r="AE32" i="42"/>
  <c r="R22" i="43"/>
  <c r="R46" i="43"/>
  <c r="R54" i="43"/>
  <c r="AB39" i="45"/>
  <c r="R47" i="46"/>
  <c r="M40" i="57" s="1"/>
  <c r="AL33" i="1" s="1"/>
  <c r="R16" i="49"/>
  <c r="R38" i="49"/>
  <c r="R50" i="50"/>
  <c r="AB43" i="45"/>
  <c r="AB45" i="45"/>
  <c r="AB47" i="45"/>
  <c r="AB49" i="45"/>
  <c r="AB51" i="45"/>
  <c r="AB53" i="45"/>
  <c r="AB55" i="45"/>
  <c r="AB57" i="45"/>
  <c r="AB59" i="45"/>
  <c r="AB61" i="45"/>
  <c r="R16" i="46"/>
  <c r="R17" i="46"/>
  <c r="M10" i="57" s="1"/>
  <c r="AL3" i="1" s="1"/>
  <c r="R30" i="46"/>
  <c r="M23" i="57" s="1"/>
  <c r="AL16" i="1" s="1"/>
  <c r="R32" i="46"/>
  <c r="M25" i="57" s="1"/>
  <c r="AL18" i="1" s="1"/>
  <c r="R33" i="46"/>
  <c r="M26" i="57" s="1"/>
  <c r="AL19" i="1" s="1"/>
  <c r="AE37" i="47"/>
  <c r="AD15" i="49"/>
  <c r="AN15" i="49" s="1"/>
  <c r="AB15" i="52"/>
  <c r="AL15" i="52" s="1"/>
  <c r="R37" i="52"/>
  <c r="AE38" i="47"/>
  <c r="AB38" i="45"/>
  <c r="AB40" i="45"/>
  <c r="AB42" i="45"/>
  <c r="AB44" i="45"/>
  <c r="AB46" i="45"/>
  <c r="AB48" i="45"/>
  <c r="AB50" i="45"/>
  <c r="AB52" i="45"/>
  <c r="AB54" i="45"/>
  <c r="AB56" i="45"/>
  <c r="AB58" i="45"/>
  <c r="AB60" i="45"/>
  <c r="R22" i="46"/>
  <c r="M15" i="57" s="1"/>
  <c r="AL8" i="1" s="1"/>
  <c r="R24" i="46"/>
  <c r="M17" i="57" s="1"/>
  <c r="AL10" i="1" s="1"/>
  <c r="R25" i="46"/>
  <c r="M18" i="57" s="1"/>
  <c r="AL11" i="1" s="1"/>
  <c r="AB15" i="47"/>
  <c r="AB19" i="47"/>
  <c r="AB23" i="47"/>
  <c r="AB27" i="47"/>
  <c r="AB31" i="47"/>
  <c r="AB35" i="47"/>
  <c r="AE35" i="47"/>
  <c r="AB39" i="47"/>
  <c r="AE39" i="47"/>
  <c r="AB43" i="47"/>
  <c r="AB47" i="47"/>
  <c r="AB51" i="47"/>
  <c r="AB55" i="47"/>
  <c r="AB59" i="47"/>
  <c r="U15" i="49"/>
  <c r="AE15" i="49" s="1"/>
  <c r="R19" i="50"/>
  <c r="R57" i="52"/>
  <c r="V15" i="55"/>
  <c r="AF15" i="55" s="1"/>
  <c r="R28" i="55"/>
  <c r="R35" i="55"/>
  <c r="R48" i="55"/>
  <c r="R52" i="55"/>
  <c r="R56" i="55"/>
  <c r="R60" i="55"/>
  <c r="Q53" i="57" s="1"/>
  <c r="AX46" i="1" s="1"/>
  <c r="R64" i="55"/>
  <c r="Q57" i="57" s="1"/>
  <c r="AX50" i="1" s="1"/>
  <c r="AA15" i="56"/>
  <c r="AK15" i="56" s="1"/>
  <c r="R17" i="56"/>
  <c r="AE44" i="59"/>
  <c r="AE60" i="59"/>
  <c r="BH15" i="52"/>
  <c r="BR15" i="52" s="1"/>
  <c r="R24" i="52"/>
  <c r="R60" i="52"/>
  <c r="P53" i="57" s="1"/>
  <c r="AU46" i="1" s="1"/>
  <c r="R22" i="56"/>
  <c r="AE36" i="59"/>
  <c r="AE52" i="59"/>
  <c r="R21" i="52"/>
  <c r="R25" i="52"/>
  <c r="R26" i="52"/>
  <c r="R52" i="52"/>
  <c r="AA15" i="55"/>
  <c r="AK15" i="55" s="1"/>
  <c r="R23" i="55"/>
  <c r="R31" i="55"/>
  <c r="R44" i="55"/>
  <c r="R57" i="56"/>
  <c r="AB37" i="59"/>
  <c r="AB39" i="59"/>
  <c r="AB40" i="59"/>
  <c r="AE41" i="59"/>
  <c r="AE43" i="59"/>
  <c r="AB50" i="59"/>
  <c r="AB53" i="59"/>
  <c r="AB55" i="59"/>
  <c r="AB56" i="59"/>
  <c r="AE57" i="59"/>
  <c r="AE59" i="59"/>
  <c r="AB16" i="61"/>
  <c r="AB24" i="61"/>
  <c r="AB28" i="61"/>
  <c r="AB32" i="61"/>
  <c r="AE40" i="61"/>
  <c r="AE44" i="61"/>
  <c r="AE48" i="61"/>
  <c r="AE52" i="61"/>
  <c r="AE56" i="61"/>
  <c r="AE60" i="61"/>
  <c r="AZ15" i="62"/>
  <c r="BJ15" i="62" s="1"/>
  <c r="R31" i="62"/>
  <c r="S24" i="57" s="1"/>
  <c r="BD17" i="1" s="1"/>
  <c r="R32" i="62"/>
  <c r="S25" i="57" s="1"/>
  <c r="BD18" i="1" s="1"/>
  <c r="R42" i="62"/>
  <c r="S35" i="57" s="1"/>
  <c r="BD28" i="1" s="1"/>
  <c r="R47" i="62"/>
  <c r="S40" i="57" s="1"/>
  <c r="BD33" i="1" s="1"/>
  <c r="R49" i="62"/>
  <c r="S42" i="57" s="1"/>
  <c r="BD35" i="1" s="1"/>
  <c r="R50" i="62"/>
  <c r="S43" i="57" s="1"/>
  <c r="BD36" i="1" s="1"/>
  <c r="R51" i="62"/>
  <c r="S44" i="57" s="1"/>
  <c r="BD37" i="1" s="1"/>
  <c r="R52" i="62"/>
  <c r="S45" i="57" s="1"/>
  <c r="BD38" i="1" s="1"/>
  <c r="R53" i="62"/>
  <c r="S46" i="57" s="1"/>
  <c r="BD39" i="1" s="1"/>
  <c r="R55" i="62"/>
  <c r="S48" i="57" s="1"/>
  <c r="BD41" i="1" s="1"/>
  <c r="R61" i="56"/>
  <c r="R54" i="57" s="1"/>
  <c r="BA47" i="1" s="1"/>
  <c r="AB34" i="59"/>
  <c r="AB46" i="59"/>
  <c r="AB51" i="59"/>
  <c r="AB52" i="59"/>
  <c r="AB14" i="61"/>
  <c r="AB22" i="61"/>
  <c r="AE37" i="61"/>
  <c r="AE41" i="61"/>
  <c r="AE45" i="61"/>
  <c r="AE49" i="61"/>
  <c r="AE53" i="61"/>
  <c r="AE57" i="61"/>
  <c r="W15" i="62"/>
  <c r="AG15" i="62" s="1"/>
  <c r="AE12" i="59"/>
  <c r="AE13" i="59"/>
  <c r="AE14" i="59"/>
  <c r="AE15" i="59"/>
  <c r="AE16" i="59"/>
  <c r="AE17" i="59"/>
  <c r="AE18" i="59"/>
  <c r="AE19" i="59"/>
  <c r="AE20" i="59"/>
  <c r="AE21" i="59"/>
  <c r="AE22" i="59"/>
  <c r="AE23" i="59"/>
  <c r="AE24" i="59"/>
  <c r="AE25" i="59"/>
  <c r="AE26" i="59"/>
  <c r="AE27" i="59"/>
  <c r="AE28" i="59"/>
  <c r="AE29" i="59"/>
  <c r="AE30" i="59"/>
  <c r="AE31" i="59"/>
  <c r="AE32" i="59"/>
  <c r="AB33" i="59"/>
  <c r="AB45" i="59"/>
  <c r="AE49" i="59"/>
  <c r="AE51" i="59"/>
  <c r="AB61" i="59"/>
  <c r="AB12" i="61"/>
  <c r="AB20" i="61"/>
  <c r="AB26" i="61"/>
  <c r="AB30" i="61"/>
  <c r="AB34" i="61"/>
  <c r="AB38" i="61"/>
  <c r="AE38" i="61"/>
  <c r="AB42" i="61"/>
  <c r="AE42" i="61"/>
  <c r="AB46" i="61"/>
  <c r="AE46" i="61"/>
  <c r="AB50" i="61"/>
  <c r="AE50" i="61"/>
  <c r="AB54" i="61"/>
  <c r="AE54" i="61"/>
  <c r="AB58" i="61"/>
  <c r="AE58" i="61"/>
  <c r="X15" i="62"/>
  <c r="AH15" i="62" s="1"/>
  <c r="R34" i="62"/>
  <c r="S27" i="57" s="1"/>
  <c r="BD20" i="1" s="1"/>
  <c r="R39" i="62"/>
  <c r="S32" i="57" s="1"/>
  <c r="BD25" i="1" s="1"/>
  <c r="R64" i="62"/>
  <c r="S57" i="57" s="1"/>
  <c r="BD50" i="1" s="1"/>
  <c r="R65" i="62"/>
  <c r="S58" i="57" s="1"/>
  <c r="BD51" i="1" s="1"/>
  <c r="AE39" i="61"/>
  <c r="AE43" i="61"/>
  <c r="AE47" i="61"/>
  <c r="AE51" i="61"/>
  <c r="AE55" i="61"/>
  <c r="AE59" i="61"/>
  <c r="V15" i="50"/>
  <c r="AF15" i="50" s="1"/>
  <c r="V15" i="49"/>
  <c r="AF15" i="49" s="1"/>
  <c r="AE36" i="42"/>
  <c r="AE40" i="42"/>
  <c r="AE44" i="42"/>
  <c r="AE18" i="42"/>
  <c r="AE22" i="42"/>
  <c r="AE26" i="42"/>
  <c r="AE30" i="42"/>
  <c r="AE34" i="42"/>
  <c r="AE38" i="42"/>
  <c r="AE42" i="42"/>
  <c r="AE46" i="42"/>
  <c r="AE50" i="42"/>
  <c r="AE54" i="42"/>
  <c r="AE48" i="42"/>
  <c r="AE52" i="42"/>
  <c r="AE56" i="42"/>
  <c r="AE60" i="42"/>
  <c r="AD15" i="31"/>
  <c r="AN15" i="31" s="1"/>
  <c r="AE54" i="30"/>
  <c r="AE22" i="53"/>
  <c r="AE26" i="53"/>
  <c r="AE30" i="53"/>
  <c r="AE18" i="53"/>
  <c r="AE34" i="30"/>
  <c r="AE38" i="30"/>
  <c r="AA15" i="31"/>
  <c r="AK15" i="31" s="1"/>
  <c r="Z15" i="31"/>
  <c r="AJ15" i="31" s="1"/>
  <c r="AE19" i="30"/>
  <c r="AE49" i="30"/>
  <c r="AE42" i="30"/>
  <c r="AE25" i="30"/>
  <c r="AE29" i="30"/>
  <c r="AE32" i="30"/>
  <c r="AE40" i="30"/>
  <c r="AE52" i="30"/>
  <c r="X15" i="52"/>
  <c r="AH15" i="52" s="1"/>
  <c r="Y15" i="52"/>
  <c r="AI15" i="52" s="1"/>
  <c r="AE28" i="53"/>
  <c r="AB15" i="27"/>
  <c r="AL15" i="27" s="1"/>
  <c r="AB13" i="32"/>
  <c r="AB15" i="32"/>
  <c r="AB17" i="32"/>
  <c r="AB19" i="32"/>
  <c r="AB21" i="32"/>
  <c r="AB23" i="32"/>
  <c r="AB25" i="32"/>
  <c r="AB27" i="32"/>
  <c r="AB29" i="32"/>
  <c r="AB31" i="32"/>
  <c r="AB33" i="32"/>
  <c r="AB35" i="32"/>
  <c r="AB37" i="32"/>
  <c r="AB39" i="32"/>
  <c r="AB41" i="32"/>
  <c r="AB43" i="32"/>
  <c r="AB45" i="32"/>
  <c r="AB47" i="32"/>
  <c r="AB49" i="32"/>
  <c r="AB51" i="32"/>
  <c r="AB53" i="32"/>
  <c r="AB55" i="32"/>
  <c r="AB57" i="32"/>
  <c r="AB59" i="32"/>
  <c r="AB61" i="32"/>
  <c r="AB15" i="33"/>
  <c r="AL15" i="33" s="1"/>
  <c r="AA15" i="33"/>
  <c r="AK15" i="33" s="1"/>
  <c r="AE24" i="30"/>
  <c r="AE35" i="30"/>
  <c r="AE46" i="30"/>
  <c r="AE57" i="30"/>
  <c r="AE12" i="30"/>
  <c r="AE15" i="30"/>
  <c r="AE18" i="30"/>
  <c r="AE22" i="30"/>
  <c r="AE41" i="30"/>
  <c r="AE44" i="30"/>
  <c r="AE48" i="30"/>
  <c r="AE13" i="30"/>
  <c r="AE56" i="30"/>
  <c r="AB12" i="47"/>
  <c r="AB16" i="47"/>
  <c r="AB20" i="47"/>
  <c r="AB24" i="47"/>
  <c r="AB28" i="47"/>
  <c r="AB32" i="47"/>
  <c r="AB40" i="47"/>
  <c r="AB44" i="47"/>
  <c r="AB48" i="47"/>
  <c r="AB52" i="47"/>
  <c r="AB56" i="47"/>
  <c r="AB60" i="47"/>
  <c r="AB22" i="47"/>
  <c r="AB30" i="47"/>
  <c r="AB38" i="47"/>
  <c r="AB46" i="47"/>
  <c r="AB50" i="47"/>
  <c r="AE58" i="42"/>
  <c r="AE43" i="42"/>
  <c r="AE39" i="42"/>
  <c r="AA15" i="43"/>
  <c r="AK15" i="43" s="1"/>
  <c r="AE14" i="42"/>
  <c r="Z15" i="43"/>
  <c r="AJ15" i="43" s="1"/>
  <c r="AE47" i="42"/>
  <c r="AB44" i="51"/>
  <c r="AB48" i="51"/>
  <c r="AB52" i="51"/>
  <c r="AB56" i="51"/>
  <c r="AB60" i="51"/>
  <c r="Z15" i="50"/>
  <c r="AJ15" i="50" s="1"/>
  <c r="AB40" i="51"/>
  <c r="AB12" i="51"/>
  <c r="AB16" i="51"/>
  <c r="AB20" i="51"/>
  <c r="AB24" i="51"/>
  <c r="AB28" i="51"/>
  <c r="AB32" i="51"/>
  <c r="AB36" i="51"/>
  <c r="BB15" i="50"/>
  <c r="BL15" i="50" s="1"/>
  <c r="AE16" i="53"/>
  <c r="AE20" i="53"/>
  <c r="AE24" i="53"/>
  <c r="AB34" i="53"/>
  <c r="AB38" i="53"/>
  <c r="AB42" i="53"/>
  <c r="AB46" i="53"/>
  <c r="AB50" i="53"/>
  <c r="AB54" i="53"/>
  <c r="AB58" i="53"/>
  <c r="AE12" i="53"/>
  <c r="AB15" i="51"/>
  <c r="AB19" i="51"/>
  <c r="AB23" i="51"/>
  <c r="AB27" i="51"/>
  <c r="AB31" i="51"/>
  <c r="AB35" i="51"/>
  <c r="AB39" i="51"/>
  <c r="AB43" i="51"/>
  <c r="AB47" i="51"/>
  <c r="AB51" i="51"/>
  <c r="AB55" i="51"/>
  <c r="AB59" i="51"/>
  <c r="Z15" i="49"/>
  <c r="AJ15" i="49" s="1"/>
  <c r="Y15" i="49"/>
  <c r="AI15" i="49" s="1"/>
  <c r="AB36" i="47"/>
  <c r="AB13" i="47"/>
  <c r="AB17" i="47"/>
  <c r="AB21" i="47"/>
  <c r="AB25" i="47"/>
  <c r="AB29" i="47"/>
  <c r="AB33" i="47"/>
  <c r="AB37" i="47"/>
  <c r="AB41" i="47"/>
  <c r="AB45" i="47"/>
  <c r="AB49" i="47"/>
  <c r="AB53" i="47"/>
  <c r="AB57" i="47"/>
  <c r="AB61" i="47"/>
  <c r="AB14" i="47"/>
  <c r="AB18" i="47"/>
  <c r="AB26" i="47"/>
  <c r="AB34" i="47"/>
  <c r="AB42" i="47"/>
  <c r="AB54" i="47"/>
  <c r="AB58" i="47"/>
  <c r="V15" i="36"/>
  <c r="AF15" i="36" s="1"/>
  <c r="W15" i="33"/>
  <c r="AG15" i="33" s="1"/>
  <c r="AB12" i="32"/>
  <c r="AB14" i="32"/>
  <c r="AB16" i="32"/>
  <c r="AB18" i="32"/>
  <c r="AB20" i="32"/>
  <c r="AB22" i="32"/>
  <c r="AB24" i="32"/>
  <c r="AB26" i="32"/>
  <c r="AB28" i="32"/>
  <c r="AB30" i="32"/>
  <c r="AB32" i="32"/>
  <c r="AB34" i="32"/>
  <c r="AB36" i="32"/>
  <c r="AB38" i="32"/>
  <c r="AB40" i="32"/>
  <c r="AB42" i="32"/>
  <c r="AB44" i="32"/>
  <c r="AB46" i="32"/>
  <c r="AB48" i="32"/>
  <c r="AB50" i="32"/>
  <c r="AB52" i="32"/>
  <c r="AB54" i="32"/>
  <c r="AB56" i="32"/>
  <c r="AB58" i="32"/>
  <c r="AB60" i="32"/>
  <c r="X15" i="33"/>
  <c r="AH15" i="33" s="1"/>
  <c r="BF15" i="29"/>
  <c r="BP15" i="29" s="1"/>
  <c r="AA15" i="29"/>
  <c r="AK15" i="29" s="1"/>
  <c r="AB27" i="28"/>
  <c r="AB31" i="28"/>
  <c r="AB35" i="28"/>
  <c r="AE25" i="28"/>
  <c r="AE37" i="28"/>
  <c r="AE45" i="28"/>
  <c r="Z15" i="29"/>
  <c r="AJ15" i="29" s="1"/>
  <c r="AE16" i="28"/>
  <c r="AE34" i="28"/>
  <c r="AE60" i="28"/>
  <c r="AE44" i="28"/>
  <c r="V15" i="29"/>
  <c r="AF15" i="29" s="1"/>
  <c r="AE48" i="28"/>
  <c r="AE13" i="28"/>
  <c r="AE24" i="28"/>
  <c r="AE47" i="28"/>
  <c r="AE41" i="28"/>
  <c r="AE21" i="28"/>
  <c r="AE36" i="28"/>
  <c r="AE39" i="28"/>
  <c r="AE52" i="28"/>
  <c r="AE55" i="28"/>
  <c r="AE17" i="28"/>
  <c r="AE29" i="28"/>
  <c r="AE33" i="28"/>
  <c r="AE40" i="28"/>
  <c r="AE56" i="28"/>
  <c r="AE13" i="42"/>
  <c r="AE17" i="42"/>
  <c r="AE21" i="42"/>
  <c r="AE25" i="42"/>
  <c r="AE29" i="42"/>
  <c r="AE33" i="42"/>
  <c r="AE37" i="42"/>
  <c r="AE41" i="42"/>
  <c r="AE45" i="42"/>
  <c r="AE49" i="42"/>
  <c r="AE53" i="42"/>
  <c r="AE57" i="42"/>
  <c r="AE61" i="42"/>
  <c r="V15" i="43"/>
  <c r="AF15" i="43" s="1"/>
  <c r="W15" i="43"/>
  <c r="AG15" i="43" s="1"/>
  <c r="AE15" i="42"/>
  <c r="AE19" i="42"/>
  <c r="AE23" i="42"/>
  <c r="AE27" i="42"/>
  <c r="AE31" i="42"/>
  <c r="AE35" i="42"/>
  <c r="AE60" i="30"/>
  <c r="AE14" i="30"/>
  <c r="AE23" i="30"/>
  <c r="AE26" i="30"/>
  <c r="AE36" i="30"/>
  <c r="AE47" i="30"/>
  <c r="AE55" i="30"/>
  <c r="AE17" i="30"/>
  <c r="AE21" i="30"/>
  <c r="AE27" i="30"/>
  <c r="AE33" i="30"/>
  <c r="AE37" i="30"/>
  <c r="AE45" i="30"/>
  <c r="AE53" i="30"/>
  <c r="AE61" i="30"/>
  <c r="V15" i="31"/>
  <c r="AF15" i="31" s="1"/>
  <c r="AE16" i="30"/>
  <c r="AE20" i="30"/>
  <c r="AE39" i="30"/>
  <c r="AE28" i="30"/>
  <c r="AE31" i="30"/>
  <c r="AE43" i="30"/>
  <c r="AE51" i="30"/>
  <c r="AE59" i="30"/>
  <c r="W15" i="31"/>
  <c r="AG15" i="31" s="1"/>
  <c r="AE12" i="28"/>
  <c r="AE18" i="28"/>
  <c r="AE22" i="28"/>
  <c r="AE28" i="28"/>
  <c r="AE32" i="28"/>
  <c r="AE38" i="28"/>
  <c r="AE46" i="28"/>
  <c r="AE54" i="28"/>
  <c r="W15" i="29"/>
  <c r="AG15" i="29" s="1"/>
  <c r="AB19" i="28"/>
  <c r="AE14" i="28"/>
  <c r="AE20" i="28"/>
  <c r="AE26" i="28"/>
  <c r="AE30" i="28"/>
  <c r="AE42" i="28"/>
  <c r="AE50" i="28"/>
  <c r="AE58" i="28"/>
  <c r="Y15" i="27"/>
  <c r="AI15" i="27" s="1"/>
  <c r="U15" i="27"/>
  <c r="AE15" i="27" s="1"/>
  <c r="X15" i="27"/>
  <c r="AH15" i="27" s="1"/>
  <c r="AE17" i="41"/>
  <c r="AE21" i="41"/>
  <c r="AE15" i="47"/>
  <c r="AE19" i="47"/>
  <c r="AE13" i="61"/>
  <c r="AE16" i="61"/>
  <c r="AE24" i="61"/>
  <c r="AE36" i="61"/>
  <c r="AE12" i="34"/>
  <c r="AE14" i="34"/>
  <c r="AE16" i="34"/>
  <c r="AE18" i="34"/>
  <c r="AE20" i="34"/>
  <c r="AE22" i="34"/>
  <c r="AE24" i="34"/>
  <c r="AE26" i="34"/>
  <c r="AE28" i="34"/>
  <c r="AE30" i="34"/>
  <c r="AE32" i="34"/>
  <c r="AE34" i="34"/>
  <c r="AE36" i="34"/>
  <c r="AE14" i="41"/>
  <c r="AE18" i="41"/>
  <c r="AE22" i="41"/>
  <c r="AE26" i="41"/>
  <c r="AE30" i="41"/>
  <c r="AE34" i="41"/>
  <c r="AE12" i="47"/>
  <c r="AE16" i="47"/>
  <c r="AE20" i="47"/>
  <c r="AE24" i="47"/>
  <c r="AE28" i="47"/>
  <c r="AE32" i="47"/>
  <c r="AE36" i="47"/>
  <c r="AB36" i="59"/>
  <c r="AE14" i="61"/>
  <c r="AE19" i="61"/>
  <c r="AE22" i="61"/>
  <c r="AE25" i="61"/>
  <c r="AE29" i="61"/>
  <c r="AE33" i="61"/>
  <c r="AE13" i="41"/>
  <c r="AE25" i="41"/>
  <c r="AE29" i="41"/>
  <c r="AE33" i="41"/>
  <c r="AE23" i="47"/>
  <c r="AE27" i="47"/>
  <c r="AE31" i="47"/>
  <c r="AE21" i="61"/>
  <c r="AE28" i="61"/>
  <c r="AE32" i="61"/>
  <c r="AB13" i="28"/>
  <c r="AB21" i="28"/>
  <c r="AB29" i="28"/>
  <c r="AB12" i="30"/>
  <c r="AB20" i="30"/>
  <c r="AB28" i="30"/>
  <c r="AB36" i="30"/>
  <c r="AE15" i="41"/>
  <c r="AE19" i="41"/>
  <c r="AE23" i="41"/>
  <c r="AE27" i="41"/>
  <c r="AE31" i="41"/>
  <c r="AE35" i="41"/>
  <c r="AE13" i="47"/>
  <c r="AE17" i="47"/>
  <c r="AE21" i="47"/>
  <c r="AE25" i="47"/>
  <c r="AE29" i="47"/>
  <c r="AE33" i="47"/>
  <c r="AE35" i="59"/>
  <c r="AE12" i="61"/>
  <c r="AE17" i="61"/>
  <c r="AE20" i="61"/>
  <c r="AE26" i="61"/>
  <c r="AE30" i="61"/>
  <c r="AE34" i="61"/>
  <c r="AB18" i="30"/>
  <c r="AB26" i="30"/>
  <c r="AB34" i="30"/>
  <c r="AE13" i="34"/>
  <c r="AE15" i="34"/>
  <c r="AE17" i="34"/>
  <c r="AE19" i="34"/>
  <c r="AE21" i="34"/>
  <c r="AE23" i="34"/>
  <c r="AE25" i="34"/>
  <c r="AE27" i="34"/>
  <c r="AE29" i="34"/>
  <c r="AE31" i="34"/>
  <c r="AE33" i="34"/>
  <c r="AE35" i="34"/>
  <c r="AE12" i="41"/>
  <c r="AE16" i="41"/>
  <c r="AE20" i="41"/>
  <c r="AE24" i="41"/>
  <c r="AE28" i="41"/>
  <c r="AE32" i="41"/>
  <c r="AE36" i="41"/>
  <c r="AE14" i="47"/>
  <c r="AE18" i="47"/>
  <c r="AE22" i="47"/>
  <c r="AE26" i="47"/>
  <c r="AE30" i="47"/>
  <c r="AE34" i="47"/>
  <c r="AE15" i="61"/>
  <c r="AE18" i="61"/>
  <c r="AE23" i="61"/>
  <c r="AE27" i="61"/>
  <c r="AE31" i="61"/>
  <c r="AE35" i="61"/>
  <c r="AY64" i="27"/>
  <c r="BE62" i="27"/>
  <c r="BA58" i="27"/>
  <c r="BB51" i="27"/>
  <c r="BH45" i="27"/>
  <c r="BH37" i="27"/>
  <c r="BG36" i="27"/>
  <c r="BD33" i="27"/>
  <c r="AY32" i="27"/>
  <c r="BG57" i="27"/>
  <c r="BB56" i="27"/>
  <c r="AY53" i="27"/>
  <c r="BE43" i="27"/>
  <c r="BB40" i="27"/>
  <c r="BA39" i="27"/>
  <c r="BG29" i="27"/>
  <c r="BD26" i="27"/>
  <c r="BG25" i="27"/>
  <c r="BD22" i="27"/>
  <c r="AZ60" i="27"/>
  <c r="BA53" i="27"/>
  <c r="BH52" i="27"/>
  <c r="AZ52" i="27"/>
  <c r="AY51" i="27"/>
  <c r="BE49" i="27"/>
  <c r="BC47" i="27"/>
  <c r="BA45" i="27"/>
  <c r="BH44" i="27"/>
  <c r="AZ44" i="27"/>
  <c r="AY43" i="27"/>
  <c r="BE41" i="27"/>
  <c r="BC39" i="27"/>
  <c r="BA37" i="27"/>
  <c r="BH36" i="27"/>
  <c r="AZ36" i="27"/>
  <c r="AY35" i="27"/>
  <c r="BE33" i="27"/>
  <c r="BC31" i="27"/>
  <c r="BA29" i="27"/>
  <c r="BD28" i="27"/>
  <c r="AY28" i="27"/>
  <c r="BH27" i="27"/>
  <c r="BC27" i="27"/>
  <c r="BG26" i="27"/>
  <c r="BB26" i="27"/>
  <c r="BF25" i="27"/>
  <c r="BA25" i="27"/>
  <c r="BE24" i="27"/>
  <c r="AZ24" i="27"/>
  <c r="AY23" i="27"/>
  <c r="BD18" i="27"/>
  <c r="AZ18" i="27"/>
  <c r="BG17" i="27"/>
  <c r="BC17" i="27"/>
  <c r="BF16" i="27"/>
  <c r="V16" i="27"/>
  <c r="BG58" i="27"/>
  <c r="BF57" i="27"/>
  <c r="BC54" i="27"/>
  <c r="AY50" i="27"/>
  <c r="BH43" i="27"/>
  <c r="BB37" i="27"/>
  <c r="BG34" i="27"/>
  <c r="BE28" i="27"/>
  <c r="BH25" i="27"/>
  <c r="BF23" i="27"/>
  <c r="BD21" i="27"/>
  <c r="BB19" i="27"/>
  <c r="AZ17" i="27"/>
  <c r="BA64" i="27"/>
  <c r="BH63" i="27"/>
  <c r="AZ63" i="27"/>
  <c r="BG62" i="27"/>
  <c r="AY62" i="27"/>
  <c r="BE60" i="27"/>
  <c r="BC58" i="27"/>
  <c r="BA56" i="27"/>
  <c r="BH55" i="27"/>
  <c r="AZ55" i="27"/>
  <c r="BG54" i="27"/>
  <c r="AY54" i="27"/>
  <c r="BE52" i="27"/>
  <c r="BC50" i="27"/>
  <c r="BA48" i="27"/>
  <c r="BH47" i="27"/>
  <c r="AZ47" i="27"/>
  <c r="BG46" i="27"/>
  <c r="AY46" i="27"/>
  <c r="BE44" i="27"/>
  <c r="BC42" i="27"/>
  <c r="BA40" i="27"/>
  <c r="BH39" i="27"/>
  <c r="AZ39" i="27"/>
  <c r="BG38" i="27"/>
  <c r="AY38" i="27"/>
  <c r="BE36" i="27"/>
  <c r="BC34" i="27"/>
  <c r="BA32" i="27"/>
  <c r="BH31" i="27"/>
  <c r="AZ31" i="27"/>
  <c r="BG30" i="27"/>
  <c r="AY30" i="27"/>
  <c r="BF29" i="27"/>
  <c r="BH28" i="27"/>
  <c r="BC28" i="27"/>
  <c r="BG27" i="27"/>
  <c r="BB27" i="27"/>
  <c r="BF26" i="27"/>
  <c r="BA26" i="27"/>
  <c r="BE25" i="27"/>
  <c r="AZ25" i="27"/>
  <c r="BD24" i="27"/>
  <c r="AY24" i="27"/>
  <c r="BH23" i="27"/>
  <c r="BC23" i="27"/>
  <c r="BG22" i="27"/>
  <c r="BB22" i="27"/>
  <c r="BF21" i="27"/>
  <c r="BA21" i="27"/>
  <c r="BE20" i="27"/>
  <c r="AZ20" i="27"/>
  <c r="BD19" i="27"/>
  <c r="AZ19" i="27"/>
  <c r="BG18" i="27"/>
  <c r="BC18" i="27"/>
  <c r="AY18" i="27"/>
  <c r="BF17" i="27"/>
  <c r="BB17" i="27"/>
  <c r="BE16" i="27"/>
  <c r="BA16" i="27"/>
  <c r="BA65" i="27"/>
  <c r="BH64" i="27"/>
  <c r="BE61" i="27"/>
  <c r="BC59" i="27"/>
  <c r="AZ56" i="27"/>
  <c r="BE53" i="27"/>
  <c r="BD52" i="27"/>
  <c r="BC51" i="27"/>
  <c r="BB50" i="27"/>
  <c r="BA49" i="27"/>
  <c r="BH48" i="27"/>
  <c r="BF46" i="27"/>
  <c r="BE45" i="27"/>
  <c r="BD44" i="27"/>
  <c r="BB42" i="27"/>
  <c r="BA41" i="27"/>
  <c r="BH40" i="27"/>
  <c r="BG39" i="27"/>
  <c r="AY39" i="27"/>
  <c r="BF38" i="27"/>
  <c r="BE37" i="27"/>
  <c r="BD36" i="27"/>
  <c r="BC35" i="27"/>
  <c r="BB34" i="27"/>
  <c r="BH32" i="27"/>
  <c r="BG31" i="27"/>
  <c r="AY31" i="27"/>
  <c r="BE29" i="27"/>
  <c r="BA28" i="27"/>
  <c r="BF27" i="27"/>
  <c r="AY26" i="27"/>
  <c r="BH24" i="27"/>
  <c r="BC24" i="27"/>
  <c r="BA22" i="27"/>
  <c r="AZ21" i="27"/>
  <c r="AY19" i="27"/>
  <c r="BB18" i="27"/>
  <c r="BA17" i="27"/>
  <c r="BD16" i="27"/>
  <c r="BE64" i="27"/>
  <c r="BB61" i="27"/>
  <c r="AZ59" i="27"/>
  <c r="BD55" i="27"/>
  <c r="BB53" i="27"/>
  <c r="BG50" i="27"/>
  <c r="BF49" i="27"/>
  <c r="BE48" i="27"/>
  <c r="BB45" i="27"/>
  <c r="AZ43" i="27"/>
  <c r="AY42" i="27"/>
  <c r="BE40" i="27"/>
  <c r="BD39" i="27"/>
  <c r="AZ35" i="27"/>
  <c r="AY34" i="27"/>
  <c r="BF33" i="27"/>
  <c r="BE32" i="27"/>
  <c r="BB29" i="27"/>
  <c r="AZ28" i="27"/>
  <c r="BD27" i="27"/>
  <c r="BB25" i="27"/>
  <c r="BG24" i="27"/>
  <c r="AZ23" i="27"/>
  <c r="BC20" i="27"/>
  <c r="BD17" i="27"/>
  <c r="BG16" i="27"/>
  <c r="AY16" i="27"/>
  <c r="AZ64" i="27"/>
  <c r="BG63" i="27"/>
  <c r="AY63" i="27"/>
  <c r="BF62" i="27"/>
  <c r="BD60" i="27"/>
  <c r="BB58" i="27"/>
  <c r="BA57" i="27"/>
  <c r="BH56" i="27"/>
  <c r="BG55" i="27"/>
  <c r="AY55" i="27"/>
  <c r="BF54" i="27"/>
  <c r="AZ48" i="27"/>
  <c r="BG47" i="27"/>
  <c r="AY47" i="27"/>
  <c r="BC43" i="27"/>
  <c r="AZ40" i="27"/>
  <c r="BA33" i="27"/>
  <c r="AZ32" i="27"/>
  <c r="BF30" i="27"/>
  <c r="BG28" i="27"/>
  <c r="AZ27" i="27"/>
  <c r="BE26" i="27"/>
  <c r="BD25" i="27"/>
  <c r="BG23" i="27"/>
  <c r="BB23" i="27"/>
  <c r="BF22" i="27"/>
  <c r="BE21" i="27"/>
  <c r="BD20" i="27"/>
  <c r="AY20" i="27"/>
  <c r="BH19" i="27"/>
  <c r="BC19" i="27"/>
  <c r="BF18" i="27"/>
  <c r="BE17" i="27"/>
  <c r="BH16" i="27"/>
  <c r="AZ16" i="27"/>
  <c r="BF65" i="27"/>
  <c r="BH59" i="27"/>
  <c r="AY58" i="27"/>
  <c r="BE56" i="27"/>
  <c r="BA52" i="27"/>
  <c r="BH51" i="27"/>
  <c r="BD47" i="27"/>
  <c r="BA44" i="27"/>
  <c r="BA36" i="27"/>
  <c r="BC30" i="27"/>
  <c r="AY27" i="27"/>
  <c r="BC26" i="27"/>
  <c r="BE22" i="27"/>
  <c r="AY22" i="27"/>
  <c r="BH20" i="27"/>
  <c r="BG19" i="27"/>
  <c r="BE18" i="27"/>
  <c r="BH17" i="27"/>
  <c r="BC16" i="27"/>
  <c r="K49" i="1"/>
  <c r="BD15" i="27"/>
  <c r="BN15" i="27" s="1"/>
  <c r="R26" i="27"/>
  <c r="BC15" i="29"/>
  <c r="BM15" i="29" s="1"/>
  <c r="R53" i="31"/>
  <c r="R65" i="31"/>
  <c r="F58" i="57" s="1"/>
  <c r="Q51" i="1" s="1"/>
  <c r="BA15" i="27"/>
  <c r="BK15" i="27" s="1"/>
  <c r="R30" i="27"/>
  <c r="R37" i="27"/>
  <c r="R46" i="27"/>
  <c r="R53" i="27"/>
  <c r="R54" i="27"/>
  <c r="AE15" i="28"/>
  <c r="AE19" i="28"/>
  <c r="AE23" i="28"/>
  <c r="AE31" i="28"/>
  <c r="AE43" i="28"/>
  <c r="AE59" i="28"/>
  <c r="AE61" i="28"/>
  <c r="E55" i="57"/>
  <c r="N48" i="1" s="1"/>
  <c r="BB15" i="31"/>
  <c r="BL15" i="31" s="1"/>
  <c r="AY15" i="33"/>
  <c r="BI15" i="33" s="1"/>
  <c r="U15" i="33"/>
  <c r="AE15" i="33" s="1"/>
  <c r="BC15" i="33"/>
  <c r="BM15" i="33" s="1"/>
  <c r="Y15" i="33"/>
  <c r="AI15" i="33" s="1"/>
  <c r="BG15" i="33"/>
  <c r="BQ15" i="33" s="1"/>
  <c r="AC15" i="33"/>
  <c r="AM15" i="33" s="1"/>
  <c r="AZ15" i="27"/>
  <c r="BJ15" i="27" s="1"/>
  <c r="BH15" i="27"/>
  <c r="BR15" i="27" s="1"/>
  <c r="R61" i="31"/>
  <c r="F54" i="57" s="1"/>
  <c r="Q47" i="1" s="1"/>
  <c r="BE15" i="27"/>
  <c r="BO15" i="27" s="1"/>
  <c r="R29" i="27"/>
  <c r="R38" i="27"/>
  <c r="R45" i="27"/>
  <c r="R61" i="27"/>
  <c r="D54" i="57" s="1"/>
  <c r="R62" i="27"/>
  <c r="D55" i="57" s="1"/>
  <c r="AE27" i="28"/>
  <c r="AE35" i="28"/>
  <c r="AE49" i="28"/>
  <c r="AE51" i="28"/>
  <c r="AE53" i="28"/>
  <c r="AE57" i="28"/>
  <c r="K50" i="1"/>
  <c r="AE12" i="14"/>
  <c r="V15" i="27"/>
  <c r="AF15" i="27" s="1"/>
  <c r="Z15" i="27"/>
  <c r="AJ15" i="27" s="1"/>
  <c r="AD15" i="27"/>
  <c r="AN15" i="27" s="1"/>
  <c r="R19" i="27"/>
  <c r="AB12" i="28"/>
  <c r="AB14" i="28"/>
  <c r="AB16" i="28"/>
  <c r="AB18" i="28"/>
  <c r="AB20" i="28"/>
  <c r="AB22" i="28"/>
  <c r="AB24" i="28"/>
  <c r="AB26" i="28"/>
  <c r="AB28" i="28"/>
  <c r="AB30" i="28"/>
  <c r="AB32" i="28"/>
  <c r="AB34" i="28"/>
  <c r="AB36" i="28"/>
  <c r="AB38" i="28"/>
  <c r="AB40" i="28"/>
  <c r="AB42" i="28"/>
  <c r="AB44" i="28"/>
  <c r="AB46" i="28"/>
  <c r="AB48" i="28"/>
  <c r="AB50" i="28"/>
  <c r="AB52" i="28"/>
  <c r="AB54" i="28"/>
  <c r="AB56" i="28"/>
  <c r="AB58" i="28"/>
  <c r="AB60" i="28"/>
  <c r="AY15" i="29"/>
  <c r="BI15" i="29" s="1"/>
  <c r="BG15" i="29"/>
  <c r="BQ15" i="29" s="1"/>
  <c r="AB13" i="30"/>
  <c r="AB15" i="30"/>
  <c r="AB17" i="30"/>
  <c r="AB19" i="30"/>
  <c r="AB21" i="30"/>
  <c r="AB23" i="30"/>
  <c r="AB25" i="30"/>
  <c r="AB27" i="30"/>
  <c r="AB29" i="30"/>
  <c r="AB31" i="30"/>
  <c r="AB33" i="30"/>
  <c r="AB35" i="30"/>
  <c r="AB37" i="30"/>
  <c r="AB39" i="30"/>
  <c r="AB41" i="30"/>
  <c r="AB43" i="30"/>
  <c r="AB45" i="30"/>
  <c r="BF15" i="31"/>
  <c r="BP15" i="31" s="1"/>
  <c r="R17" i="31"/>
  <c r="R21" i="31"/>
  <c r="R25" i="31"/>
  <c r="R29" i="31"/>
  <c r="R33" i="31"/>
  <c r="R37" i="31"/>
  <c r="R41" i="31"/>
  <c r="R45" i="31"/>
  <c r="R49" i="31"/>
  <c r="R57" i="31"/>
  <c r="K45" i="1"/>
  <c r="W15" i="27"/>
  <c r="AG15" i="27" s="1"/>
  <c r="AA15" i="27"/>
  <c r="AK15" i="27" s="1"/>
  <c r="AY15" i="27"/>
  <c r="BI15" i="27" s="1"/>
  <c r="BC15" i="27"/>
  <c r="BM15" i="27" s="1"/>
  <c r="BG15" i="27"/>
  <c r="BQ15" i="27" s="1"/>
  <c r="R18" i="27"/>
  <c r="R22" i="27"/>
  <c r="R33" i="27"/>
  <c r="R34" i="27"/>
  <c r="R41" i="27"/>
  <c r="R42" i="27"/>
  <c r="R49" i="27"/>
  <c r="R50" i="27"/>
  <c r="R57" i="27"/>
  <c r="R58" i="27"/>
  <c r="R65" i="27"/>
  <c r="D58" i="57" s="1"/>
  <c r="BB15" i="29"/>
  <c r="BL15" i="29" s="1"/>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BA15" i="33"/>
  <c r="BK15" i="33" s="1"/>
  <c r="BE15" i="33"/>
  <c r="BO15" i="33" s="1"/>
  <c r="R16" i="33"/>
  <c r="AO16" i="33" s="1"/>
  <c r="R37" i="33"/>
  <c r="AB19" i="35"/>
  <c r="AB20" i="35"/>
  <c r="BF21" i="35"/>
  <c r="BF22" i="35"/>
  <c r="AB31" i="35"/>
  <c r="AB32" i="35"/>
  <c r="AB39" i="35"/>
  <c r="AB40" i="35"/>
  <c r="AB13" i="37"/>
  <c r="AB17" i="37"/>
  <c r="AB21" i="37"/>
  <c r="AB25" i="37"/>
  <c r="AB29" i="37"/>
  <c r="AB33" i="37"/>
  <c r="AB37" i="37"/>
  <c r="AB41" i="37"/>
  <c r="AB45" i="37"/>
  <c r="AB49" i="37"/>
  <c r="AB50" i="37"/>
  <c r="AB51" i="37"/>
  <c r="AB52" i="37"/>
  <c r="AB53" i="37"/>
  <c r="AB54" i="37"/>
  <c r="AB55" i="37"/>
  <c r="AB56" i="37"/>
  <c r="AB57" i="37"/>
  <c r="AB58" i="37"/>
  <c r="AB59" i="37"/>
  <c r="AB60" i="37"/>
  <c r="AB61" i="37"/>
  <c r="E54" i="57"/>
  <c r="N47" i="1" s="1"/>
  <c r="E58" i="57"/>
  <c r="N51" i="1" s="1"/>
  <c r="U15" i="31"/>
  <c r="AE15" i="31" s="1"/>
  <c r="Y15" i="31"/>
  <c r="AI15" i="31" s="1"/>
  <c r="AC15" i="31"/>
  <c r="AM15" i="31" s="1"/>
  <c r="R16" i="31"/>
  <c r="R20" i="31"/>
  <c r="R24" i="31"/>
  <c r="R28" i="31"/>
  <c r="R32" i="31"/>
  <c r="R36" i="31"/>
  <c r="R40" i="31"/>
  <c r="R44" i="31"/>
  <c r="R48" i="31"/>
  <c r="R52" i="31"/>
  <c r="R56" i="31"/>
  <c r="R60" i="31"/>
  <c r="F53" i="57" s="1"/>
  <c r="Q46" i="1" s="1"/>
  <c r="R64" i="31"/>
  <c r="F57" i="57" s="1"/>
  <c r="Q50" i="1" s="1"/>
  <c r="V15" i="33"/>
  <c r="AF15" i="33" s="1"/>
  <c r="Z15" i="33"/>
  <c r="AJ15" i="33" s="1"/>
  <c r="AD15" i="33"/>
  <c r="AN15" i="33" s="1"/>
  <c r="BB15" i="33"/>
  <c r="BL15" i="33" s="1"/>
  <c r="R20" i="33"/>
  <c r="R21" i="33"/>
  <c r="R28" i="33"/>
  <c r="R29" i="33"/>
  <c r="R33" i="33"/>
  <c r="AB23" i="35"/>
  <c r="AB24" i="35"/>
  <c r="BF25" i="35"/>
  <c r="BF26" i="35"/>
  <c r="BF33" i="35"/>
  <c r="BF34" i="35"/>
  <c r="BF41" i="35"/>
  <c r="BF42" i="35"/>
  <c r="AB14" i="37"/>
  <c r="AB18" i="37"/>
  <c r="AB22" i="37"/>
  <c r="AB26" i="37"/>
  <c r="AB30" i="37"/>
  <c r="AB34" i="37"/>
  <c r="AB38" i="37"/>
  <c r="AB42" i="37"/>
  <c r="AB46" i="37"/>
  <c r="AB16" i="35"/>
  <c r="AB27" i="35"/>
  <c r="AB28" i="35"/>
  <c r="AB35" i="35"/>
  <c r="AB36" i="35"/>
  <c r="AB43" i="35"/>
  <c r="AB44" i="35"/>
  <c r="BF45" i="35"/>
  <c r="BF46" i="35"/>
  <c r="AZ15" i="33"/>
  <c r="BJ15" i="33" s="1"/>
  <c r="BD15" i="33"/>
  <c r="BN15" i="33" s="1"/>
  <c r="BH15" i="33"/>
  <c r="BR15" i="33" s="1"/>
  <c r="R24" i="33"/>
  <c r="R25" i="33"/>
  <c r="R41" i="33"/>
  <c r="H9" i="57"/>
  <c r="BF65" i="35"/>
  <c r="BB65" i="35"/>
  <c r="AD65" i="35"/>
  <c r="Z65" i="35"/>
  <c r="V65" i="35"/>
  <c r="BE64" i="35"/>
  <c r="BA64" i="35"/>
  <c r="AC64" i="35"/>
  <c r="Y64" i="35"/>
  <c r="U64" i="35"/>
  <c r="AE64" i="35" s="1"/>
  <c r="BH63" i="35"/>
  <c r="BD63" i="35"/>
  <c r="AZ63" i="35"/>
  <c r="AB63" i="35"/>
  <c r="X63" i="35"/>
  <c r="BG62" i="35"/>
  <c r="BC62" i="35"/>
  <c r="AY62" i="35"/>
  <c r="AA62" i="35"/>
  <c r="W62" i="35"/>
  <c r="BF61" i="35"/>
  <c r="BB61" i="35"/>
  <c r="AD61" i="35"/>
  <c r="Z61" i="35"/>
  <c r="V61" i="35"/>
  <c r="BE60" i="35"/>
  <c r="BA60" i="35"/>
  <c r="AC60" i="35"/>
  <c r="Y60" i="35"/>
  <c r="U60" i="35"/>
  <c r="AE60" i="35" s="1"/>
  <c r="BH59" i="35"/>
  <c r="BD59" i="35"/>
  <c r="AZ59" i="35"/>
  <c r="AB59" i="35"/>
  <c r="X59" i="35"/>
  <c r="BG58" i="35"/>
  <c r="BC58" i="35"/>
  <c r="AY58" i="35"/>
  <c r="AA58" i="35"/>
  <c r="W58" i="35"/>
  <c r="BF57" i="35"/>
  <c r="BB57" i="35"/>
  <c r="AD57" i="35"/>
  <c r="Z57" i="35"/>
  <c r="V57" i="35"/>
  <c r="BE56" i="35"/>
  <c r="BA56" i="35"/>
  <c r="AC56" i="35"/>
  <c r="Y56" i="35"/>
  <c r="U56" i="35"/>
  <c r="AE56" i="35" s="1"/>
  <c r="BH55" i="35"/>
  <c r="BD55" i="35"/>
  <c r="AZ55" i="35"/>
  <c r="AB55" i="35"/>
  <c r="X55" i="35"/>
  <c r="BG54" i="35"/>
  <c r="BC54" i="35"/>
  <c r="AY54" i="35"/>
  <c r="AA54" i="35"/>
  <c r="W54" i="35"/>
  <c r="BF53" i="35"/>
  <c r="BB53" i="35"/>
  <c r="AD53" i="35"/>
  <c r="Z53" i="35"/>
  <c r="V53" i="35"/>
  <c r="BE52" i="35"/>
  <c r="BA52" i="35"/>
  <c r="AC52" i="35"/>
  <c r="Y52" i="35"/>
  <c r="U52" i="35"/>
  <c r="AE52" i="35" s="1"/>
  <c r="BH51" i="35"/>
  <c r="BD51" i="35"/>
  <c r="AZ51" i="35"/>
  <c r="AB51" i="35"/>
  <c r="X51" i="35"/>
  <c r="BG50" i="35"/>
  <c r="BC50" i="35"/>
  <c r="AY50" i="35"/>
  <c r="AA50" i="35"/>
  <c r="W50" i="35"/>
  <c r="BF49" i="35"/>
  <c r="BB49" i="35"/>
  <c r="AD49" i="35"/>
  <c r="Z49" i="35"/>
  <c r="V49" i="35"/>
  <c r="BE48" i="35"/>
  <c r="BA48" i="35"/>
  <c r="AC48" i="35"/>
  <c r="Y48" i="35"/>
  <c r="U48" i="35"/>
  <c r="BH47" i="35"/>
  <c r="BD47" i="35"/>
  <c r="AZ47" i="35"/>
  <c r="AB47" i="35"/>
  <c r="X47" i="35"/>
  <c r="BG46" i="35"/>
  <c r="BC46" i="35"/>
  <c r="AY46" i="35"/>
  <c r="AA46" i="35"/>
  <c r="W46" i="35"/>
  <c r="BB45" i="35"/>
  <c r="AD45" i="35"/>
  <c r="Z45" i="35"/>
  <c r="V45" i="35"/>
  <c r="BE44" i="35"/>
  <c r="BA44" i="35"/>
  <c r="AC44" i="35"/>
  <c r="Y44" i="35"/>
  <c r="U44" i="35"/>
  <c r="BH43" i="35"/>
  <c r="BD43" i="35"/>
  <c r="AZ43" i="35"/>
  <c r="X43" i="35"/>
  <c r="BG42" i="35"/>
  <c r="BC42" i="35"/>
  <c r="AY42" i="35"/>
  <c r="AA42" i="35"/>
  <c r="W42" i="35"/>
  <c r="BB41" i="35"/>
  <c r="AD41" i="35"/>
  <c r="Z41" i="35"/>
  <c r="V41" i="35"/>
  <c r="BE40" i="35"/>
  <c r="BA40" i="35"/>
  <c r="AC40" i="35"/>
  <c r="Y40" i="35"/>
  <c r="U40" i="35"/>
  <c r="BH39" i="35"/>
  <c r="BD39" i="35"/>
  <c r="AZ39" i="35"/>
  <c r="X39" i="35"/>
  <c r="BG38" i="35"/>
  <c r="BC38" i="35"/>
  <c r="AY38" i="35"/>
  <c r="AA38" i="35"/>
  <c r="W38" i="35"/>
  <c r="BB37" i="35"/>
  <c r="AD37" i="35"/>
  <c r="Z37" i="35"/>
  <c r="V37" i="35"/>
  <c r="BE36" i="35"/>
  <c r="BA36" i="35"/>
  <c r="AC36" i="35"/>
  <c r="Y36" i="35"/>
  <c r="U36" i="35"/>
  <c r="BH35" i="35"/>
  <c r="BD35" i="35"/>
  <c r="AZ35" i="35"/>
  <c r="X35" i="35"/>
  <c r="BG34" i="35"/>
  <c r="BC34" i="35"/>
  <c r="AY34" i="35"/>
  <c r="AA34" i="35"/>
  <c r="W34" i="35"/>
  <c r="BB33" i="35"/>
  <c r="AD33" i="35"/>
  <c r="Z33" i="35"/>
  <c r="V33" i="35"/>
  <c r="BE32" i="35"/>
  <c r="BA32" i="35"/>
  <c r="AC32" i="35"/>
  <c r="Y32" i="35"/>
  <c r="U32" i="35"/>
  <c r="BH31" i="35"/>
  <c r="BD31" i="35"/>
  <c r="AZ31" i="35"/>
  <c r="X31" i="35"/>
  <c r="BG30" i="35"/>
  <c r="BC30" i="35"/>
  <c r="AY30" i="35"/>
  <c r="AA30" i="35"/>
  <c r="W30" i="35"/>
  <c r="BB29" i="35"/>
  <c r="AD29" i="35"/>
  <c r="Z29" i="35"/>
  <c r="V29" i="35"/>
  <c r="BE28" i="35"/>
  <c r="BA28" i="35"/>
  <c r="AC28" i="35"/>
  <c r="Y28" i="35"/>
  <c r="U28" i="35"/>
  <c r="BH27" i="35"/>
  <c r="BD27" i="35"/>
  <c r="AZ27" i="35"/>
  <c r="X27" i="35"/>
  <c r="BG26" i="35"/>
  <c r="BC26" i="35"/>
  <c r="AY26" i="35"/>
  <c r="AA26" i="35"/>
  <c r="W26" i="35"/>
  <c r="BB25" i="35"/>
  <c r="AD25" i="35"/>
  <c r="Z25" i="35"/>
  <c r="V25" i="35"/>
  <c r="BE24" i="35"/>
  <c r="BA24" i="35"/>
  <c r="AC24" i="35"/>
  <c r="Y24" i="35"/>
  <c r="U24" i="35"/>
  <c r="BH23" i="35"/>
  <c r="BD23" i="35"/>
  <c r="AZ23" i="35"/>
  <c r="X23" i="35"/>
  <c r="BG22" i="35"/>
  <c r="BC22" i="35"/>
  <c r="AY22" i="35"/>
  <c r="AA22" i="35"/>
  <c r="W22" i="35"/>
  <c r="BB21" i="35"/>
  <c r="AD21" i="35"/>
  <c r="Z21" i="35"/>
  <c r="V21" i="35"/>
  <c r="BE20" i="35"/>
  <c r="BA20" i="35"/>
  <c r="AC20" i="35"/>
  <c r="Y20" i="35"/>
  <c r="U20" i="35"/>
  <c r="BH19" i="35"/>
  <c r="BD19" i="35"/>
  <c r="AZ19" i="35"/>
  <c r="X19" i="35"/>
  <c r="BG18" i="35"/>
  <c r="BC18" i="35"/>
  <c r="AY18" i="35"/>
  <c r="AA18" i="35"/>
  <c r="W18" i="35"/>
  <c r="BB17" i="35"/>
  <c r="AD17" i="35"/>
  <c r="Z17" i="35"/>
  <c r="V17" i="35"/>
  <c r="BE16" i="35"/>
  <c r="BA16" i="35"/>
  <c r="AC16" i="35"/>
  <c r="Y16" i="35"/>
  <c r="U16" i="35"/>
  <c r="BE65" i="35"/>
  <c r="BA65" i="35"/>
  <c r="AC65" i="35"/>
  <c r="Y65" i="35"/>
  <c r="U65" i="35"/>
  <c r="AE65" i="35" s="1"/>
  <c r="BH64" i="35"/>
  <c r="BD64" i="35"/>
  <c r="AZ64" i="35"/>
  <c r="AB64" i="35"/>
  <c r="X64" i="35"/>
  <c r="BG63" i="35"/>
  <c r="BC63" i="35"/>
  <c r="AY63" i="35"/>
  <c r="AA63" i="35"/>
  <c r="W63" i="35"/>
  <c r="BF62" i="35"/>
  <c r="BB62" i="35"/>
  <c r="AD62" i="35"/>
  <c r="Z62" i="35"/>
  <c r="V62" i="35"/>
  <c r="BE61" i="35"/>
  <c r="BA61" i="35"/>
  <c r="AC61" i="35"/>
  <c r="Y61" i="35"/>
  <c r="U61" i="35"/>
  <c r="AE61" i="35" s="1"/>
  <c r="BH60" i="35"/>
  <c r="BD60" i="35"/>
  <c r="AZ60" i="35"/>
  <c r="AB60" i="35"/>
  <c r="X60" i="35"/>
  <c r="BG59" i="35"/>
  <c r="BC59" i="35"/>
  <c r="AY59" i="35"/>
  <c r="AA59" i="35"/>
  <c r="W59" i="35"/>
  <c r="BF58" i="35"/>
  <c r="BB58" i="35"/>
  <c r="AD58" i="35"/>
  <c r="Z58" i="35"/>
  <c r="V58" i="35"/>
  <c r="BE57" i="35"/>
  <c r="BA57" i="35"/>
  <c r="AC57" i="35"/>
  <c r="Y57" i="35"/>
  <c r="U57" i="35"/>
  <c r="AE57" i="35" s="1"/>
  <c r="BH56" i="35"/>
  <c r="BD56" i="35"/>
  <c r="AZ56" i="35"/>
  <c r="AB56" i="35"/>
  <c r="X56" i="35"/>
  <c r="BG55" i="35"/>
  <c r="BC55" i="35"/>
  <c r="AY55" i="35"/>
  <c r="AA55" i="35"/>
  <c r="W55" i="35"/>
  <c r="BF54" i="35"/>
  <c r="BB54" i="35"/>
  <c r="AD54" i="35"/>
  <c r="Z54" i="35"/>
  <c r="V54" i="35"/>
  <c r="BE53" i="35"/>
  <c r="BA53" i="35"/>
  <c r="AC53" i="35"/>
  <c r="Y53" i="35"/>
  <c r="U53" i="35"/>
  <c r="AE53" i="35" s="1"/>
  <c r="BH52" i="35"/>
  <c r="BD52" i="35"/>
  <c r="AZ52" i="35"/>
  <c r="AB52" i="35"/>
  <c r="X52" i="35"/>
  <c r="BG51" i="35"/>
  <c r="BC51" i="35"/>
  <c r="AY51" i="35"/>
  <c r="AA51" i="35"/>
  <c r="W51" i="35"/>
  <c r="BF50" i="35"/>
  <c r="BB50" i="35"/>
  <c r="AD50" i="35"/>
  <c r="Z50" i="35"/>
  <c r="V50" i="35"/>
  <c r="BE49" i="35"/>
  <c r="BA49" i="35"/>
  <c r="AC49" i="35"/>
  <c r="Y49" i="35"/>
  <c r="U49" i="35"/>
  <c r="BH48" i="35"/>
  <c r="BD48" i="35"/>
  <c r="AZ48" i="35"/>
  <c r="AB48" i="35"/>
  <c r="X48" i="35"/>
  <c r="BG47" i="35"/>
  <c r="BC47" i="35"/>
  <c r="AY47" i="35"/>
  <c r="AA47" i="35"/>
  <c r="W47" i="35"/>
  <c r="BB46" i="35"/>
  <c r="AD46" i="35"/>
  <c r="Z46" i="35"/>
  <c r="V46" i="35"/>
  <c r="BE45" i="35"/>
  <c r="BA45" i="35"/>
  <c r="AC45" i="35"/>
  <c r="Y45" i="35"/>
  <c r="U45" i="35"/>
  <c r="BH44" i="35"/>
  <c r="BD44" i="35"/>
  <c r="AZ44" i="35"/>
  <c r="X44" i="35"/>
  <c r="BG43" i="35"/>
  <c r="BC43" i="35"/>
  <c r="AY43" i="35"/>
  <c r="AA43" i="35"/>
  <c r="W43" i="35"/>
  <c r="BB42" i="35"/>
  <c r="AD42" i="35"/>
  <c r="Z42" i="35"/>
  <c r="V42" i="35"/>
  <c r="BE41" i="35"/>
  <c r="BA41" i="35"/>
  <c r="AC41" i="35"/>
  <c r="Y41" i="35"/>
  <c r="U41" i="35"/>
  <c r="BH40" i="35"/>
  <c r="BD40" i="35"/>
  <c r="AZ40" i="35"/>
  <c r="X40" i="35"/>
  <c r="BG39" i="35"/>
  <c r="BC39" i="35"/>
  <c r="AY39" i="35"/>
  <c r="AA39" i="35"/>
  <c r="W39" i="35"/>
  <c r="BB38" i="35"/>
  <c r="AD38" i="35"/>
  <c r="Z38" i="35"/>
  <c r="V38" i="35"/>
  <c r="BE37" i="35"/>
  <c r="BA37" i="35"/>
  <c r="AC37" i="35"/>
  <c r="Y37" i="35"/>
  <c r="U37" i="35"/>
  <c r="BH36" i="35"/>
  <c r="BD36" i="35"/>
  <c r="AZ36" i="35"/>
  <c r="X36" i="35"/>
  <c r="BG35" i="35"/>
  <c r="BC35" i="35"/>
  <c r="AY35" i="35"/>
  <c r="AA35" i="35"/>
  <c r="W35" i="35"/>
  <c r="BB34" i="35"/>
  <c r="AD34" i="35"/>
  <c r="Z34" i="35"/>
  <c r="V34" i="35"/>
  <c r="BE33" i="35"/>
  <c r="BA33" i="35"/>
  <c r="AC33" i="35"/>
  <c r="Y33" i="35"/>
  <c r="U33" i="35"/>
  <c r="BH32" i="35"/>
  <c r="BD32" i="35"/>
  <c r="AZ32" i="35"/>
  <c r="X32" i="35"/>
  <c r="BG31" i="35"/>
  <c r="BC31" i="35"/>
  <c r="AY31" i="35"/>
  <c r="AA31" i="35"/>
  <c r="W31" i="35"/>
  <c r="BB30" i="35"/>
  <c r="AD30" i="35"/>
  <c r="Z30" i="35"/>
  <c r="V30" i="35"/>
  <c r="BE29" i="35"/>
  <c r="BA29" i="35"/>
  <c r="AC29" i="35"/>
  <c r="Y29" i="35"/>
  <c r="U29" i="35"/>
  <c r="BH28" i="35"/>
  <c r="BD28" i="35"/>
  <c r="AZ28" i="35"/>
  <c r="X28" i="35"/>
  <c r="BG27" i="35"/>
  <c r="BC27" i="35"/>
  <c r="AY27" i="35"/>
  <c r="AA27" i="35"/>
  <c r="W27" i="35"/>
  <c r="BB26" i="35"/>
  <c r="AD26" i="35"/>
  <c r="Z26" i="35"/>
  <c r="V26" i="35"/>
  <c r="BE25" i="35"/>
  <c r="BA25" i="35"/>
  <c r="AC25" i="35"/>
  <c r="Y25" i="35"/>
  <c r="U25" i="35"/>
  <c r="BH24" i="35"/>
  <c r="BD24" i="35"/>
  <c r="AZ24" i="35"/>
  <c r="X24" i="35"/>
  <c r="BG23" i="35"/>
  <c r="BC23" i="35"/>
  <c r="AY23" i="35"/>
  <c r="AA23" i="35"/>
  <c r="W23" i="35"/>
  <c r="BB22" i="35"/>
  <c r="AD22" i="35"/>
  <c r="Z22" i="35"/>
  <c r="V22" i="35"/>
  <c r="BE21" i="35"/>
  <c r="BA21" i="35"/>
  <c r="AC21" i="35"/>
  <c r="Y21" i="35"/>
  <c r="U21" i="35"/>
  <c r="BH20" i="35"/>
  <c r="BD20" i="35"/>
  <c r="AZ20" i="35"/>
  <c r="X20" i="35"/>
  <c r="BG19" i="35"/>
  <c r="BC19" i="35"/>
  <c r="AY19" i="35"/>
  <c r="AA19" i="35"/>
  <c r="W19" i="35"/>
  <c r="BB18" i="35"/>
  <c r="AD18" i="35"/>
  <c r="Z18" i="35"/>
  <c r="V18" i="35"/>
  <c r="BE17" i="35"/>
  <c r="BA17" i="35"/>
  <c r="AC17" i="35"/>
  <c r="Y17" i="35"/>
  <c r="U17" i="35"/>
  <c r="BH16" i="35"/>
  <c r="BD16" i="35"/>
  <c r="AZ16" i="35"/>
  <c r="X16" i="35"/>
  <c r="BH65" i="35"/>
  <c r="BD65" i="35"/>
  <c r="AZ65" i="35"/>
  <c r="AB65" i="35"/>
  <c r="X65" i="35"/>
  <c r="BG64" i="35"/>
  <c r="BC64" i="35"/>
  <c r="AY64" i="35"/>
  <c r="AA64" i="35"/>
  <c r="W64" i="35"/>
  <c r="BF63" i="35"/>
  <c r="BB63" i="35"/>
  <c r="AD63" i="35"/>
  <c r="Z63" i="35"/>
  <c r="V63" i="35"/>
  <c r="BE62" i="35"/>
  <c r="BA62" i="35"/>
  <c r="AC62" i="35"/>
  <c r="Y62" i="35"/>
  <c r="U62" i="35"/>
  <c r="AE62" i="35" s="1"/>
  <c r="BH61" i="35"/>
  <c r="BD61" i="35"/>
  <c r="AZ61" i="35"/>
  <c r="AB61" i="35"/>
  <c r="X61" i="35"/>
  <c r="BG60" i="35"/>
  <c r="BC60" i="35"/>
  <c r="AY60" i="35"/>
  <c r="AA60" i="35"/>
  <c r="W60" i="35"/>
  <c r="BF59" i="35"/>
  <c r="BB59" i="35"/>
  <c r="AD59" i="35"/>
  <c r="Z59" i="35"/>
  <c r="V59" i="35"/>
  <c r="BE58" i="35"/>
  <c r="BA58" i="35"/>
  <c r="AC58" i="35"/>
  <c r="Y58" i="35"/>
  <c r="U58" i="35"/>
  <c r="AE58" i="35" s="1"/>
  <c r="BH57" i="35"/>
  <c r="BD57" i="35"/>
  <c r="AZ57" i="35"/>
  <c r="AB57" i="35"/>
  <c r="X57" i="35"/>
  <c r="BG56" i="35"/>
  <c r="BC56" i="35"/>
  <c r="AY56" i="35"/>
  <c r="AA56" i="35"/>
  <c r="W56" i="35"/>
  <c r="BF55" i="35"/>
  <c r="BB55" i="35"/>
  <c r="AD55" i="35"/>
  <c r="Z55" i="35"/>
  <c r="V55" i="35"/>
  <c r="BE54" i="35"/>
  <c r="BA54" i="35"/>
  <c r="AC54" i="35"/>
  <c r="Y54" i="35"/>
  <c r="U54" i="35"/>
  <c r="AE54" i="35" s="1"/>
  <c r="BH53" i="35"/>
  <c r="BD53" i="35"/>
  <c r="AZ53" i="35"/>
  <c r="AB53" i="35"/>
  <c r="X53" i="35"/>
  <c r="BG52" i="35"/>
  <c r="BC52" i="35"/>
  <c r="AY52" i="35"/>
  <c r="AA52" i="35"/>
  <c r="W52" i="35"/>
  <c r="BF51" i="35"/>
  <c r="BB51" i="35"/>
  <c r="AD51" i="35"/>
  <c r="Z51" i="35"/>
  <c r="V51" i="35"/>
  <c r="BE50" i="35"/>
  <c r="BA50" i="35"/>
  <c r="AC50" i="35"/>
  <c r="Y50" i="35"/>
  <c r="U50" i="35"/>
  <c r="AE50" i="35" s="1"/>
  <c r="BH49" i="35"/>
  <c r="BD49" i="35"/>
  <c r="AZ49" i="35"/>
  <c r="AB49" i="35"/>
  <c r="X49" i="35"/>
  <c r="BG48" i="35"/>
  <c r="BC48" i="35"/>
  <c r="AY48" i="35"/>
  <c r="AA48" i="35"/>
  <c r="W48" i="35"/>
  <c r="BF47" i="35"/>
  <c r="BB47" i="35"/>
  <c r="AD47" i="35"/>
  <c r="Z47" i="35"/>
  <c r="V47" i="35"/>
  <c r="BE46" i="35"/>
  <c r="BA46" i="35"/>
  <c r="AC46" i="35"/>
  <c r="Y46" i="35"/>
  <c r="U46" i="35"/>
  <c r="BH45" i="35"/>
  <c r="BD45" i="35"/>
  <c r="AZ45" i="35"/>
  <c r="X45" i="35"/>
  <c r="BG44" i="35"/>
  <c r="BC44" i="35"/>
  <c r="AY44" i="35"/>
  <c r="AA44" i="35"/>
  <c r="W44" i="35"/>
  <c r="BB43" i="35"/>
  <c r="AD43" i="35"/>
  <c r="Z43" i="35"/>
  <c r="V43" i="35"/>
  <c r="BE42" i="35"/>
  <c r="BA42" i="35"/>
  <c r="AC42" i="35"/>
  <c r="Y42" i="35"/>
  <c r="U42" i="35"/>
  <c r="BH41" i="35"/>
  <c r="BD41" i="35"/>
  <c r="AZ41" i="35"/>
  <c r="X41" i="35"/>
  <c r="BG40" i="35"/>
  <c r="BC40" i="35"/>
  <c r="AY40" i="35"/>
  <c r="AA40" i="35"/>
  <c r="W40" i="35"/>
  <c r="BB39" i="35"/>
  <c r="AD39" i="35"/>
  <c r="Z39" i="35"/>
  <c r="V39" i="35"/>
  <c r="BE38" i="35"/>
  <c r="BA38" i="35"/>
  <c r="AC38" i="35"/>
  <c r="Y38" i="35"/>
  <c r="U38" i="35"/>
  <c r="BH37" i="35"/>
  <c r="BD37" i="35"/>
  <c r="AZ37" i="35"/>
  <c r="X37" i="35"/>
  <c r="BG36" i="35"/>
  <c r="BC36" i="35"/>
  <c r="AY36" i="35"/>
  <c r="AA36" i="35"/>
  <c r="W36" i="35"/>
  <c r="BB35" i="35"/>
  <c r="AD35" i="35"/>
  <c r="Z35" i="35"/>
  <c r="V35" i="35"/>
  <c r="BE34" i="35"/>
  <c r="BA34" i="35"/>
  <c r="AC34" i="35"/>
  <c r="Y34" i="35"/>
  <c r="U34" i="35"/>
  <c r="BH33" i="35"/>
  <c r="BD33" i="35"/>
  <c r="AZ33" i="35"/>
  <c r="X33" i="35"/>
  <c r="BG32" i="35"/>
  <c r="BC32" i="35"/>
  <c r="AY32" i="35"/>
  <c r="AA32" i="35"/>
  <c r="W32" i="35"/>
  <c r="BB31" i="35"/>
  <c r="AD31" i="35"/>
  <c r="Z31" i="35"/>
  <c r="V31" i="35"/>
  <c r="BE30" i="35"/>
  <c r="BA30" i="35"/>
  <c r="AC30" i="35"/>
  <c r="Y30" i="35"/>
  <c r="U30" i="35"/>
  <c r="BH29" i="35"/>
  <c r="BD29" i="35"/>
  <c r="AZ29" i="35"/>
  <c r="AB29" i="35"/>
  <c r="X29" i="35"/>
  <c r="BG28" i="35"/>
  <c r="BC28" i="35"/>
  <c r="AY28" i="35"/>
  <c r="AA28" i="35"/>
  <c r="W28" i="35"/>
  <c r="BB27" i="35"/>
  <c r="AD27" i="35"/>
  <c r="Z27" i="35"/>
  <c r="V27" i="35"/>
  <c r="BE26" i="35"/>
  <c r="BA26" i="35"/>
  <c r="AC26" i="35"/>
  <c r="Y26" i="35"/>
  <c r="U26" i="35"/>
  <c r="BH25" i="35"/>
  <c r="BD25" i="35"/>
  <c r="AZ25" i="35"/>
  <c r="X25" i="35"/>
  <c r="BG24" i="35"/>
  <c r="BC24" i="35"/>
  <c r="AY24" i="35"/>
  <c r="AA24" i="35"/>
  <c r="W24" i="35"/>
  <c r="BB23" i="35"/>
  <c r="AD23" i="35"/>
  <c r="Z23" i="35"/>
  <c r="V23" i="35"/>
  <c r="BE22" i="35"/>
  <c r="BA22" i="35"/>
  <c r="AC22" i="35"/>
  <c r="Y22" i="35"/>
  <c r="U22" i="35"/>
  <c r="BH21" i="35"/>
  <c r="BD21" i="35"/>
  <c r="AZ21" i="35"/>
  <c r="X21" i="35"/>
  <c r="BG20" i="35"/>
  <c r="BC20" i="35"/>
  <c r="AY20" i="35"/>
  <c r="AA20" i="35"/>
  <c r="W20" i="35"/>
  <c r="BB19" i="35"/>
  <c r="AD19" i="35"/>
  <c r="Z19" i="35"/>
  <c r="V19" i="35"/>
  <c r="BE18" i="35"/>
  <c r="BA18" i="35"/>
  <c r="AC18" i="35"/>
  <c r="Y18" i="35"/>
  <c r="U18" i="35"/>
  <c r="BH17" i="35"/>
  <c r="BD17" i="35"/>
  <c r="AZ17" i="35"/>
  <c r="AB17" i="35"/>
  <c r="X17" i="35"/>
  <c r="BG16" i="35"/>
  <c r="BC16" i="35"/>
  <c r="AY16" i="35"/>
  <c r="AA16" i="35"/>
  <c r="W16" i="35"/>
  <c r="BG65" i="35"/>
  <c r="BC65" i="35"/>
  <c r="AY65" i="35"/>
  <c r="AA65" i="35"/>
  <c r="W65" i="35"/>
  <c r="BF64" i="35"/>
  <c r="BB64" i="35"/>
  <c r="AD64" i="35"/>
  <c r="Z64" i="35"/>
  <c r="V64" i="35"/>
  <c r="BE63" i="35"/>
  <c r="BA63" i="35"/>
  <c r="AC63" i="35"/>
  <c r="Y63" i="35"/>
  <c r="U63" i="35"/>
  <c r="AE63" i="35" s="1"/>
  <c r="BH62" i="35"/>
  <c r="BD62" i="35"/>
  <c r="AZ62" i="35"/>
  <c r="AB62" i="35"/>
  <c r="X62" i="35"/>
  <c r="BG61" i="35"/>
  <c r="BC61" i="35"/>
  <c r="AY61" i="35"/>
  <c r="AA61" i="35"/>
  <c r="W61" i="35"/>
  <c r="BF60" i="35"/>
  <c r="BB60" i="35"/>
  <c r="AD60" i="35"/>
  <c r="Z60" i="35"/>
  <c r="V60" i="35"/>
  <c r="BE59" i="35"/>
  <c r="BA59" i="35"/>
  <c r="AC59" i="35"/>
  <c r="Y59" i="35"/>
  <c r="U59" i="35"/>
  <c r="AE59" i="35" s="1"/>
  <c r="BH58" i="35"/>
  <c r="BD58" i="35"/>
  <c r="AZ58" i="35"/>
  <c r="AB58" i="35"/>
  <c r="X58" i="35"/>
  <c r="BG57" i="35"/>
  <c r="BC57" i="35"/>
  <c r="AY57" i="35"/>
  <c r="AA57" i="35"/>
  <c r="W57" i="35"/>
  <c r="BF56" i="35"/>
  <c r="BB56" i="35"/>
  <c r="AD56" i="35"/>
  <c r="Z56" i="35"/>
  <c r="V56" i="35"/>
  <c r="BE55" i="35"/>
  <c r="BA55" i="35"/>
  <c r="AC55" i="35"/>
  <c r="Y55" i="35"/>
  <c r="U55" i="35"/>
  <c r="AE55" i="35" s="1"/>
  <c r="BH54" i="35"/>
  <c r="BD54" i="35"/>
  <c r="AZ54" i="35"/>
  <c r="AB54" i="35"/>
  <c r="X54" i="35"/>
  <c r="BG53" i="35"/>
  <c r="BC53" i="35"/>
  <c r="AY53" i="35"/>
  <c r="AA53" i="35"/>
  <c r="W53" i="35"/>
  <c r="BF52" i="35"/>
  <c r="BB52" i="35"/>
  <c r="AD52" i="35"/>
  <c r="Z52" i="35"/>
  <c r="V52" i="35"/>
  <c r="BE51" i="35"/>
  <c r="BA51" i="35"/>
  <c r="AC51" i="35"/>
  <c r="Y51" i="35"/>
  <c r="U51" i="35"/>
  <c r="AE51" i="35" s="1"/>
  <c r="BH50" i="35"/>
  <c r="BD50" i="35"/>
  <c r="AZ50" i="35"/>
  <c r="AB50" i="35"/>
  <c r="X50" i="35"/>
  <c r="BG49" i="35"/>
  <c r="BC49" i="35"/>
  <c r="AY49" i="35"/>
  <c r="AA49" i="35"/>
  <c r="W49" i="35"/>
  <c r="BF48" i="35"/>
  <c r="BB48" i="35"/>
  <c r="AD48" i="35"/>
  <c r="Z48" i="35"/>
  <c r="V48" i="35"/>
  <c r="BE47" i="35"/>
  <c r="BA47" i="35"/>
  <c r="AC47" i="35"/>
  <c r="Y47" i="35"/>
  <c r="U47" i="35"/>
  <c r="BH46" i="35"/>
  <c r="BD46" i="35"/>
  <c r="AZ46" i="35"/>
  <c r="AB46" i="35"/>
  <c r="X46" i="35"/>
  <c r="BG45" i="35"/>
  <c r="BC45" i="35"/>
  <c r="AY45" i="35"/>
  <c r="AA45" i="35"/>
  <c r="W45" i="35"/>
  <c r="BB44" i="35"/>
  <c r="AD44" i="35"/>
  <c r="Z44" i="35"/>
  <c r="V44" i="35"/>
  <c r="BE43" i="35"/>
  <c r="BA43" i="35"/>
  <c r="AC43" i="35"/>
  <c r="Y43" i="35"/>
  <c r="U43" i="35"/>
  <c r="BH42" i="35"/>
  <c r="BD42" i="35"/>
  <c r="AZ42" i="35"/>
  <c r="AB42" i="35"/>
  <c r="X42" i="35"/>
  <c r="BG41" i="35"/>
  <c r="BC41" i="35"/>
  <c r="AY41" i="35"/>
  <c r="AA41" i="35"/>
  <c r="W41" i="35"/>
  <c r="BB40" i="35"/>
  <c r="AD40" i="35"/>
  <c r="Z40" i="35"/>
  <c r="V40" i="35"/>
  <c r="BE39" i="35"/>
  <c r="BA39" i="35"/>
  <c r="AC39" i="35"/>
  <c r="Y39" i="35"/>
  <c r="U39" i="35"/>
  <c r="BH38" i="35"/>
  <c r="BD38" i="35"/>
  <c r="AZ38" i="35"/>
  <c r="AB38" i="35"/>
  <c r="X38" i="35"/>
  <c r="BG37" i="35"/>
  <c r="BC37" i="35"/>
  <c r="AY37" i="35"/>
  <c r="AA37" i="35"/>
  <c r="W37" i="35"/>
  <c r="BB36" i="35"/>
  <c r="AD36" i="35"/>
  <c r="Z36" i="35"/>
  <c r="V36" i="35"/>
  <c r="BE35" i="35"/>
  <c r="BA35" i="35"/>
  <c r="AC35" i="35"/>
  <c r="Y35" i="35"/>
  <c r="U35" i="35"/>
  <c r="BH34" i="35"/>
  <c r="BD34" i="35"/>
  <c r="AZ34" i="35"/>
  <c r="AB34" i="35"/>
  <c r="X34" i="35"/>
  <c r="BG33" i="35"/>
  <c r="BC33" i="35"/>
  <c r="AY33" i="35"/>
  <c r="AA33" i="35"/>
  <c r="W33" i="35"/>
  <c r="BB32" i="35"/>
  <c r="AD32" i="35"/>
  <c r="Z32" i="35"/>
  <c r="V32" i="35"/>
  <c r="BE31" i="35"/>
  <c r="BA31" i="35"/>
  <c r="AC31" i="35"/>
  <c r="Y31" i="35"/>
  <c r="U31" i="35"/>
  <c r="BH30" i="35"/>
  <c r="BD30" i="35"/>
  <c r="AZ30" i="35"/>
  <c r="AB30" i="35"/>
  <c r="X30" i="35"/>
  <c r="BG29" i="35"/>
  <c r="BC29" i="35"/>
  <c r="AY29" i="35"/>
  <c r="AA29" i="35"/>
  <c r="W29" i="35"/>
  <c r="BB28" i="35"/>
  <c r="AD28" i="35"/>
  <c r="Z28" i="35"/>
  <c r="V28" i="35"/>
  <c r="BE27" i="35"/>
  <c r="BA27" i="35"/>
  <c r="AC27" i="35"/>
  <c r="Y27" i="35"/>
  <c r="U27" i="35"/>
  <c r="BH26" i="35"/>
  <c r="BD26" i="35"/>
  <c r="AZ26" i="35"/>
  <c r="AB26" i="35"/>
  <c r="X26" i="35"/>
  <c r="BG25" i="35"/>
  <c r="BC25" i="35"/>
  <c r="AY25" i="35"/>
  <c r="AA25" i="35"/>
  <c r="W25" i="35"/>
  <c r="BB24" i="35"/>
  <c r="AD24" i="35"/>
  <c r="Z24" i="35"/>
  <c r="V24" i="35"/>
  <c r="BE23" i="35"/>
  <c r="BA23" i="35"/>
  <c r="AC23" i="35"/>
  <c r="Y23" i="35"/>
  <c r="U23" i="35"/>
  <c r="BH22" i="35"/>
  <c r="BD22" i="35"/>
  <c r="AZ22" i="35"/>
  <c r="AB22" i="35"/>
  <c r="X22" i="35"/>
  <c r="BG21" i="35"/>
  <c r="BC21" i="35"/>
  <c r="AY21" i="35"/>
  <c r="AA21" i="35"/>
  <c r="W21" i="35"/>
  <c r="BB20" i="35"/>
  <c r="AD20" i="35"/>
  <c r="Z20" i="35"/>
  <c r="V20" i="35"/>
  <c r="BE19" i="35"/>
  <c r="BA19" i="35"/>
  <c r="AC19" i="35"/>
  <c r="Y19" i="35"/>
  <c r="U19" i="35"/>
  <c r="BH18" i="35"/>
  <c r="BD18" i="35"/>
  <c r="AZ18" i="35"/>
  <c r="AB18" i="35"/>
  <c r="X18" i="35"/>
  <c r="BG17" i="35"/>
  <c r="BC17" i="35"/>
  <c r="AY17" i="35"/>
  <c r="AA17" i="35"/>
  <c r="W17" i="35"/>
  <c r="BB16" i="35"/>
  <c r="AD16" i="35"/>
  <c r="Z16" i="35"/>
  <c r="V16" i="35"/>
  <c r="BF17" i="35"/>
  <c r="BF18" i="35"/>
  <c r="BF29" i="35"/>
  <c r="BF30" i="35"/>
  <c r="BF37" i="35"/>
  <c r="BF38" i="35"/>
  <c r="AY15" i="35"/>
  <c r="BI15" i="35" s="1"/>
  <c r="BC15" i="35"/>
  <c r="BM15" i="35" s="1"/>
  <c r="BG15" i="35"/>
  <c r="BQ15" i="35" s="1"/>
  <c r="BF16" i="35"/>
  <c r="BF20" i="35"/>
  <c r="BF24" i="35"/>
  <c r="BF28" i="35"/>
  <c r="BF32" i="35"/>
  <c r="BF36" i="35"/>
  <c r="BF40" i="35"/>
  <c r="BF44" i="35"/>
  <c r="BB15" i="36"/>
  <c r="BL15" i="36" s="1"/>
  <c r="BF15" i="36"/>
  <c r="BP15" i="36" s="1"/>
  <c r="W15" i="38"/>
  <c r="AG15" i="38" s="1"/>
  <c r="AA15" i="38"/>
  <c r="AK15" i="38" s="1"/>
  <c r="V16" i="38"/>
  <c r="AF16" i="38" s="1"/>
  <c r="Z16" i="38"/>
  <c r="AD16" i="38"/>
  <c r="BB16" i="38"/>
  <c r="BF16" i="38"/>
  <c r="X17" i="38"/>
  <c r="AD17" i="38"/>
  <c r="AY17" i="38"/>
  <c r="BD17" i="38"/>
  <c r="U18" i="38"/>
  <c r="AE18" i="38" s="1"/>
  <c r="AC18" i="38"/>
  <c r="BA18" i="38"/>
  <c r="V19" i="38"/>
  <c r="AD19" i="38"/>
  <c r="BB19" i="38"/>
  <c r="W20" i="38"/>
  <c r="BC20" i="38"/>
  <c r="X21" i="38"/>
  <c r="BD21" i="38"/>
  <c r="Y22" i="38"/>
  <c r="BE22" i="38"/>
  <c r="Z23" i="38"/>
  <c r="BF23" i="38"/>
  <c r="AA24" i="38"/>
  <c r="AY24" i="38"/>
  <c r="BG24" i="38"/>
  <c r="AB25" i="38"/>
  <c r="AZ25" i="38"/>
  <c r="BH25" i="38"/>
  <c r="U26" i="38"/>
  <c r="AE26" i="38" s="1"/>
  <c r="AC26" i="38"/>
  <c r="BA26" i="38"/>
  <c r="V27" i="38"/>
  <c r="AD27" i="38"/>
  <c r="BB27" i="38"/>
  <c r="W28" i="38"/>
  <c r="BC28" i="38"/>
  <c r="X29" i="38"/>
  <c r="BD29" i="38"/>
  <c r="Y30" i="38"/>
  <c r="BE30" i="38"/>
  <c r="Z31" i="38"/>
  <c r="BF31" i="38"/>
  <c r="Y32" i="38"/>
  <c r="BE32" i="38"/>
  <c r="Z33" i="38"/>
  <c r="BF33" i="38"/>
  <c r="AA34" i="38"/>
  <c r="BG34" i="38"/>
  <c r="AB35" i="38"/>
  <c r="BH35" i="38"/>
  <c r="AC36" i="38"/>
  <c r="AD37" i="38"/>
  <c r="AY42" i="38"/>
  <c r="AZ43" i="38"/>
  <c r="U44" i="38"/>
  <c r="AE44" i="38" s="1"/>
  <c r="BA44" i="38"/>
  <c r="V45" i="38"/>
  <c r="BB45" i="38"/>
  <c r="W46" i="38"/>
  <c r="BC46" i="38"/>
  <c r="X47" i="38"/>
  <c r="BD47" i="38"/>
  <c r="Y48" i="38"/>
  <c r="BE48" i="38"/>
  <c r="Z49" i="38"/>
  <c r="BF49" i="38"/>
  <c r="AA50" i="38"/>
  <c r="BG50" i="38"/>
  <c r="AB51" i="38"/>
  <c r="BH51" i="38"/>
  <c r="AC52" i="38"/>
  <c r="AD53" i="38"/>
  <c r="AY58" i="38"/>
  <c r="AZ59" i="38"/>
  <c r="U60" i="38"/>
  <c r="AE60" i="38" s="1"/>
  <c r="BA60" i="38"/>
  <c r="V61" i="38"/>
  <c r="BB61" i="38"/>
  <c r="W62" i="38"/>
  <c r="BC62" i="38"/>
  <c r="X63" i="38"/>
  <c r="BD63" i="38"/>
  <c r="Y64" i="38"/>
  <c r="BE64" i="38"/>
  <c r="Z65" i="38"/>
  <c r="BF65" i="38"/>
  <c r="AZ15" i="35"/>
  <c r="BJ15" i="35" s="1"/>
  <c r="BD15" i="35"/>
  <c r="BN15" i="35" s="1"/>
  <c r="BH15" i="35"/>
  <c r="BR15" i="35" s="1"/>
  <c r="BF19" i="35"/>
  <c r="AB21" i="35"/>
  <c r="BF23" i="35"/>
  <c r="AB25" i="35"/>
  <c r="BF27" i="35"/>
  <c r="BF31" i="35"/>
  <c r="AB33" i="35"/>
  <c r="BF35" i="35"/>
  <c r="AB37" i="35"/>
  <c r="BF39" i="35"/>
  <c r="AB41" i="35"/>
  <c r="BF43" i="35"/>
  <c r="AB45" i="35"/>
  <c r="W15" i="36"/>
  <c r="AG15" i="36" s="1"/>
  <c r="AA15" i="36"/>
  <c r="AK15" i="36" s="1"/>
  <c r="AY15" i="36"/>
  <c r="BI15" i="36" s="1"/>
  <c r="BC15" i="36"/>
  <c r="BM15" i="36" s="1"/>
  <c r="BG15" i="36"/>
  <c r="BQ15" i="36" s="1"/>
  <c r="R18" i="36"/>
  <c r="R22" i="36"/>
  <c r="R26" i="36"/>
  <c r="R30" i="36"/>
  <c r="R34" i="36"/>
  <c r="R38" i="36"/>
  <c r="R42" i="36"/>
  <c r="R46" i="36"/>
  <c r="R50" i="36"/>
  <c r="R54" i="36"/>
  <c r="R58" i="36"/>
  <c r="R62" i="36"/>
  <c r="I55" i="57" s="1"/>
  <c r="Z48" i="1" s="1"/>
  <c r="X15" i="38"/>
  <c r="AH15" i="38" s="1"/>
  <c r="AB15" i="38"/>
  <c r="AL15" i="38" s="1"/>
  <c r="W16" i="38"/>
  <c r="AG16" i="38" s="1"/>
  <c r="AA16" i="38"/>
  <c r="AY16" i="38"/>
  <c r="BI16" i="38" s="1"/>
  <c r="BC16" i="38"/>
  <c r="BG16" i="38"/>
  <c r="Z17" i="38"/>
  <c r="AZ17" i="38"/>
  <c r="BF17" i="38"/>
  <c r="W18" i="38"/>
  <c r="BC18" i="38"/>
  <c r="X19" i="38"/>
  <c r="BD19" i="38"/>
  <c r="R20" i="38"/>
  <c r="J13" i="57" s="1"/>
  <c r="AC6" i="1" s="1"/>
  <c r="Y20" i="38"/>
  <c r="BE20" i="38"/>
  <c r="Z21" i="38"/>
  <c r="BF21" i="38"/>
  <c r="AA22" i="38"/>
  <c r="AY22" i="38"/>
  <c r="BG22" i="38"/>
  <c r="AB23" i="38"/>
  <c r="AZ23" i="38"/>
  <c r="BH23" i="38"/>
  <c r="U24" i="38"/>
  <c r="AE24" i="38" s="1"/>
  <c r="AC24" i="38"/>
  <c r="BA24" i="38"/>
  <c r="V25" i="38"/>
  <c r="AD25" i="38"/>
  <c r="BB25" i="38"/>
  <c r="W26" i="38"/>
  <c r="BC26" i="38"/>
  <c r="X27" i="38"/>
  <c r="BD27" i="38"/>
  <c r="R28" i="38"/>
  <c r="J21" i="57" s="1"/>
  <c r="AC14" i="1" s="1"/>
  <c r="Y28" i="38"/>
  <c r="BE28" i="38"/>
  <c r="Z29" i="38"/>
  <c r="BF29" i="38"/>
  <c r="AA30" i="38"/>
  <c r="AY30" i="38"/>
  <c r="BG30" i="38"/>
  <c r="AB31" i="38"/>
  <c r="AZ31" i="38"/>
  <c r="BH31" i="38"/>
  <c r="AC32" i="38"/>
  <c r="AD33" i="38"/>
  <c r="AY38" i="38"/>
  <c r="AZ39" i="38"/>
  <c r="U40" i="38"/>
  <c r="AE40" i="38" s="1"/>
  <c r="BA40" i="38"/>
  <c r="V41" i="38"/>
  <c r="BB41" i="38"/>
  <c r="W42" i="38"/>
  <c r="BC42" i="38"/>
  <c r="X43" i="38"/>
  <c r="BD43" i="38"/>
  <c r="Y44" i="38"/>
  <c r="BE44" i="38"/>
  <c r="Z45" i="38"/>
  <c r="BF45" i="38"/>
  <c r="AA46" i="38"/>
  <c r="BG46" i="38"/>
  <c r="AB47" i="38"/>
  <c r="BH47" i="38"/>
  <c r="AC48" i="38"/>
  <c r="AD49" i="38"/>
  <c r="AY54" i="38"/>
  <c r="AZ55" i="38"/>
  <c r="U56" i="38"/>
  <c r="AE56" i="38" s="1"/>
  <c r="BA56" i="38"/>
  <c r="V57" i="38"/>
  <c r="BB57" i="38"/>
  <c r="W58" i="38"/>
  <c r="BC58" i="38"/>
  <c r="X59" i="38"/>
  <c r="BD59" i="38"/>
  <c r="Y60" i="38"/>
  <c r="BE60" i="38"/>
  <c r="Z61" i="38"/>
  <c r="BF61" i="38"/>
  <c r="AA62" i="38"/>
  <c r="BG62" i="38"/>
  <c r="AB63" i="38"/>
  <c r="BH63" i="38"/>
  <c r="AC64" i="38"/>
  <c r="R45" i="33"/>
  <c r="R49" i="33"/>
  <c r="R53" i="33"/>
  <c r="R57" i="33"/>
  <c r="R61" i="33"/>
  <c r="G54" i="57" s="1"/>
  <c r="T47" i="1" s="1"/>
  <c r="R65" i="33"/>
  <c r="G58" i="57" s="1"/>
  <c r="T51" i="1" s="1"/>
  <c r="AE46" i="34"/>
  <c r="AE47" i="34"/>
  <c r="AE48" i="34"/>
  <c r="AE49" i="34"/>
  <c r="AE50" i="34"/>
  <c r="AE51" i="34"/>
  <c r="AE52" i="34"/>
  <c r="AE53" i="34"/>
  <c r="AE54" i="34"/>
  <c r="AE55" i="34"/>
  <c r="AE56" i="34"/>
  <c r="AE57" i="34"/>
  <c r="AE58" i="34"/>
  <c r="AE59" i="34"/>
  <c r="AE60" i="34"/>
  <c r="AE61" i="34"/>
  <c r="AZ15" i="36"/>
  <c r="BJ15" i="36" s="1"/>
  <c r="BD15" i="36"/>
  <c r="BN15" i="36" s="1"/>
  <c r="BH15" i="36"/>
  <c r="BR15" i="36" s="1"/>
  <c r="R17" i="36"/>
  <c r="R21" i="36"/>
  <c r="R25" i="36"/>
  <c r="R29" i="36"/>
  <c r="R33" i="36"/>
  <c r="R37" i="36"/>
  <c r="R41" i="36"/>
  <c r="R45" i="36"/>
  <c r="R49" i="36"/>
  <c r="R53" i="36"/>
  <c r="R57" i="36"/>
  <c r="R61" i="36"/>
  <c r="I54" i="57" s="1"/>
  <c r="Z47" i="1" s="1"/>
  <c r="R65" i="36"/>
  <c r="I58" i="57" s="1"/>
  <c r="Z51" i="1" s="1"/>
  <c r="AE12" i="37"/>
  <c r="AE13" i="37"/>
  <c r="AE14" i="37"/>
  <c r="AE15" i="37"/>
  <c r="AE16" i="37"/>
  <c r="AE17" i="37"/>
  <c r="AE18" i="37"/>
  <c r="AE19" i="37"/>
  <c r="AE20" i="37"/>
  <c r="AE21" i="37"/>
  <c r="AE22" i="37"/>
  <c r="AE23" i="37"/>
  <c r="AE24" i="37"/>
  <c r="AE25" i="37"/>
  <c r="AE26" i="37"/>
  <c r="AE27" i="37"/>
  <c r="AE28" i="37"/>
  <c r="AE29" i="37"/>
  <c r="AE30" i="37"/>
  <c r="AE31" i="37"/>
  <c r="AE32" i="37"/>
  <c r="AE33" i="37"/>
  <c r="AE34" i="37"/>
  <c r="AE35" i="37"/>
  <c r="AE36" i="37"/>
  <c r="AE37" i="37"/>
  <c r="AE38" i="37"/>
  <c r="AE39" i="37"/>
  <c r="AE40" i="37"/>
  <c r="AE41" i="37"/>
  <c r="AE42" i="37"/>
  <c r="AE43" i="37"/>
  <c r="AE44" i="37"/>
  <c r="AE45" i="37"/>
  <c r="AE46" i="37"/>
  <c r="AE47" i="37"/>
  <c r="AE48" i="37"/>
  <c r="AE49" i="37"/>
  <c r="AE50" i="37"/>
  <c r="AE51" i="37"/>
  <c r="AE52" i="37"/>
  <c r="AE53" i="37"/>
  <c r="AE54" i="37"/>
  <c r="AE55" i="37"/>
  <c r="AE56" i="37"/>
  <c r="AE57" i="37"/>
  <c r="AE58" i="37"/>
  <c r="AE59" i="37"/>
  <c r="AE60" i="37"/>
  <c r="AE61" i="37"/>
  <c r="BG65" i="38"/>
  <c r="BC65" i="38"/>
  <c r="AY65" i="38"/>
  <c r="AA65" i="38"/>
  <c r="W65" i="38"/>
  <c r="BF64" i="38"/>
  <c r="BB64" i="38"/>
  <c r="AD64" i="38"/>
  <c r="Z64" i="38"/>
  <c r="V64" i="38"/>
  <c r="BE63" i="38"/>
  <c r="BA63" i="38"/>
  <c r="AC63" i="38"/>
  <c r="Y63" i="38"/>
  <c r="U63" i="38"/>
  <c r="AE63" i="38" s="1"/>
  <c r="BH62" i="38"/>
  <c r="BD62" i="38"/>
  <c r="AZ62" i="38"/>
  <c r="AB62" i="38"/>
  <c r="X62" i="38"/>
  <c r="BG61" i="38"/>
  <c r="BC61" i="38"/>
  <c r="AY61" i="38"/>
  <c r="AA61" i="38"/>
  <c r="W61" i="38"/>
  <c r="BF60" i="38"/>
  <c r="BB60" i="38"/>
  <c r="AD60" i="38"/>
  <c r="Z60" i="38"/>
  <c r="V60" i="38"/>
  <c r="AF60" i="38" s="1"/>
  <c r="BE59" i="38"/>
  <c r="BA59" i="38"/>
  <c r="AC59" i="38"/>
  <c r="Y59" i="38"/>
  <c r="U59" i="38"/>
  <c r="AE59" i="38" s="1"/>
  <c r="BH58" i="38"/>
  <c r="BD58" i="38"/>
  <c r="AZ58" i="38"/>
  <c r="AB58" i="38"/>
  <c r="X58" i="38"/>
  <c r="BG57" i="38"/>
  <c r="BC57" i="38"/>
  <c r="AY57" i="38"/>
  <c r="AA57" i="38"/>
  <c r="W57" i="38"/>
  <c r="BF56" i="38"/>
  <c r="BB56" i="38"/>
  <c r="AD56" i="38"/>
  <c r="Z56" i="38"/>
  <c r="V56" i="38"/>
  <c r="AF56" i="38" s="1"/>
  <c r="BE55" i="38"/>
  <c r="BA55" i="38"/>
  <c r="AC55" i="38"/>
  <c r="Y55" i="38"/>
  <c r="U55" i="38"/>
  <c r="AE55" i="38" s="1"/>
  <c r="BH54" i="38"/>
  <c r="BD54" i="38"/>
  <c r="AZ54" i="38"/>
  <c r="AB54" i="38"/>
  <c r="X54" i="38"/>
  <c r="BG53" i="38"/>
  <c r="BC53" i="38"/>
  <c r="AY53" i="38"/>
  <c r="AA53" i="38"/>
  <c r="W53" i="38"/>
  <c r="BF52" i="38"/>
  <c r="BB52" i="38"/>
  <c r="AD52" i="38"/>
  <c r="Z52" i="38"/>
  <c r="V52" i="38"/>
  <c r="BE51" i="38"/>
  <c r="BA51" i="38"/>
  <c r="AC51" i="38"/>
  <c r="Y51" i="38"/>
  <c r="U51" i="38"/>
  <c r="AE51" i="38" s="1"/>
  <c r="BH50" i="38"/>
  <c r="BD50" i="38"/>
  <c r="AZ50" i="38"/>
  <c r="AB50" i="38"/>
  <c r="X50" i="38"/>
  <c r="BG49" i="38"/>
  <c r="BC49" i="38"/>
  <c r="AY49" i="38"/>
  <c r="AA49" i="38"/>
  <c r="W49" i="38"/>
  <c r="BF48" i="38"/>
  <c r="BB48" i="38"/>
  <c r="AD48" i="38"/>
  <c r="Z48" i="38"/>
  <c r="V48" i="38"/>
  <c r="BE47" i="38"/>
  <c r="BA47" i="38"/>
  <c r="AC47" i="38"/>
  <c r="Y47" i="38"/>
  <c r="U47" i="38"/>
  <c r="AE47" i="38" s="1"/>
  <c r="BH46" i="38"/>
  <c r="BD46" i="38"/>
  <c r="AZ46" i="38"/>
  <c r="AB46" i="38"/>
  <c r="X46" i="38"/>
  <c r="BG45" i="38"/>
  <c r="BC45" i="38"/>
  <c r="AY45" i="38"/>
  <c r="AA45" i="38"/>
  <c r="W45" i="38"/>
  <c r="BF44" i="38"/>
  <c r="BB44" i="38"/>
  <c r="AD44" i="38"/>
  <c r="Z44" i="38"/>
  <c r="V44" i="38"/>
  <c r="AF44" i="38" s="1"/>
  <c r="BE43" i="38"/>
  <c r="BA43" i="38"/>
  <c r="AC43" i="38"/>
  <c r="Y43" i="38"/>
  <c r="U43" i="38"/>
  <c r="AE43" i="38" s="1"/>
  <c r="BH42" i="38"/>
  <c r="BD42" i="38"/>
  <c r="AZ42" i="38"/>
  <c r="AB42" i="38"/>
  <c r="X42" i="38"/>
  <c r="BG41" i="38"/>
  <c r="BC41" i="38"/>
  <c r="AY41" i="38"/>
  <c r="AA41" i="38"/>
  <c r="W41" i="38"/>
  <c r="BF40" i="38"/>
  <c r="BB40" i="38"/>
  <c r="AD40" i="38"/>
  <c r="Z40" i="38"/>
  <c r="V40" i="38"/>
  <c r="AF40" i="38" s="1"/>
  <c r="BE39" i="38"/>
  <c r="BA39" i="38"/>
  <c r="AC39" i="38"/>
  <c r="Y39" i="38"/>
  <c r="U39" i="38"/>
  <c r="AE39" i="38" s="1"/>
  <c r="BH38" i="38"/>
  <c r="BD38" i="38"/>
  <c r="AZ38" i="38"/>
  <c r="AB38" i="38"/>
  <c r="X38" i="38"/>
  <c r="BG37" i="38"/>
  <c r="BC37" i="38"/>
  <c r="AY37" i="38"/>
  <c r="AA37" i="38"/>
  <c r="W37" i="38"/>
  <c r="BF36" i="38"/>
  <c r="BB36" i="38"/>
  <c r="AD36" i="38"/>
  <c r="Z36" i="38"/>
  <c r="V36" i="38"/>
  <c r="BE35" i="38"/>
  <c r="BA35" i="38"/>
  <c r="AC35" i="38"/>
  <c r="Y35" i="38"/>
  <c r="U35" i="38"/>
  <c r="AE35" i="38" s="1"/>
  <c r="BH34" i="38"/>
  <c r="BD34" i="38"/>
  <c r="AZ34" i="38"/>
  <c r="AB34" i="38"/>
  <c r="X34" i="38"/>
  <c r="BG33" i="38"/>
  <c r="BC33" i="38"/>
  <c r="AY33" i="38"/>
  <c r="AA33" i="38"/>
  <c r="W33" i="38"/>
  <c r="BF32" i="38"/>
  <c r="BB32" i="38"/>
  <c r="AD32" i="38"/>
  <c r="Z32" i="38"/>
  <c r="V32" i="38"/>
  <c r="BE31" i="38"/>
  <c r="BA31" i="38"/>
  <c r="AC31" i="38"/>
  <c r="Y31" i="38"/>
  <c r="U31" i="38"/>
  <c r="AE31" i="38" s="1"/>
  <c r="BH30" i="38"/>
  <c r="BD30" i="38"/>
  <c r="AZ30" i="38"/>
  <c r="AB30" i="38"/>
  <c r="X30" i="38"/>
  <c r="BG29" i="38"/>
  <c r="BC29" i="38"/>
  <c r="AY29" i="38"/>
  <c r="AA29" i="38"/>
  <c r="W29" i="38"/>
  <c r="BF28" i="38"/>
  <c r="BB28" i="38"/>
  <c r="AD28" i="38"/>
  <c r="Z28" i="38"/>
  <c r="V28" i="38"/>
  <c r="BE27" i="38"/>
  <c r="BA27" i="38"/>
  <c r="AC27" i="38"/>
  <c r="Y27" i="38"/>
  <c r="U27" i="38"/>
  <c r="AE27" i="38" s="1"/>
  <c r="BH26" i="38"/>
  <c r="BD26" i="38"/>
  <c r="AZ26" i="38"/>
  <c r="AB26" i="38"/>
  <c r="X26" i="38"/>
  <c r="BG25" i="38"/>
  <c r="BC25" i="38"/>
  <c r="AY25" i="38"/>
  <c r="AA25" i="38"/>
  <c r="W25" i="38"/>
  <c r="BF24" i="38"/>
  <c r="BB24" i="38"/>
  <c r="AD24" i="38"/>
  <c r="Z24" i="38"/>
  <c r="V24" i="38"/>
  <c r="AF24" i="38" s="1"/>
  <c r="BE23" i="38"/>
  <c r="BA23" i="38"/>
  <c r="AC23" i="38"/>
  <c r="Y23" i="38"/>
  <c r="U23" i="38"/>
  <c r="AE23" i="38" s="1"/>
  <c r="BH22" i="38"/>
  <c r="BD22" i="38"/>
  <c r="AZ22" i="38"/>
  <c r="AB22" i="38"/>
  <c r="X22" i="38"/>
  <c r="BG21" i="38"/>
  <c r="BC21" i="38"/>
  <c r="AY21" i="38"/>
  <c r="AA21" i="38"/>
  <c r="W21" i="38"/>
  <c r="BF20" i="38"/>
  <c r="BB20" i="38"/>
  <c r="AD20" i="38"/>
  <c r="Z20" i="38"/>
  <c r="V20" i="38"/>
  <c r="BE19" i="38"/>
  <c r="BA19" i="38"/>
  <c r="AC19" i="38"/>
  <c r="Y19" i="38"/>
  <c r="U19" i="38"/>
  <c r="AE19" i="38" s="1"/>
  <c r="BH18" i="38"/>
  <c r="BD18" i="38"/>
  <c r="AZ18" i="38"/>
  <c r="AB18" i="38"/>
  <c r="X18" i="38"/>
  <c r="BE65" i="38"/>
  <c r="BA65" i="38"/>
  <c r="AC65" i="38"/>
  <c r="Y65" i="38"/>
  <c r="U65" i="38"/>
  <c r="AE65" i="38" s="1"/>
  <c r="BH64" i="38"/>
  <c r="BD64" i="38"/>
  <c r="AZ64" i="38"/>
  <c r="AB64" i="38"/>
  <c r="X64" i="38"/>
  <c r="BG63" i="38"/>
  <c r="BC63" i="38"/>
  <c r="AY63" i="38"/>
  <c r="AA63" i="38"/>
  <c r="W63" i="38"/>
  <c r="BF62" i="38"/>
  <c r="BB62" i="38"/>
  <c r="AD62" i="38"/>
  <c r="Z62" i="38"/>
  <c r="V62" i="38"/>
  <c r="BE61" i="38"/>
  <c r="BA61" i="38"/>
  <c r="AC61" i="38"/>
  <c r="Y61" i="38"/>
  <c r="U61" i="38"/>
  <c r="AE61" i="38" s="1"/>
  <c r="BH60" i="38"/>
  <c r="BD60" i="38"/>
  <c r="AZ60" i="38"/>
  <c r="AB60" i="38"/>
  <c r="X60" i="38"/>
  <c r="BG59" i="38"/>
  <c r="BC59" i="38"/>
  <c r="AY59" i="38"/>
  <c r="AA59" i="38"/>
  <c r="W59" i="38"/>
  <c r="BF58" i="38"/>
  <c r="BB58" i="38"/>
  <c r="AD58" i="38"/>
  <c r="Z58" i="38"/>
  <c r="V58" i="38"/>
  <c r="BE57" i="38"/>
  <c r="BA57" i="38"/>
  <c r="AC57" i="38"/>
  <c r="Y57" i="38"/>
  <c r="U57" i="38"/>
  <c r="AE57" i="38" s="1"/>
  <c r="BH56" i="38"/>
  <c r="BD56" i="38"/>
  <c r="AZ56" i="38"/>
  <c r="AB56" i="38"/>
  <c r="X56" i="38"/>
  <c r="BG55" i="38"/>
  <c r="BC55" i="38"/>
  <c r="AY55" i="38"/>
  <c r="AA55" i="38"/>
  <c r="W55" i="38"/>
  <c r="BF54" i="38"/>
  <c r="BB54" i="38"/>
  <c r="AD54" i="38"/>
  <c r="Z54" i="38"/>
  <c r="V54" i="38"/>
  <c r="BE53" i="38"/>
  <c r="BA53" i="38"/>
  <c r="AC53" i="38"/>
  <c r="Y53" i="38"/>
  <c r="U53" i="38"/>
  <c r="AE53" i="38" s="1"/>
  <c r="BH52" i="38"/>
  <c r="BD52" i="38"/>
  <c r="AZ52" i="38"/>
  <c r="AB52" i="38"/>
  <c r="X52" i="38"/>
  <c r="BG51" i="38"/>
  <c r="BC51" i="38"/>
  <c r="AY51" i="38"/>
  <c r="AA51" i="38"/>
  <c r="W51" i="38"/>
  <c r="BF50" i="38"/>
  <c r="BB50" i="38"/>
  <c r="AD50" i="38"/>
  <c r="Z50" i="38"/>
  <c r="V50" i="38"/>
  <c r="BE49" i="38"/>
  <c r="BA49" i="38"/>
  <c r="AC49" i="38"/>
  <c r="Y49" i="38"/>
  <c r="U49" i="38"/>
  <c r="AE49" i="38" s="1"/>
  <c r="BH48" i="38"/>
  <c r="BD48" i="38"/>
  <c r="AZ48" i="38"/>
  <c r="AB48" i="38"/>
  <c r="X48" i="38"/>
  <c r="BG47" i="38"/>
  <c r="BC47" i="38"/>
  <c r="AY47" i="38"/>
  <c r="AA47" i="38"/>
  <c r="W47" i="38"/>
  <c r="BF46" i="38"/>
  <c r="BB46" i="38"/>
  <c r="AD46" i="38"/>
  <c r="Z46" i="38"/>
  <c r="V46" i="38"/>
  <c r="BE45" i="38"/>
  <c r="BA45" i="38"/>
  <c r="AC45" i="38"/>
  <c r="Y45" i="38"/>
  <c r="U45" i="38"/>
  <c r="AE45" i="38" s="1"/>
  <c r="BH44" i="38"/>
  <c r="BD44" i="38"/>
  <c r="AZ44" i="38"/>
  <c r="AB44" i="38"/>
  <c r="X44" i="38"/>
  <c r="BG43" i="38"/>
  <c r="BC43" i="38"/>
  <c r="AY43" i="38"/>
  <c r="AA43" i="38"/>
  <c r="W43" i="38"/>
  <c r="BF42" i="38"/>
  <c r="BB42" i="38"/>
  <c r="AD42" i="38"/>
  <c r="Z42" i="38"/>
  <c r="V42" i="38"/>
  <c r="BE41" i="38"/>
  <c r="BA41" i="38"/>
  <c r="AC41" i="38"/>
  <c r="Y41" i="38"/>
  <c r="U41" i="38"/>
  <c r="AE41" i="38" s="1"/>
  <c r="BH40" i="38"/>
  <c r="BD40" i="38"/>
  <c r="AZ40" i="38"/>
  <c r="AB40" i="38"/>
  <c r="X40" i="38"/>
  <c r="BG39" i="38"/>
  <c r="BC39" i="38"/>
  <c r="AY39" i="38"/>
  <c r="AA39" i="38"/>
  <c r="W39" i="38"/>
  <c r="BF38" i="38"/>
  <c r="BB38" i="38"/>
  <c r="AD38" i="38"/>
  <c r="Z38" i="38"/>
  <c r="V38" i="38"/>
  <c r="BE37" i="38"/>
  <c r="BA37" i="38"/>
  <c r="AC37" i="38"/>
  <c r="Y37" i="38"/>
  <c r="U37" i="38"/>
  <c r="AE37" i="38" s="1"/>
  <c r="BH36" i="38"/>
  <c r="BD36" i="38"/>
  <c r="AZ36" i="38"/>
  <c r="AB36" i="38"/>
  <c r="X36" i="38"/>
  <c r="BG35" i="38"/>
  <c r="BC35" i="38"/>
  <c r="AY35" i="38"/>
  <c r="AA35" i="38"/>
  <c r="W35" i="38"/>
  <c r="BF34" i="38"/>
  <c r="BB34" i="38"/>
  <c r="AD34" i="38"/>
  <c r="Z34" i="38"/>
  <c r="V34" i="38"/>
  <c r="BE33" i="38"/>
  <c r="BA33" i="38"/>
  <c r="AC33" i="38"/>
  <c r="Y33" i="38"/>
  <c r="U33" i="38"/>
  <c r="AE33" i="38" s="1"/>
  <c r="BH32" i="38"/>
  <c r="BD32" i="38"/>
  <c r="AZ32" i="38"/>
  <c r="AB32" i="38"/>
  <c r="X32" i="38"/>
  <c r="BG31" i="38"/>
  <c r="BC31" i="38"/>
  <c r="AY31" i="38"/>
  <c r="AA31" i="38"/>
  <c r="W31" i="38"/>
  <c r="BF30" i="38"/>
  <c r="BB30" i="38"/>
  <c r="AD30" i="38"/>
  <c r="Z30" i="38"/>
  <c r="V30" i="38"/>
  <c r="BE29" i="38"/>
  <c r="BA29" i="38"/>
  <c r="AC29" i="38"/>
  <c r="Y29" i="38"/>
  <c r="U29" i="38"/>
  <c r="AE29" i="38" s="1"/>
  <c r="BH28" i="38"/>
  <c r="BD28" i="38"/>
  <c r="AZ28" i="38"/>
  <c r="AB28" i="38"/>
  <c r="X28" i="38"/>
  <c r="BG27" i="38"/>
  <c r="BC27" i="38"/>
  <c r="AY27" i="38"/>
  <c r="AA27" i="38"/>
  <c r="W27" i="38"/>
  <c r="AG27" i="38" s="1"/>
  <c r="BF26" i="38"/>
  <c r="BB26" i="38"/>
  <c r="AD26" i="38"/>
  <c r="Z26" i="38"/>
  <c r="V26" i="38"/>
  <c r="AF26" i="38" s="1"/>
  <c r="BE25" i="38"/>
  <c r="BA25" i="38"/>
  <c r="AC25" i="38"/>
  <c r="Y25" i="38"/>
  <c r="U25" i="38"/>
  <c r="AE25" i="38" s="1"/>
  <c r="BH24" i="38"/>
  <c r="BD24" i="38"/>
  <c r="AZ24" i="38"/>
  <c r="AB24" i="38"/>
  <c r="X24" i="38"/>
  <c r="BG23" i="38"/>
  <c r="BC23" i="38"/>
  <c r="AY23" i="38"/>
  <c r="AA23" i="38"/>
  <c r="W23" i="38"/>
  <c r="BF22" i="38"/>
  <c r="BB22" i="38"/>
  <c r="AD22" i="38"/>
  <c r="Z22" i="38"/>
  <c r="V22" i="38"/>
  <c r="BE21" i="38"/>
  <c r="BA21" i="38"/>
  <c r="AC21" i="38"/>
  <c r="Y21" i="38"/>
  <c r="U21" i="38"/>
  <c r="AE21" i="38" s="1"/>
  <c r="BH20" i="38"/>
  <c r="BD20" i="38"/>
  <c r="AZ20" i="38"/>
  <c r="AB20" i="38"/>
  <c r="X20" i="38"/>
  <c r="BG19" i="38"/>
  <c r="BC19" i="38"/>
  <c r="AY19" i="38"/>
  <c r="AA19" i="38"/>
  <c r="W19" i="38"/>
  <c r="AG19" i="38" s="1"/>
  <c r="BF18" i="38"/>
  <c r="BB18" i="38"/>
  <c r="AD18" i="38"/>
  <c r="Z18" i="38"/>
  <c r="V18" i="38"/>
  <c r="AF18" i="38" s="1"/>
  <c r="BE17" i="38"/>
  <c r="BA17" i="38"/>
  <c r="AC17" i="38"/>
  <c r="Y17" i="38"/>
  <c r="U17" i="38"/>
  <c r="AE17" i="38" s="1"/>
  <c r="BH65" i="38"/>
  <c r="BD65" i="38"/>
  <c r="AZ65" i="38"/>
  <c r="AB65" i="38"/>
  <c r="X65" i="38"/>
  <c r="BG64" i="38"/>
  <c r="BC64" i="38"/>
  <c r="AY64" i="38"/>
  <c r="AA64" i="38"/>
  <c r="W64" i="38"/>
  <c r="BF63" i="38"/>
  <c r="BB63" i="38"/>
  <c r="AD63" i="38"/>
  <c r="Z63" i="38"/>
  <c r="V63" i="38"/>
  <c r="AF63" i="38" s="1"/>
  <c r="BE62" i="38"/>
  <c r="BA62" i="38"/>
  <c r="AC62" i="38"/>
  <c r="Y62" i="38"/>
  <c r="U62" i="38"/>
  <c r="AE62" i="38" s="1"/>
  <c r="BH61" i="38"/>
  <c r="BD61" i="38"/>
  <c r="AZ61" i="38"/>
  <c r="AB61" i="38"/>
  <c r="X61" i="38"/>
  <c r="BG60" i="38"/>
  <c r="BC60" i="38"/>
  <c r="AY60" i="38"/>
  <c r="AA60" i="38"/>
  <c r="W60" i="38"/>
  <c r="AG60" i="38" s="1"/>
  <c r="BF59" i="38"/>
  <c r="BB59" i="38"/>
  <c r="AD59" i="38"/>
  <c r="Z59" i="38"/>
  <c r="V59" i="38"/>
  <c r="AF59" i="38" s="1"/>
  <c r="BE58" i="38"/>
  <c r="BA58" i="38"/>
  <c r="AC58" i="38"/>
  <c r="Y58" i="38"/>
  <c r="U58" i="38"/>
  <c r="AE58" i="38" s="1"/>
  <c r="BH57" i="38"/>
  <c r="BD57" i="38"/>
  <c r="AZ57" i="38"/>
  <c r="AB57" i="38"/>
  <c r="X57" i="38"/>
  <c r="BG56" i="38"/>
  <c r="BC56" i="38"/>
  <c r="AY56" i="38"/>
  <c r="AA56" i="38"/>
  <c r="W56" i="38"/>
  <c r="AG56" i="38" s="1"/>
  <c r="BF55" i="38"/>
  <c r="BB55" i="38"/>
  <c r="AD55" i="38"/>
  <c r="Z55" i="38"/>
  <c r="V55" i="38"/>
  <c r="AF55" i="38" s="1"/>
  <c r="BE54" i="38"/>
  <c r="BA54" i="38"/>
  <c r="AC54" i="38"/>
  <c r="Y54" i="38"/>
  <c r="U54" i="38"/>
  <c r="AE54" i="38" s="1"/>
  <c r="BH53" i="38"/>
  <c r="BD53" i="38"/>
  <c r="AZ53" i="38"/>
  <c r="AB53" i="38"/>
  <c r="X53" i="38"/>
  <c r="BG52" i="38"/>
  <c r="BC52" i="38"/>
  <c r="AY52" i="38"/>
  <c r="AA52" i="38"/>
  <c r="W52" i="38"/>
  <c r="BF51" i="38"/>
  <c r="BB51" i="38"/>
  <c r="AD51" i="38"/>
  <c r="Z51" i="38"/>
  <c r="V51" i="38"/>
  <c r="AF51" i="38" s="1"/>
  <c r="BE50" i="38"/>
  <c r="BA50" i="38"/>
  <c r="AC50" i="38"/>
  <c r="Y50" i="38"/>
  <c r="U50" i="38"/>
  <c r="AE50" i="38" s="1"/>
  <c r="BH49" i="38"/>
  <c r="BD49" i="38"/>
  <c r="AZ49" i="38"/>
  <c r="AB49" i="38"/>
  <c r="X49" i="38"/>
  <c r="BG48" i="38"/>
  <c r="BC48" i="38"/>
  <c r="AY48" i="38"/>
  <c r="AA48" i="38"/>
  <c r="W48" i="38"/>
  <c r="BF47" i="38"/>
  <c r="BB47" i="38"/>
  <c r="AD47" i="38"/>
  <c r="Z47" i="38"/>
  <c r="V47" i="38"/>
  <c r="AF47" i="38" s="1"/>
  <c r="BE46" i="38"/>
  <c r="BA46" i="38"/>
  <c r="AC46" i="38"/>
  <c r="Y46" i="38"/>
  <c r="U46" i="38"/>
  <c r="AE46" i="38" s="1"/>
  <c r="BH45" i="38"/>
  <c r="BD45" i="38"/>
  <c r="AZ45" i="38"/>
  <c r="AB45" i="38"/>
  <c r="X45" i="38"/>
  <c r="BG44" i="38"/>
  <c r="BC44" i="38"/>
  <c r="AY44" i="38"/>
  <c r="AA44" i="38"/>
  <c r="W44" i="38"/>
  <c r="AG44" i="38" s="1"/>
  <c r="BF43" i="38"/>
  <c r="BB43" i="38"/>
  <c r="AD43" i="38"/>
  <c r="Z43" i="38"/>
  <c r="V43" i="38"/>
  <c r="AF43" i="38" s="1"/>
  <c r="BE42" i="38"/>
  <c r="BA42" i="38"/>
  <c r="AC42" i="38"/>
  <c r="Y42" i="38"/>
  <c r="U42" i="38"/>
  <c r="AE42" i="38" s="1"/>
  <c r="BH41" i="38"/>
  <c r="BD41" i="38"/>
  <c r="AZ41" i="38"/>
  <c r="AB41" i="38"/>
  <c r="X41" i="38"/>
  <c r="BG40" i="38"/>
  <c r="BC40" i="38"/>
  <c r="AY40" i="38"/>
  <c r="AA40" i="38"/>
  <c r="W40" i="38"/>
  <c r="AG40" i="38" s="1"/>
  <c r="BF39" i="38"/>
  <c r="BB39" i="38"/>
  <c r="AD39" i="38"/>
  <c r="Z39" i="38"/>
  <c r="V39" i="38"/>
  <c r="AF39" i="38" s="1"/>
  <c r="BE38" i="38"/>
  <c r="BA38" i="38"/>
  <c r="AC38" i="38"/>
  <c r="Y38" i="38"/>
  <c r="U38" i="38"/>
  <c r="AE38" i="38" s="1"/>
  <c r="BH37" i="38"/>
  <c r="BD37" i="38"/>
  <c r="AZ37" i="38"/>
  <c r="AB37" i="38"/>
  <c r="X37" i="38"/>
  <c r="BG36" i="38"/>
  <c r="BC36" i="38"/>
  <c r="AY36" i="38"/>
  <c r="AA36" i="38"/>
  <c r="W36" i="38"/>
  <c r="BF35" i="38"/>
  <c r="BB35" i="38"/>
  <c r="AD35" i="38"/>
  <c r="Z35" i="38"/>
  <c r="V35" i="38"/>
  <c r="AF35" i="38" s="1"/>
  <c r="BE34" i="38"/>
  <c r="BA34" i="38"/>
  <c r="AC34" i="38"/>
  <c r="Y34" i="38"/>
  <c r="U34" i="38"/>
  <c r="AE34" i="38" s="1"/>
  <c r="BH33" i="38"/>
  <c r="BD33" i="38"/>
  <c r="AZ33" i="38"/>
  <c r="AB33" i="38"/>
  <c r="X33" i="38"/>
  <c r="BG32" i="38"/>
  <c r="BC32" i="38"/>
  <c r="AY32" i="38"/>
  <c r="AA32" i="38"/>
  <c r="W32" i="38"/>
  <c r="X16" i="38"/>
  <c r="AH16" i="38" s="1"/>
  <c r="AB16" i="38"/>
  <c r="AL16" i="38" s="1"/>
  <c r="AZ16" i="38"/>
  <c r="BD16" i="38"/>
  <c r="BH16" i="38"/>
  <c r="V17" i="38"/>
  <c r="AF17" i="38" s="1"/>
  <c r="AA17" i="38"/>
  <c r="BB17" i="38"/>
  <c r="BG17" i="38"/>
  <c r="Y18" i="38"/>
  <c r="AI18" i="38" s="1"/>
  <c r="BE18" i="38"/>
  <c r="Z19" i="38"/>
  <c r="AJ19" i="38" s="1"/>
  <c r="BF19" i="38"/>
  <c r="AA20" i="38"/>
  <c r="AY20" i="38"/>
  <c r="BG20" i="38"/>
  <c r="AB21" i="38"/>
  <c r="AZ21" i="38"/>
  <c r="BH21" i="38"/>
  <c r="U22" i="38"/>
  <c r="AE22" i="38" s="1"/>
  <c r="AC22" i="38"/>
  <c r="BA22" i="38"/>
  <c r="V23" i="38"/>
  <c r="AF23" i="38" s="1"/>
  <c r="AD23" i="38"/>
  <c r="BB23" i="38"/>
  <c r="W24" i="38"/>
  <c r="AG24" i="38" s="1"/>
  <c r="BC24" i="38"/>
  <c r="X25" i="38"/>
  <c r="AH25" i="38" s="1"/>
  <c r="BD25" i="38"/>
  <c r="Y26" i="38"/>
  <c r="AI26" i="38" s="1"/>
  <c r="BE26" i="38"/>
  <c r="Z27" i="38"/>
  <c r="AJ27" i="38" s="1"/>
  <c r="BF27" i="38"/>
  <c r="AA28" i="38"/>
  <c r="AY28" i="38"/>
  <c r="BG28" i="38"/>
  <c r="AB29" i="38"/>
  <c r="AZ29" i="38"/>
  <c r="BH29" i="38"/>
  <c r="U30" i="38"/>
  <c r="AE30" i="38" s="1"/>
  <c r="AC30" i="38"/>
  <c r="BA30" i="38"/>
  <c r="V31" i="38"/>
  <c r="AF31" i="38" s="1"/>
  <c r="AD31" i="38"/>
  <c r="BB31" i="38"/>
  <c r="AY34" i="38"/>
  <c r="AZ35" i="38"/>
  <c r="U36" i="38"/>
  <c r="AE36" i="38" s="1"/>
  <c r="BA36" i="38"/>
  <c r="V37" i="38"/>
  <c r="AF37" i="38" s="1"/>
  <c r="BB37" i="38"/>
  <c r="W38" i="38"/>
  <c r="BC38" i="38"/>
  <c r="X39" i="38"/>
  <c r="AH39" i="38" s="1"/>
  <c r="BD39" i="38"/>
  <c r="Y40" i="38"/>
  <c r="AI40" i="38" s="1"/>
  <c r="BE40" i="38"/>
  <c r="BO40" i="38" s="1"/>
  <c r="Z41" i="38"/>
  <c r="AJ41" i="38" s="1"/>
  <c r="BF41" i="38"/>
  <c r="AA42" i="38"/>
  <c r="AK42" i="38" s="1"/>
  <c r="BG42" i="38"/>
  <c r="BQ42" i="38" s="1"/>
  <c r="AB43" i="38"/>
  <c r="AL43" i="38" s="1"/>
  <c r="BH43" i="38"/>
  <c r="AC44" i="38"/>
  <c r="AM44" i="38" s="1"/>
  <c r="AD45" i="38"/>
  <c r="AN45" i="38" s="1"/>
  <c r="AY50" i="38"/>
  <c r="AZ51" i="38"/>
  <c r="U52" i="38"/>
  <c r="AE52" i="38" s="1"/>
  <c r="BA52" i="38"/>
  <c r="V53" i="38"/>
  <c r="AF53" i="38" s="1"/>
  <c r="BB53" i="38"/>
  <c r="W54" i="38"/>
  <c r="AG54" i="38" s="1"/>
  <c r="BC54" i="38"/>
  <c r="X55" i="38"/>
  <c r="AH55" i="38" s="1"/>
  <c r="BD55" i="38"/>
  <c r="Y56" i="38"/>
  <c r="AI56" i="38" s="1"/>
  <c r="BE56" i="38"/>
  <c r="BO56" i="38" s="1"/>
  <c r="Z57" i="38"/>
  <c r="AJ57" i="38" s="1"/>
  <c r="BF57" i="38"/>
  <c r="AA58" i="38"/>
  <c r="AK58" i="38" s="1"/>
  <c r="BG58" i="38"/>
  <c r="BQ58" i="38" s="1"/>
  <c r="AB59" i="38"/>
  <c r="AL59" i="38" s="1"/>
  <c r="BH59" i="38"/>
  <c r="AC60" i="38"/>
  <c r="AM60" i="38" s="1"/>
  <c r="AD61" i="38"/>
  <c r="AN61" i="38" s="1"/>
  <c r="R62" i="38"/>
  <c r="J55" i="57" s="1"/>
  <c r="AC48" i="1" s="1"/>
  <c r="R32" i="33"/>
  <c r="R36" i="33"/>
  <c r="R40" i="33"/>
  <c r="R44" i="33"/>
  <c r="R48" i="33"/>
  <c r="R52" i="33"/>
  <c r="R56" i="33"/>
  <c r="R60" i="33"/>
  <c r="G53" i="57" s="1"/>
  <c r="T46" i="1" s="1"/>
  <c r="R64" i="33"/>
  <c r="G57" i="57" s="1"/>
  <c r="T50" i="1" s="1"/>
  <c r="U15" i="36"/>
  <c r="AE15" i="36" s="1"/>
  <c r="Y15" i="36"/>
  <c r="AI15" i="36" s="1"/>
  <c r="AC15" i="36"/>
  <c r="AM15" i="36" s="1"/>
  <c r="R16" i="36"/>
  <c r="R20" i="36"/>
  <c r="R24" i="36"/>
  <c r="AG17" i="38"/>
  <c r="BM17" i="38"/>
  <c r="AA18" i="38"/>
  <c r="AY18" i="38"/>
  <c r="BG18" i="38"/>
  <c r="BQ18" i="38" s="1"/>
  <c r="AB19" i="38"/>
  <c r="AL19" i="38" s="1"/>
  <c r="AZ19" i="38"/>
  <c r="BH19" i="38"/>
  <c r="BR19" i="38" s="1"/>
  <c r="U20" i="38"/>
  <c r="AE20" i="38" s="1"/>
  <c r="AC20" i="38"/>
  <c r="BA20" i="38"/>
  <c r="BK20" i="38" s="1"/>
  <c r="V21" i="38"/>
  <c r="AF21" i="38" s="1"/>
  <c r="AD21" i="38"/>
  <c r="AN21" i="38" s="1"/>
  <c r="BB21" i="38"/>
  <c r="BL21" i="38" s="1"/>
  <c r="W22" i="38"/>
  <c r="AG22" i="38" s="1"/>
  <c r="BC22" i="38"/>
  <c r="BM22" i="38" s="1"/>
  <c r="X23" i="38"/>
  <c r="AH23" i="38" s="1"/>
  <c r="BD23" i="38"/>
  <c r="BN23" i="38" s="1"/>
  <c r="Y24" i="38"/>
  <c r="BE24" i="38"/>
  <c r="BO24" i="38" s="1"/>
  <c r="Z25" i="38"/>
  <c r="AJ25" i="38" s="1"/>
  <c r="BF25" i="38"/>
  <c r="BP25" i="38" s="1"/>
  <c r="AA26" i="38"/>
  <c r="AY26" i="38"/>
  <c r="BG26" i="38"/>
  <c r="BQ26" i="38" s="1"/>
  <c r="AB27" i="38"/>
  <c r="AL27" i="38" s="1"/>
  <c r="AZ27" i="38"/>
  <c r="BH27" i="38"/>
  <c r="BR27" i="38" s="1"/>
  <c r="U28" i="38"/>
  <c r="AE28" i="38" s="1"/>
  <c r="AC28" i="38"/>
  <c r="AM28" i="38" s="1"/>
  <c r="BA28" i="38"/>
  <c r="BK28" i="38" s="1"/>
  <c r="V29" i="38"/>
  <c r="AF29" i="38" s="1"/>
  <c r="AD29" i="38"/>
  <c r="AN29" i="38" s="1"/>
  <c r="BB29" i="38"/>
  <c r="BL29" i="38" s="1"/>
  <c r="W30" i="38"/>
  <c r="AG30" i="38" s="1"/>
  <c r="BC30" i="38"/>
  <c r="BM30" i="38" s="1"/>
  <c r="X31" i="38"/>
  <c r="AH31" i="38" s="1"/>
  <c r="BD31" i="38"/>
  <c r="BN31" i="38" s="1"/>
  <c r="U32" i="38"/>
  <c r="AE32" i="38" s="1"/>
  <c r="BA32" i="38"/>
  <c r="BK32" i="38" s="1"/>
  <c r="V33" i="38"/>
  <c r="AF33" i="38" s="1"/>
  <c r="BB33" i="38"/>
  <c r="BL33" i="38" s="1"/>
  <c r="W34" i="38"/>
  <c r="AG34" i="38" s="1"/>
  <c r="BC34" i="38"/>
  <c r="BM34" i="38" s="1"/>
  <c r="X35" i="38"/>
  <c r="AH35" i="38" s="1"/>
  <c r="BD35" i="38"/>
  <c r="BN35" i="38" s="1"/>
  <c r="Y36" i="38"/>
  <c r="AI36" i="38" s="1"/>
  <c r="BE36" i="38"/>
  <c r="BO36" i="38" s="1"/>
  <c r="Z37" i="38"/>
  <c r="AJ37" i="38" s="1"/>
  <c r="BF37" i="38"/>
  <c r="BP37" i="38" s="1"/>
  <c r="AA38" i="38"/>
  <c r="AK38" i="38" s="1"/>
  <c r="BG38" i="38"/>
  <c r="BQ38" i="38" s="1"/>
  <c r="AB39" i="38"/>
  <c r="AL39" i="38" s="1"/>
  <c r="BH39" i="38"/>
  <c r="BR39" i="38" s="1"/>
  <c r="AC40" i="38"/>
  <c r="AM40" i="38" s="1"/>
  <c r="AD41" i="38"/>
  <c r="AN41" i="38" s="1"/>
  <c r="AY46" i="38"/>
  <c r="BI46" i="38" s="1"/>
  <c r="AZ47" i="38"/>
  <c r="BJ47" i="38" s="1"/>
  <c r="U48" i="38"/>
  <c r="AE48" i="38" s="1"/>
  <c r="BA48" i="38"/>
  <c r="BK48" i="38" s="1"/>
  <c r="V49" i="38"/>
  <c r="AF49" i="38" s="1"/>
  <c r="BB49" i="38"/>
  <c r="BL49" i="38" s="1"/>
  <c r="W50" i="38"/>
  <c r="AG50" i="38" s="1"/>
  <c r="BC50" i="38"/>
  <c r="BM50" i="38" s="1"/>
  <c r="X51" i="38"/>
  <c r="AH51" i="38" s="1"/>
  <c r="BD51" i="38"/>
  <c r="BN51" i="38" s="1"/>
  <c r="Y52" i="38"/>
  <c r="AI52" i="38" s="1"/>
  <c r="BE52" i="38"/>
  <c r="BO52" i="38" s="1"/>
  <c r="Z53" i="38"/>
  <c r="AJ53" i="38" s="1"/>
  <c r="BF53" i="38"/>
  <c r="BP53" i="38" s="1"/>
  <c r="AA54" i="38"/>
  <c r="AK54" i="38" s="1"/>
  <c r="BG54" i="38"/>
  <c r="BQ54" i="38" s="1"/>
  <c r="AB55" i="38"/>
  <c r="AL55" i="38" s="1"/>
  <c r="BH55" i="38"/>
  <c r="BR55" i="38" s="1"/>
  <c r="AC56" i="38"/>
  <c r="AM56" i="38" s="1"/>
  <c r="AD57" i="38"/>
  <c r="AN57" i="38" s="1"/>
  <c r="AY62" i="38"/>
  <c r="BI62" i="38" s="1"/>
  <c r="AZ63" i="38"/>
  <c r="BJ63" i="38" s="1"/>
  <c r="U64" i="38"/>
  <c r="AE64" i="38" s="1"/>
  <c r="BA64" i="38"/>
  <c r="BK64" i="38" s="1"/>
  <c r="V65" i="38"/>
  <c r="AF65" i="38" s="1"/>
  <c r="BB65" i="38"/>
  <c r="BL65" i="38" s="1"/>
  <c r="W15" i="40"/>
  <c r="AG15" i="40" s="1"/>
  <c r="AA15" i="40"/>
  <c r="AK15" i="40" s="1"/>
  <c r="V16" i="40"/>
  <c r="Z16" i="40"/>
  <c r="AD16" i="40"/>
  <c r="BB16" i="40"/>
  <c r="BF16" i="40"/>
  <c r="W17" i="40"/>
  <c r="AA17" i="40"/>
  <c r="AY17" i="40"/>
  <c r="BC17" i="40"/>
  <c r="BG17" i="40"/>
  <c r="X18" i="40"/>
  <c r="AB18" i="40"/>
  <c r="AZ18" i="40"/>
  <c r="BD18" i="40"/>
  <c r="BH18" i="40"/>
  <c r="U19" i="40"/>
  <c r="AE19" i="40" s="1"/>
  <c r="Y19" i="40"/>
  <c r="AC19" i="40"/>
  <c r="BA19" i="40"/>
  <c r="BE19" i="40"/>
  <c r="V20" i="40"/>
  <c r="Z20" i="40"/>
  <c r="AD20" i="40"/>
  <c r="BB20" i="40"/>
  <c r="BF20" i="40"/>
  <c r="W21" i="40"/>
  <c r="AA21" i="40"/>
  <c r="AY21" i="40"/>
  <c r="BC21" i="40"/>
  <c r="BG21" i="40"/>
  <c r="X22" i="40"/>
  <c r="AB22" i="40"/>
  <c r="AZ22" i="40"/>
  <c r="BD22" i="40"/>
  <c r="BH22" i="40"/>
  <c r="U23" i="40"/>
  <c r="AE23" i="40" s="1"/>
  <c r="Y23" i="40"/>
  <c r="AC23" i="40"/>
  <c r="BA23" i="40"/>
  <c r="BE23" i="40"/>
  <c r="V24" i="40"/>
  <c r="Z24" i="40"/>
  <c r="AD24" i="40"/>
  <c r="BB24" i="40"/>
  <c r="BF24" i="40"/>
  <c r="W25" i="40"/>
  <c r="AA25" i="40"/>
  <c r="AY25" i="40"/>
  <c r="BC25" i="40"/>
  <c r="BG25" i="40"/>
  <c r="X26" i="40"/>
  <c r="AB26" i="40"/>
  <c r="AZ26" i="40"/>
  <c r="BD26" i="40"/>
  <c r="BH26" i="40"/>
  <c r="U27" i="40"/>
  <c r="AE27" i="40" s="1"/>
  <c r="Y27" i="40"/>
  <c r="AC27" i="40"/>
  <c r="BA27" i="40"/>
  <c r="BE27" i="40"/>
  <c r="V28" i="40"/>
  <c r="Z28" i="40"/>
  <c r="AD28" i="40"/>
  <c r="BB28" i="40"/>
  <c r="BF28" i="40"/>
  <c r="W29" i="40"/>
  <c r="AA29" i="40"/>
  <c r="AY29" i="40"/>
  <c r="BC29" i="40"/>
  <c r="BG29" i="40"/>
  <c r="X30" i="40"/>
  <c r="AB30" i="40"/>
  <c r="AZ30" i="40"/>
  <c r="BD30" i="40"/>
  <c r="BH30" i="40"/>
  <c r="U31" i="40"/>
  <c r="AE31" i="40" s="1"/>
  <c r="Y31" i="40"/>
  <c r="AC31" i="40"/>
  <c r="BA31" i="40"/>
  <c r="BE31" i="40"/>
  <c r="V32" i="40"/>
  <c r="Z32" i="40"/>
  <c r="AD32" i="40"/>
  <c r="BB32" i="40"/>
  <c r="BF32" i="40"/>
  <c r="W33" i="40"/>
  <c r="AA33" i="40"/>
  <c r="AY33" i="40"/>
  <c r="BC33" i="40"/>
  <c r="BG33" i="40"/>
  <c r="X34" i="40"/>
  <c r="AB34" i="40"/>
  <c r="AZ34" i="40"/>
  <c r="BD34" i="40"/>
  <c r="BH34" i="40"/>
  <c r="U35" i="40"/>
  <c r="AE35" i="40" s="1"/>
  <c r="Y35" i="40"/>
  <c r="AC35" i="40"/>
  <c r="BA35" i="40"/>
  <c r="BE35" i="40"/>
  <c r="V36" i="40"/>
  <c r="Z36" i="40"/>
  <c r="AD36" i="40"/>
  <c r="BB36" i="40"/>
  <c r="BF36" i="40"/>
  <c r="W37" i="40"/>
  <c r="AA37" i="40"/>
  <c r="AY37" i="40"/>
  <c r="BC37" i="40"/>
  <c r="BG37" i="40"/>
  <c r="X38" i="40"/>
  <c r="AB38" i="40"/>
  <c r="AZ38" i="40"/>
  <c r="BD38" i="40"/>
  <c r="BH38" i="40"/>
  <c r="U39" i="40"/>
  <c r="AE39" i="40" s="1"/>
  <c r="Y39" i="40"/>
  <c r="AC39" i="40"/>
  <c r="BA39" i="40"/>
  <c r="BE39" i="40"/>
  <c r="V40" i="40"/>
  <c r="Z40" i="40"/>
  <c r="AD40" i="40"/>
  <c r="BB40" i="40"/>
  <c r="BF40" i="40"/>
  <c r="W41" i="40"/>
  <c r="AA41" i="40"/>
  <c r="AY41" i="40"/>
  <c r="BC41" i="40"/>
  <c r="BG41" i="40"/>
  <c r="X42" i="40"/>
  <c r="AB42" i="40"/>
  <c r="AZ42" i="40"/>
  <c r="BD42" i="40"/>
  <c r="BH42" i="40"/>
  <c r="U43" i="40"/>
  <c r="AE43" i="40" s="1"/>
  <c r="Y43" i="40"/>
  <c r="AC43" i="40"/>
  <c r="BA43" i="40"/>
  <c r="BE43" i="40"/>
  <c r="V44" i="40"/>
  <c r="Z44" i="40"/>
  <c r="AD44" i="40"/>
  <c r="BB44" i="40"/>
  <c r="BF44" i="40"/>
  <c r="W45" i="40"/>
  <c r="AA45" i="40"/>
  <c r="AY45" i="40"/>
  <c r="BC45" i="40"/>
  <c r="BG45" i="40"/>
  <c r="X46" i="40"/>
  <c r="AB46" i="40"/>
  <c r="AZ46" i="40"/>
  <c r="BD46" i="40"/>
  <c r="BH46" i="40"/>
  <c r="U47" i="40"/>
  <c r="AE47" i="40" s="1"/>
  <c r="Y47" i="40"/>
  <c r="AC47" i="40"/>
  <c r="BA47" i="40"/>
  <c r="BE47" i="40"/>
  <c r="V48" i="40"/>
  <c r="Z48" i="40"/>
  <c r="AD48" i="40"/>
  <c r="BB48" i="40"/>
  <c r="BF48" i="40"/>
  <c r="W49" i="40"/>
  <c r="AA49" i="40"/>
  <c r="AY49" i="40"/>
  <c r="BC49" i="40"/>
  <c r="BG49" i="40"/>
  <c r="X50" i="40"/>
  <c r="AB50" i="40"/>
  <c r="AZ50" i="40"/>
  <c r="BD50" i="40"/>
  <c r="BH50" i="40"/>
  <c r="U51" i="40"/>
  <c r="AE51" i="40" s="1"/>
  <c r="Y51" i="40"/>
  <c r="AC51" i="40"/>
  <c r="BA51" i="40"/>
  <c r="BE51" i="40"/>
  <c r="V52" i="40"/>
  <c r="Z52" i="40"/>
  <c r="AD52" i="40"/>
  <c r="BB52" i="40"/>
  <c r="BF52" i="40"/>
  <c r="W53" i="40"/>
  <c r="AA53" i="40"/>
  <c r="AY53" i="40"/>
  <c r="BC53" i="40"/>
  <c r="BG53" i="40"/>
  <c r="X54" i="40"/>
  <c r="AB54" i="40"/>
  <c r="AZ54" i="40"/>
  <c r="BD54" i="40"/>
  <c r="BH54" i="40"/>
  <c r="U55" i="40"/>
  <c r="AE55" i="40" s="1"/>
  <c r="Y55" i="40"/>
  <c r="AC55" i="40"/>
  <c r="BA55" i="40"/>
  <c r="BE55" i="40"/>
  <c r="V56" i="40"/>
  <c r="Z56" i="40"/>
  <c r="AD56" i="40"/>
  <c r="BB56" i="40"/>
  <c r="BF56" i="40"/>
  <c r="W57" i="40"/>
  <c r="AA57" i="40"/>
  <c r="AY57" i="40"/>
  <c r="BC57" i="40"/>
  <c r="BG57" i="40"/>
  <c r="X58" i="40"/>
  <c r="AB58" i="40"/>
  <c r="AZ58" i="40"/>
  <c r="BD58" i="40"/>
  <c r="BH58" i="40"/>
  <c r="U59" i="40"/>
  <c r="AE59" i="40" s="1"/>
  <c r="Y59" i="40"/>
  <c r="AC59" i="40"/>
  <c r="BA59" i="40"/>
  <c r="BE59" i="40"/>
  <c r="V60" i="40"/>
  <c r="Z60" i="40"/>
  <c r="AD60" i="40"/>
  <c r="BB60" i="40"/>
  <c r="BF60" i="40"/>
  <c r="W61" i="40"/>
  <c r="AA61" i="40"/>
  <c r="AY61" i="40"/>
  <c r="BC61" i="40"/>
  <c r="BG61" i="40"/>
  <c r="X62" i="40"/>
  <c r="AB62" i="40"/>
  <c r="AZ62" i="40"/>
  <c r="BD62" i="40"/>
  <c r="BH62" i="40"/>
  <c r="U63" i="40"/>
  <c r="AE63" i="40" s="1"/>
  <c r="Y63" i="40"/>
  <c r="AC63" i="40"/>
  <c r="BA63" i="40"/>
  <c r="BE63" i="40"/>
  <c r="V64" i="40"/>
  <c r="Z64" i="40"/>
  <c r="AD64" i="40"/>
  <c r="BC64" i="40"/>
  <c r="W65" i="40"/>
  <c r="BC65" i="40"/>
  <c r="AB12" i="41"/>
  <c r="AB14" i="41"/>
  <c r="AB16" i="41"/>
  <c r="AB18" i="41"/>
  <c r="AB20" i="41"/>
  <c r="AB22" i="41"/>
  <c r="AB24" i="41"/>
  <c r="AB26" i="41"/>
  <c r="AB28" i="41"/>
  <c r="AB30" i="41"/>
  <c r="AB32" i="41"/>
  <c r="AB34" i="41"/>
  <c r="AB36" i="41"/>
  <c r="AB38" i="41"/>
  <c r="AB40" i="41"/>
  <c r="AB42" i="41"/>
  <c r="AB44" i="41"/>
  <c r="AB46" i="41"/>
  <c r="AB48" i="41"/>
  <c r="AB50" i="41"/>
  <c r="AB52" i="41"/>
  <c r="AB54" i="41"/>
  <c r="AB56" i="41"/>
  <c r="AB58" i="41"/>
  <c r="AB60" i="41"/>
  <c r="X15" i="40"/>
  <c r="AH15" i="40" s="1"/>
  <c r="AB15" i="40"/>
  <c r="AL15" i="40" s="1"/>
  <c r="W16" i="40"/>
  <c r="AA16" i="40"/>
  <c r="AY16" i="40"/>
  <c r="BI16" i="40" s="1"/>
  <c r="BC16" i="40"/>
  <c r="BG16" i="40"/>
  <c r="X17" i="40"/>
  <c r="AB17" i="40"/>
  <c r="AZ17" i="40"/>
  <c r="BD17" i="40"/>
  <c r="BH17" i="40"/>
  <c r="U18" i="40"/>
  <c r="AE18" i="40" s="1"/>
  <c r="Y18" i="40"/>
  <c r="AC18" i="40"/>
  <c r="BA18" i="40"/>
  <c r="BE18" i="40"/>
  <c r="V19" i="40"/>
  <c r="AF19" i="40" s="1"/>
  <c r="Z19" i="40"/>
  <c r="AD19" i="40"/>
  <c r="BB19" i="40"/>
  <c r="BF19" i="40"/>
  <c r="W20" i="40"/>
  <c r="AA20" i="40"/>
  <c r="AY20" i="40"/>
  <c r="BC20" i="40"/>
  <c r="BG20" i="40"/>
  <c r="X21" i="40"/>
  <c r="AB21" i="40"/>
  <c r="AZ21" i="40"/>
  <c r="BD21" i="40"/>
  <c r="BH21" i="40"/>
  <c r="U22" i="40"/>
  <c r="AE22" i="40" s="1"/>
  <c r="Y22" i="40"/>
  <c r="AC22" i="40"/>
  <c r="BA22" i="40"/>
  <c r="BE22" i="40"/>
  <c r="V23" i="40"/>
  <c r="AF23" i="40" s="1"/>
  <c r="Z23" i="40"/>
  <c r="AD23" i="40"/>
  <c r="BB23" i="40"/>
  <c r="BF23" i="40"/>
  <c r="W24" i="40"/>
  <c r="AA24" i="40"/>
  <c r="AY24" i="40"/>
  <c r="BC24" i="40"/>
  <c r="BG24" i="40"/>
  <c r="X25" i="40"/>
  <c r="AB25" i="40"/>
  <c r="AZ25" i="40"/>
  <c r="BD25" i="40"/>
  <c r="BH25" i="40"/>
  <c r="U26" i="40"/>
  <c r="AE26" i="40" s="1"/>
  <c r="Y26" i="40"/>
  <c r="AC26" i="40"/>
  <c r="BA26" i="40"/>
  <c r="BE26" i="40"/>
  <c r="V27" i="40"/>
  <c r="AF27" i="40" s="1"/>
  <c r="Z27" i="40"/>
  <c r="AD27" i="40"/>
  <c r="BB27" i="40"/>
  <c r="BF27" i="40"/>
  <c r="W28" i="40"/>
  <c r="AA28" i="40"/>
  <c r="AY28" i="40"/>
  <c r="BC28" i="40"/>
  <c r="BG28" i="40"/>
  <c r="X29" i="40"/>
  <c r="AB29" i="40"/>
  <c r="AZ29" i="40"/>
  <c r="BD29" i="40"/>
  <c r="BH29" i="40"/>
  <c r="U30" i="40"/>
  <c r="AE30" i="40" s="1"/>
  <c r="Y30" i="40"/>
  <c r="AC30" i="40"/>
  <c r="BA30" i="40"/>
  <c r="BE30" i="40"/>
  <c r="V31" i="40"/>
  <c r="AF31" i="40" s="1"/>
  <c r="Z31" i="40"/>
  <c r="AD31" i="40"/>
  <c r="BB31" i="40"/>
  <c r="BF31" i="40"/>
  <c r="W32" i="40"/>
  <c r="AA32" i="40"/>
  <c r="AY32" i="40"/>
  <c r="BC32" i="40"/>
  <c r="BG32" i="40"/>
  <c r="X33" i="40"/>
  <c r="AB33" i="40"/>
  <c r="AZ33" i="40"/>
  <c r="BD33" i="40"/>
  <c r="BH33" i="40"/>
  <c r="U34" i="40"/>
  <c r="AE34" i="40" s="1"/>
  <c r="Y34" i="40"/>
  <c r="AC34" i="40"/>
  <c r="BA34" i="40"/>
  <c r="BE34" i="40"/>
  <c r="V35" i="40"/>
  <c r="AF35" i="40" s="1"/>
  <c r="Z35" i="40"/>
  <c r="AD35" i="40"/>
  <c r="BB35" i="40"/>
  <c r="BF35" i="40"/>
  <c r="W36" i="40"/>
  <c r="AA36" i="40"/>
  <c r="AY36" i="40"/>
  <c r="BC36" i="40"/>
  <c r="BG36" i="40"/>
  <c r="X37" i="40"/>
  <c r="AB37" i="40"/>
  <c r="AZ37" i="40"/>
  <c r="BD37" i="40"/>
  <c r="BH37" i="40"/>
  <c r="U38" i="40"/>
  <c r="AE38" i="40" s="1"/>
  <c r="Y38" i="40"/>
  <c r="AC38" i="40"/>
  <c r="BA38" i="40"/>
  <c r="BE38" i="40"/>
  <c r="V39" i="40"/>
  <c r="AF39" i="40" s="1"/>
  <c r="Z39" i="40"/>
  <c r="AD39" i="40"/>
  <c r="BB39" i="40"/>
  <c r="BF39" i="40"/>
  <c r="W40" i="40"/>
  <c r="AA40" i="40"/>
  <c r="AY40" i="40"/>
  <c r="BC40" i="40"/>
  <c r="BG40" i="40"/>
  <c r="X41" i="40"/>
  <c r="AB41" i="40"/>
  <c r="AZ41" i="40"/>
  <c r="BD41" i="40"/>
  <c r="BH41" i="40"/>
  <c r="U42" i="40"/>
  <c r="AE42" i="40" s="1"/>
  <c r="Y42" i="40"/>
  <c r="AC42" i="40"/>
  <c r="BA42" i="40"/>
  <c r="BE42" i="40"/>
  <c r="V43" i="40"/>
  <c r="AF43" i="40" s="1"/>
  <c r="Z43" i="40"/>
  <c r="AD43" i="40"/>
  <c r="BB43" i="40"/>
  <c r="BF43" i="40"/>
  <c r="W44" i="40"/>
  <c r="AA44" i="40"/>
  <c r="AY44" i="40"/>
  <c r="BC44" i="40"/>
  <c r="BG44" i="40"/>
  <c r="X45" i="40"/>
  <c r="AB45" i="40"/>
  <c r="AZ45" i="40"/>
  <c r="BD45" i="40"/>
  <c r="BH45" i="40"/>
  <c r="U46" i="40"/>
  <c r="AE46" i="40" s="1"/>
  <c r="Y46" i="40"/>
  <c r="AC46" i="40"/>
  <c r="BA46" i="40"/>
  <c r="BE46" i="40"/>
  <c r="V47" i="40"/>
  <c r="AF47" i="40" s="1"/>
  <c r="Z47" i="40"/>
  <c r="AD47" i="40"/>
  <c r="BB47" i="40"/>
  <c r="BF47" i="40"/>
  <c r="W48" i="40"/>
  <c r="AA48" i="40"/>
  <c r="AY48" i="40"/>
  <c r="BC48" i="40"/>
  <c r="BG48" i="40"/>
  <c r="X49" i="40"/>
  <c r="AB49" i="40"/>
  <c r="AZ49" i="40"/>
  <c r="BD49" i="40"/>
  <c r="BH49" i="40"/>
  <c r="U50" i="40"/>
  <c r="AE50" i="40" s="1"/>
  <c r="Y50" i="40"/>
  <c r="AC50" i="40"/>
  <c r="BA50" i="40"/>
  <c r="BE50" i="40"/>
  <c r="V51" i="40"/>
  <c r="AF51" i="40" s="1"/>
  <c r="Z51" i="40"/>
  <c r="AD51" i="40"/>
  <c r="BB51" i="40"/>
  <c r="BF51" i="40"/>
  <c r="W52" i="40"/>
  <c r="AA52" i="40"/>
  <c r="AY52" i="40"/>
  <c r="BC52" i="40"/>
  <c r="BG52" i="40"/>
  <c r="X53" i="40"/>
  <c r="AB53" i="40"/>
  <c r="AZ53" i="40"/>
  <c r="BD53" i="40"/>
  <c r="BH53" i="40"/>
  <c r="U54" i="40"/>
  <c r="AE54" i="40" s="1"/>
  <c r="Y54" i="40"/>
  <c r="AC54" i="40"/>
  <c r="BA54" i="40"/>
  <c r="BE54" i="40"/>
  <c r="V55" i="40"/>
  <c r="AF55" i="40" s="1"/>
  <c r="Z55" i="40"/>
  <c r="AD55" i="40"/>
  <c r="BB55" i="40"/>
  <c r="BF55" i="40"/>
  <c r="W56" i="40"/>
  <c r="AA56" i="40"/>
  <c r="AY56" i="40"/>
  <c r="BC56" i="40"/>
  <c r="BG56" i="40"/>
  <c r="X57" i="40"/>
  <c r="AB57" i="40"/>
  <c r="AZ57" i="40"/>
  <c r="BD57" i="40"/>
  <c r="BH57" i="40"/>
  <c r="U58" i="40"/>
  <c r="AE58" i="40" s="1"/>
  <c r="Y58" i="40"/>
  <c r="AC58" i="40"/>
  <c r="BA58" i="40"/>
  <c r="BE58" i="40"/>
  <c r="V59" i="40"/>
  <c r="AF59" i="40" s="1"/>
  <c r="Z59" i="40"/>
  <c r="AD59" i="40"/>
  <c r="BB59" i="40"/>
  <c r="BF59" i="40"/>
  <c r="W60" i="40"/>
  <c r="AA60" i="40"/>
  <c r="AY60" i="40"/>
  <c r="BC60" i="40"/>
  <c r="BG60" i="40"/>
  <c r="X61" i="40"/>
  <c r="AB61" i="40"/>
  <c r="AZ61" i="40"/>
  <c r="BD61" i="40"/>
  <c r="BH61" i="40"/>
  <c r="U62" i="40"/>
  <c r="AE62" i="40" s="1"/>
  <c r="Y62" i="40"/>
  <c r="AC62" i="40"/>
  <c r="BA62" i="40"/>
  <c r="BE62" i="40"/>
  <c r="V63" i="40"/>
  <c r="AF63" i="40" s="1"/>
  <c r="Z63" i="40"/>
  <c r="AD63" i="40"/>
  <c r="BB63" i="40"/>
  <c r="BF63" i="40"/>
  <c r="W64" i="40"/>
  <c r="AA64" i="40"/>
  <c r="AY64" i="40"/>
  <c r="BD64" i="40"/>
  <c r="X65" i="40"/>
  <c r="AB12" i="42"/>
  <c r="AB14" i="42"/>
  <c r="AB16" i="42"/>
  <c r="AB18" i="42"/>
  <c r="AB20" i="42"/>
  <c r="AB22" i="42"/>
  <c r="AB24" i="42"/>
  <c r="AB26" i="42"/>
  <c r="AB28" i="42"/>
  <c r="AB30" i="42"/>
  <c r="AB32" i="42"/>
  <c r="AB34" i="42"/>
  <c r="AB36" i="42"/>
  <c r="AB38" i="42"/>
  <c r="AB40" i="42"/>
  <c r="AB42" i="42"/>
  <c r="AB44" i="42"/>
  <c r="AB46" i="42"/>
  <c r="AB48" i="42"/>
  <c r="AB50" i="42"/>
  <c r="AB52" i="42"/>
  <c r="AB54" i="42"/>
  <c r="AB56" i="42"/>
  <c r="AB58" i="42"/>
  <c r="AB60" i="42"/>
  <c r="BF65" i="40"/>
  <c r="BB65" i="40"/>
  <c r="AD65" i="40"/>
  <c r="Z65" i="40"/>
  <c r="V65" i="40"/>
  <c r="BE64" i="40"/>
  <c r="BA64" i="40"/>
  <c r="BE65" i="40"/>
  <c r="BA65" i="40"/>
  <c r="AC65" i="40"/>
  <c r="Y65" i="40"/>
  <c r="U65" i="40"/>
  <c r="AE65" i="40" s="1"/>
  <c r="BH64" i="40"/>
  <c r="X16" i="40"/>
  <c r="AB16" i="40"/>
  <c r="AZ16" i="40"/>
  <c r="BJ16" i="40" s="1"/>
  <c r="BD16" i="40"/>
  <c r="BH16" i="40"/>
  <c r="U17" i="40"/>
  <c r="AE17" i="40" s="1"/>
  <c r="Y17" i="40"/>
  <c r="AC17" i="40"/>
  <c r="BA17" i="40"/>
  <c r="BE17" i="40"/>
  <c r="V18" i="40"/>
  <c r="AF18" i="40" s="1"/>
  <c r="Z18" i="40"/>
  <c r="AD18" i="40"/>
  <c r="BB18" i="40"/>
  <c r="BF18" i="40"/>
  <c r="W19" i="40"/>
  <c r="AG19" i="40" s="1"/>
  <c r="AA19" i="40"/>
  <c r="AY19" i="40"/>
  <c r="BC19" i="40"/>
  <c r="BG19" i="40"/>
  <c r="X20" i="40"/>
  <c r="AB20" i="40"/>
  <c r="AZ20" i="40"/>
  <c r="BD20" i="40"/>
  <c r="BH20" i="40"/>
  <c r="U21" i="40"/>
  <c r="AE21" i="40" s="1"/>
  <c r="Y21" i="40"/>
  <c r="AC21" i="40"/>
  <c r="BA21" i="40"/>
  <c r="BE21" i="40"/>
  <c r="V22" i="40"/>
  <c r="AF22" i="40" s="1"/>
  <c r="Z22" i="40"/>
  <c r="AD22" i="40"/>
  <c r="BB22" i="40"/>
  <c r="BF22" i="40"/>
  <c r="W23" i="40"/>
  <c r="AG23" i="40" s="1"/>
  <c r="AA23" i="40"/>
  <c r="AY23" i="40"/>
  <c r="BC23" i="40"/>
  <c r="BG23" i="40"/>
  <c r="X24" i="40"/>
  <c r="AB24" i="40"/>
  <c r="AZ24" i="40"/>
  <c r="BD24" i="40"/>
  <c r="BH24" i="40"/>
  <c r="U25" i="40"/>
  <c r="AE25" i="40" s="1"/>
  <c r="Y25" i="40"/>
  <c r="AC25" i="40"/>
  <c r="BA25" i="40"/>
  <c r="BE25" i="40"/>
  <c r="V26" i="40"/>
  <c r="AF26" i="40" s="1"/>
  <c r="Z26" i="40"/>
  <c r="AD26" i="40"/>
  <c r="BB26" i="40"/>
  <c r="BF26" i="40"/>
  <c r="W27" i="40"/>
  <c r="AG27" i="40" s="1"/>
  <c r="AA27" i="40"/>
  <c r="AY27" i="40"/>
  <c r="BC27" i="40"/>
  <c r="BG27" i="40"/>
  <c r="X28" i="40"/>
  <c r="AB28" i="40"/>
  <c r="AZ28" i="40"/>
  <c r="BD28" i="40"/>
  <c r="BH28" i="40"/>
  <c r="U29" i="40"/>
  <c r="AE29" i="40" s="1"/>
  <c r="Y29" i="40"/>
  <c r="AC29" i="40"/>
  <c r="BA29" i="40"/>
  <c r="BE29" i="40"/>
  <c r="V30" i="40"/>
  <c r="AF30" i="40" s="1"/>
  <c r="Z30" i="40"/>
  <c r="AD30" i="40"/>
  <c r="BB30" i="40"/>
  <c r="BF30" i="40"/>
  <c r="W31" i="40"/>
  <c r="AG31" i="40" s="1"/>
  <c r="AA31" i="40"/>
  <c r="AY31" i="40"/>
  <c r="BC31" i="40"/>
  <c r="BG31" i="40"/>
  <c r="X32" i="40"/>
  <c r="AB32" i="40"/>
  <c r="AZ32" i="40"/>
  <c r="BD32" i="40"/>
  <c r="BH32" i="40"/>
  <c r="U33" i="40"/>
  <c r="AE33" i="40" s="1"/>
  <c r="Y33" i="40"/>
  <c r="AC33" i="40"/>
  <c r="BA33" i="40"/>
  <c r="BE33" i="40"/>
  <c r="V34" i="40"/>
  <c r="AF34" i="40" s="1"/>
  <c r="Z34" i="40"/>
  <c r="AD34" i="40"/>
  <c r="BB34" i="40"/>
  <c r="BF34" i="40"/>
  <c r="W35" i="40"/>
  <c r="AG35" i="40" s="1"/>
  <c r="AA35" i="40"/>
  <c r="AY35" i="40"/>
  <c r="BC35" i="40"/>
  <c r="BG35" i="40"/>
  <c r="X36" i="40"/>
  <c r="AB36" i="40"/>
  <c r="AZ36" i="40"/>
  <c r="BD36" i="40"/>
  <c r="BH36" i="40"/>
  <c r="U37" i="40"/>
  <c r="AE37" i="40" s="1"/>
  <c r="Y37" i="40"/>
  <c r="AC37" i="40"/>
  <c r="BA37" i="40"/>
  <c r="BE37" i="40"/>
  <c r="V38" i="40"/>
  <c r="AF38" i="40" s="1"/>
  <c r="Z38" i="40"/>
  <c r="AD38" i="40"/>
  <c r="BB38" i="40"/>
  <c r="BF38" i="40"/>
  <c r="W39" i="40"/>
  <c r="AG39" i="40" s="1"/>
  <c r="AA39" i="40"/>
  <c r="AY39" i="40"/>
  <c r="BC39" i="40"/>
  <c r="BG39" i="40"/>
  <c r="X40" i="40"/>
  <c r="AB40" i="40"/>
  <c r="AZ40" i="40"/>
  <c r="BD40" i="40"/>
  <c r="BH40" i="40"/>
  <c r="U41" i="40"/>
  <c r="AE41" i="40" s="1"/>
  <c r="Y41" i="40"/>
  <c r="AC41" i="40"/>
  <c r="BA41" i="40"/>
  <c r="BE41" i="40"/>
  <c r="V42" i="40"/>
  <c r="AF42" i="40" s="1"/>
  <c r="Z42" i="40"/>
  <c r="AD42" i="40"/>
  <c r="BB42" i="40"/>
  <c r="BF42" i="40"/>
  <c r="W43" i="40"/>
  <c r="AG43" i="40" s="1"/>
  <c r="AA43" i="40"/>
  <c r="AY43" i="40"/>
  <c r="BC43" i="40"/>
  <c r="BG43" i="40"/>
  <c r="X44" i="40"/>
  <c r="AB44" i="40"/>
  <c r="AZ44" i="40"/>
  <c r="BD44" i="40"/>
  <c r="BH44" i="40"/>
  <c r="U45" i="40"/>
  <c r="AE45" i="40" s="1"/>
  <c r="Y45" i="40"/>
  <c r="AC45" i="40"/>
  <c r="BA45" i="40"/>
  <c r="BE45" i="40"/>
  <c r="V46" i="40"/>
  <c r="AF46" i="40" s="1"/>
  <c r="Z46" i="40"/>
  <c r="AD46" i="40"/>
  <c r="BB46" i="40"/>
  <c r="BF46" i="40"/>
  <c r="W47" i="40"/>
  <c r="AG47" i="40" s="1"/>
  <c r="AA47" i="40"/>
  <c r="AY47" i="40"/>
  <c r="BC47" i="40"/>
  <c r="BG47" i="40"/>
  <c r="X48" i="40"/>
  <c r="AB48" i="40"/>
  <c r="AZ48" i="40"/>
  <c r="BD48" i="40"/>
  <c r="BH48" i="40"/>
  <c r="U49" i="40"/>
  <c r="AE49" i="40" s="1"/>
  <c r="Y49" i="40"/>
  <c r="AC49" i="40"/>
  <c r="BA49" i="40"/>
  <c r="BE49" i="40"/>
  <c r="V50" i="40"/>
  <c r="AF50" i="40" s="1"/>
  <c r="Z50" i="40"/>
  <c r="AD50" i="40"/>
  <c r="BB50" i="40"/>
  <c r="BF50" i="40"/>
  <c r="W51" i="40"/>
  <c r="AG51" i="40" s="1"/>
  <c r="AA51" i="40"/>
  <c r="AY51" i="40"/>
  <c r="BC51" i="40"/>
  <c r="BG51" i="40"/>
  <c r="X52" i="40"/>
  <c r="AB52" i="40"/>
  <c r="AZ52" i="40"/>
  <c r="BD52" i="40"/>
  <c r="BH52" i="40"/>
  <c r="U53" i="40"/>
  <c r="AE53" i="40" s="1"/>
  <c r="Y53" i="40"/>
  <c r="AC53" i="40"/>
  <c r="BA53" i="40"/>
  <c r="BE53" i="40"/>
  <c r="V54" i="40"/>
  <c r="AF54" i="40" s="1"/>
  <c r="Z54" i="40"/>
  <c r="AD54" i="40"/>
  <c r="BB54" i="40"/>
  <c r="BF54" i="40"/>
  <c r="W55" i="40"/>
  <c r="AG55" i="40" s="1"/>
  <c r="AA55" i="40"/>
  <c r="AY55" i="40"/>
  <c r="BC55" i="40"/>
  <c r="BG55" i="40"/>
  <c r="X56" i="40"/>
  <c r="AB56" i="40"/>
  <c r="AZ56" i="40"/>
  <c r="BD56" i="40"/>
  <c r="BH56" i="40"/>
  <c r="U57" i="40"/>
  <c r="AE57" i="40" s="1"/>
  <c r="Y57" i="40"/>
  <c r="AC57" i="40"/>
  <c r="BA57" i="40"/>
  <c r="BE57" i="40"/>
  <c r="V58" i="40"/>
  <c r="AF58" i="40" s="1"/>
  <c r="Z58" i="40"/>
  <c r="AD58" i="40"/>
  <c r="BB58" i="40"/>
  <c r="BF58" i="40"/>
  <c r="W59" i="40"/>
  <c r="AG59" i="40" s="1"/>
  <c r="AA59" i="40"/>
  <c r="AY59" i="40"/>
  <c r="BC59" i="40"/>
  <c r="BG59" i="40"/>
  <c r="X60" i="40"/>
  <c r="AB60" i="40"/>
  <c r="AZ60" i="40"/>
  <c r="BD60" i="40"/>
  <c r="BH60" i="40"/>
  <c r="U61" i="40"/>
  <c r="AE61" i="40" s="1"/>
  <c r="Y61" i="40"/>
  <c r="AC61" i="40"/>
  <c r="BA61" i="40"/>
  <c r="BE61" i="40"/>
  <c r="V62" i="40"/>
  <c r="AF62" i="40" s="1"/>
  <c r="Z62" i="40"/>
  <c r="AD62" i="40"/>
  <c r="BB62" i="40"/>
  <c r="BF62" i="40"/>
  <c r="W63" i="40"/>
  <c r="AG63" i="40" s="1"/>
  <c r="AA63" i="40"/>
  <c r="AY63" i="40"/>
  <c r="BC63" i="40"/>
  <c r="BG63" i="40"/>
  <c r="X64" i="40"/>
  <c r="AB64" i="40"/>
  <c r="AZ64" i="40"/>
  <c r="BF64" i="40"/>
  <c r="AA65" i="40"/>
  <c r="AK65" i="40" s="1"/>
  <c r="AY65" i="40"/>
  <c r="BG65" i="40"/>
  <c r="BB15" i="43"/>
  <c r="BL15" i="43" s="1"/>
  <c r="BF65" i="46"/>
  <c r="BB65" i="46"/>
  <c r="AD65" i="46"/>
  <c r="Z65" i="46"/>
  <c r="V65" i="46"/>
  <c r="BE64" i="46"/>
  <c r="BA64" i="46"/>
  <c r="AC64" i="46"/>
  <c r="Y64" i="46"/>
  <c r="U64" i="46"/>
  <c r="AE64" i="46" s="1"/>
  <c r="BH63" i="46"/>
  <c r="BD63" i="46"/>
  <c r="AZ63" i="46"/>
  <c r="AB63" i="46"/>
  <c r="X63" i="46"/>
  <c r="BG62" i="46"/>
  <c r="BC62" i="46"/>
  <c r="AY62" i="46"/>
  <c r="AA62" i="46"/>
  <c r="W62" i="46"/>
  <c r="BF61" i="46"/>
  <c r="BB61" i="46"/>
  <c r="AD61" i="46"/>
  <c r="Z61" i="46"/>
  <c r="V61" i="46"/>
  <c r="BE60" i="46"/>
  <c r="BA60" i="46"/>
  <c r="AC60" i="46"/>
  <c r="Y60" i="46"/>
  <c r="U60" i="46"/>
  <c r="AE60" i="46" s="1"/>
  <c r="BH59" i="46"/>
  <c r="BD59" i="46"/>
  <c r="AZ59" i="46"/>
  <c r="AB59" i="46"/>
  <c r="X59" i="46"/>
  <c r="BG58" i="46"/>
  <c r="BC58" i="46"/>
  <c r="AY58" i="46"/>
  <c r="AA58" i="46"/>
  <c r="W58" i="46"/>
  <c r="BF57" i="46"/>
  <c r="BB57" i="46"/>
  <c r="AD57" i="46"/>
  <c r="Z57" i="46"/>
  <c r="V57" i="46"/>
  <c r="BE56" i="46"/>
  <c r="BA56" i="46"/>
  <c r="AC56" i="46"/>
  <c r="Y56" i="46"/>
  <c r="U56" i="46"/>
  <c r="AE56" i="46" s="1"/>
  <c r="BH55" i="46"/>
  <c r="BD55" i="46"/>
  <c r="AZ55" i="46"/>
  <c r="AB55" i="46"/>
  <c r="X55" i="46"/>
  <c r="BG54" i="46"/>
  <c r="BC54" i="46"/>
  <c r="AY54" i="46"/>
  <c r="AA54" i="46"/>
  <c r="W54" i="46"/>
  <c r="BF53" i="46"/>
  <c r="BB53" i="46"/>
  <c r="AD53" i="46"/>
  <c r="Z53" i="46"/>
  <c r="V53" i="46"/>
  <c r="BE52" i="46"/>
  <c r="BA52" i="46"/>
  <c r="AC52" i="46"/>
  <c r="Y52" i="46"/>
  <c r="U52" i="46"/>
  <c r="AE52" i="46" s="1"/>
  <c r="BH51" i="46"/>
  <c r="BD51" i="46"/>
  <c r="AZ51" i="46"/>
  <c r="AB51" i="46"/>
  <c r="X51" i="46"/>
  <c r="BG50" i="46"/>
  <c r="BC50" i="46"/>
  <c r="AY50" i="46"/>
  <c r="AA50" i="46"/>
  <c r="W50" i="46"/>
  <c r="BF49" i="46"/>
  <c r="BB49" i="46"/>
  <c r="AD49" i="46"/>
  <c r="Z49" i="46"/>
  <c r="V49" i="46"/>
  <c r="BE48" i="46"/>
  <c r="BA48" i="46"/>
  <c r="AC48" i="46"/>
  <c r="Y48" i="46"/>
  <c r="U48" i="46"/>
  <c r="AE48" i="46" s="1"/>
  <c r="BH47" i="46"/>
  <c r="BD47" i="46"/>
  <c r="AZ47" i="46"/>
  <c r="AB47" i="46"/>
  <c r="X47" i="46"/>
  <c r="BG46" i="46"/>
  <c r="BC46" i="46"/>
  <c r="AY46" i="46"/>
  <c r="AA46" i="46"/>
  <c r="W46" i="46"/>
  <c r="BF45" i="46"/>
  <c r="BB45" i="46"/>
  <c r="AD45" i="46"/>
  <c r="Z45" i="46"/>
  <c r="V45" i="46"/>
  <c r="BE44" i="46"/>
  <c r="BA44" i="46"/>
  <c r="AC44" i="46"/>
  <c r="Y44" i="46"/>
  <c r="U44" i="46"/>
  <c r="AE44" i="46" s="1"/>
  <c r="BH43" i="46"/>
  <c r="BD43" i="46"/>
  <c r="AZ43" i="46"/>
  <c r="AB43" i="46"/>
  <c r="X43" i="46"/>
  <c r="BG42" i="46"/>
  <c r="BC42" i="46"/>
  <c r="AY42" i="46"/>
  <c r="AA42" i="46"/>
  <c r="W42" i="46"/>
  <c r="BF41" i="46"/>
  <c r="BB41" i="46"/>
  <c r="AD41" i="46"/>
  <c r="Z41" i="46"/>
  <c r="V41" i="46"/>
  <c r="BE40" i="46"/>
  <c r="BA40" i="46"/>
  <c r="AC40" i="46"/>
  <c r="Y40" i="46"/>
  <c r="U40" i="46"/>
  <c r="AE40" i="46" s="1"/>
  <c r="BH39" i="46"/>
  <c r="BD39" i="46"/>
  <c r="AZ39" i="46"/>
  <c r="AB39" i="46"/>
  <c r="X39" i="46"/>
  <c r="BG38" i="46"/>
  <c r="BC38" i="46"/>
  <c r="AY38" i="46"/>
  <c r="AA38" i="46"/>
  <c r="W38" i="46"/>
  <c r="BF37" i="46"/>
  <c r="BB37" i="46"/>
  <c r="BE65" i="46"/>
  <c r="BA65" i="46"/>
  <c r="AC65" i="46"/>
  <c r="Y65" i="46"/>
  <c r="U65" i="46"/>
  <c r="AE65" i="46" s="1"/>
  <c r="BH64" i="46"/>
  <c r="BD64" i="46"/>
  <c r="AZ64" i="46"/>
  <c r="AB64" i="46"/>
  <c r="X64" i="46"/>
  <c r="BG63" i="46"/>
  <c r="BC63" i="46"/>
  <c r="AY63" i="46"/>
  <c r="AA63" i="46"/>
  <c r="W63" i="46"/>
  <c r="BF62" i="46"/>
  <c r="BB62" i="46"/>
  <c r="AD62" i="46"/>
  <c r="Z62" i="46"/>
  <c r="V62" i="46"/>
  <c r="BE61" i="46"/>
  <c r="BA61" i="46"/>
  <c r="AC61" i="46"/>
  <c r="Y61" i="46"/>
  <c r="U61" i="46"/>
  <c r="AE61" i="46" s="1"/>
  <c r="BH60" i="46"/>
  <c r="BD60" i="46"/>
  <c r="AZ60" i="46"/>
  <c r="AB60" i="46"/>
  <c r="X60" i="46"/>
  <c r="BG59" i="46"/>
  <c r="BC59" i="46"/>
  <c r="AY59" i="46"/>
  <c r="AA59" i="46"/>
  <c r="W59" i="46"/>
  <c r="BF58" i="46"/>
  <c r="BB58" i="46"/>
  <c r="AD58" i="46"/>
  <c r="Z58" i="46"/>
  <c r="V58" i="46"/>
  <c r="BE57" i="46"/>
  <c r="BA57" i="46"/>
  <c r="AC57" i="46"/>
  <c r="Y57" i="46"/>
  <c r="U57" i="46"/>
  <c r="AE57" i="46" s="1"/>
  <c r="BH56" i="46"/>
  <c r="BD56" i="46"/>
  <c r="AZ56" i="46"/>
  <c r="AB56" i="46"/>
  <c r="X56" i="46"/>
  <c r="BG55" i="46"/>
  <c r="BC55" i="46"/>
  <c r="AY55" i="46"/>
  <c r="AA55" i="46"/>
  <c r="W55" i="46"/>
  <c r="BF54" i="46"/>
  <c r="BB54" i="46"/>
  <c r="AD54" i="46"/>
  <c r="Z54" i="46"/>
  <c r="V54" i="46"/>
  <c r="BE53" i="46"/>
  <c r="BA53" i="46"/>
  <c r="AC53" i="46"/>
  <c r="Y53" i="46"/>
  <c r="U53" i="46"/>
  <c r="AE53" i="46" s="1"/>
  <c r="BH52" i="46"/>
  <c r="BD52" i="46"/>
  <c r="AZ52" i="46"/>
  <c r="AB52" i="46"/>
  <c r="X52" i="46"/>
  <c r="BG51" i="46"/>
  <c r="BC51" i="46"/>
  <c r="AY51" i="46"/>
  <c r="AA51" i="46"/>
  <c r="W51" i="46"/>
  <c r="BF50" i="46"/>
  <c r="BB50" i="46"/>
  <c r="AD50" i="46"/>
  <c r="Z50" i="46"/>
  <c r="V50" i="46"/>
  <c r="BE49" i="46"/>
  <c r="BA49" i="46"/>
  <c r="AC49" i="46"/>
  <c r="Y49" i="46"/>
  <c r="U49" i="46"/>
  <c r="AE49" i="46" s="1"/>
  <c r="BH48" i="46"/>
  <c r="BD48" i="46"/>
  <c r="AZ48" i="46"/>
  <c r="AB48" i="46"/>
  <c r="X48" i="46"/>
  <c r="BG47" i="46"/>
  <c r="BC47" i="46"/>
  <c r="AY47" i="46"/>
  <c r="AA47" i="46"/>
  <c r="W47" i="46"/>
  <c r="BF46" i="46"/>
  <c r="BB46" i="46"/>
  <c r="AD46" i="46"/>
  <c r="Z46" i="46"/>
  <c r="V46" i="46"/>
  <c r="BE45" i="46"/>
  <c r="BA45" i="46"/>
  <c r="AC45" i="46"/>
  <c r="Y45" i="46"/>
  <c r="U45" i="46"/>
  <c r="AE45" i="46" s="1"/>
  <c r="BH44" i="46"/>
  <c r="BD44" i="46"/>
  <c r="AZ44" i="46"/>
  <c r="AB44" i="46"/>
  <c r="X44" i="46"/>
  <c r="BG43" i="46"/>
  <c r="BC43" i="46"/>
  <c r="AY43" i="46"/>
  <c r="AA43" i="46"/>
  <c r="W43" i="46"/>
  <c r="BF42" i="46"/>
  <c r="BB42" i="46"/>
  <c r="AD42" i="46"/>
  <c r="Z42" i="46"/>
  <c r="V42" i="46"/>
  <c r="BE41" i="46"/>
  <c r="BA41" i="46"/>
  <c r="AC41" i="46"/>
  <c r="Y41" i="46"/>
  <c r="U41" i="46"/>
  <c r="AE41" i="46" s="1"/>
  <c r="BH40" i="46"/>
  <c r="BD40" i="46"/>
  <c r="AZ40" i="46"/>
  <c r="AB40" i="46"/>
  <c r="X40" i="46"/>
  <c r="BG39" i="46"/>
  <c r="BC39" i="46"/>
  <c r="AY39" i="46"/>
  <c r="AA39" i="46"/>
  <c r="W39" i="46"/>
  <c r="BF38" i="46"/>
  <c r="BB38" i="46"/>
  <c r="AD38" i="46"/>
  <c r="Z38" i="46"/>
  <c r="V38" i="46"/>
  <c r="BE37" i="46"/>
  <c r="BA37" i="46"/>
  <c r="AC37" i="46"/>
  <c r="Y37" i="46"/>
  <c r="U37" i="46"/>
  <c r="AE37" i="46" s="1"/>
  <c r="BH36" i="46"/>
  <c r="BD36" i="46"/>
  <c r="AZ36" i="46"/>
  <c r="AB36" i="46"/>
  <c r="X36" i="46"/>
  <c r="BG35" i="46"/>
  <c r="BC35" i="46"/>
  <c r="AY35" i="46"/>
  <c r="AA35" i="46"/>
  <c r="W35" i="46"/>
  <c r="BF34" i="46"/>
  <c r="BB34" i="46"/>
  <c r="AD34" i="46"/>
  <c r="Z34" i="46"/>
  <c r="V34" i="46"/>
  <c r="BE33" i="46"/>
  <c r="BA33" i="46"/>
  <c r="AC33" i="46"/>
  <c r="Y33" i="46"/>
  <c r="U33" i="46"/>
  <c r="AE33" i="46" s="1"/>
  <c r="BH32" i="46"/>
  <c r="BD32" i="46"/>
  <c r="AZ32" i="46"/>
  <c r="AB32" i="46"/>
  <c r="X32" i="46"/>
  <c r="BH65" i="46"/>
  <c r="BD65" i="46"/>
  <c r="AZ65" i="46"/>
  <c r="AB65" i="46"/>
  <c r="X65" i="46"/>
  <c r="BG64" i="46"/>
  <c r="BC64" i="46"/>
  <c r="AY64" i="46"/>
  <c r="AA64" i="46"/>
  <c r="W64" i="46"/>
  <c r="BF63" i="46"/>
  <c r="BB63" i="46"/>
  <c r="AD63" i="46"/>
  <c r="Z63" i="46"/>
  <c r="V63" i="46"/>
  <c r="BE62" i="46"/>
  <c r="BA62" i="46"/>
  <c r="AC62" i="46"/>
  <c r="Y62" i="46"/>
  <c r="U62" i="46"/>
  <c r="AE62" i="46" s="1"/>
  <c r="BH61" i="46"/>
  <c r="BD61" i="46"/>
  <c r="AZ61" i="46"/>
  <c r="AB61" i="46"/>
  <c r="X61" i="46"/>
  <c r="BG60" i="46"/>
  <c r="BC60" i="46"/>
  <c r="AY60" i="46"/>
  <c r="AA60" i="46"/>
  <c r="W60" i="46"/>
  <c r="BF59" i="46"/>
  <c r="BB59" i="46"/>
  <c r="AD59" i="46"/>
  <c r="Z59" i="46"/>
  <c r="V59" i="46"/>
  <c r="BE58" i="46"/>
  <c r="BA58" i="46"/>
  <c r="AC58" i="46"/>
  <c r="Y58" i="46"/>
  <c r="U58" i="46"/>
  <c r="AE58" i="46" s="1"/>
  <c r="BH57" i="46"/>
  <c r="BD57" i="46"/>
  <c r="AZ57" i="46"/>
  <c r="AB57" i="46"/>
  <c r="X57" i="46"/>
  <c r="BG56" i="46"/>
  <c r="BC56" i="46"/>
  <c r="AY56" i="46"/>
  <c r="AA56" i="46"/>
  <c r="W56" i="46"/>
  <c r="BF55" i="46"/>
  <c r="BB55" i="46"/>
  <c r="AD55" i="46"/>
  <c r="Z55" i="46"/>
  <c r="V55" i="46"/>
  <c r="BE54" i="46"/>
  <c r="BA54" i="46"/>
  <c r="AC54" i="46"/>
  <c r="Y54" i="46"/>
  <c r="U54" i="46"/>
  <c r="AE54" i="46" s="1"/>
  <c r="BH53" i="46"/>
  <c r="BD53" i="46"/>
  <c r="AZ53" i="46"/>
  <c r="AB53" i="46"/>
  <c r="X53" i="46"/>
  <c r="BG52" i="46"/>
  <c r="BC52" i="46"/>
  <c r="AY52" i="46"/>
  <c r="AA52" i="46"/>
  <c r="W52" i="46"/>
  <c r="BF51" i="46"/>
  <c r="BB51" i="46"/>
  <c r="AD51" i="46"/>
  <c r="Z51" i="46"/>
  <c r="V51" i="46"/>
  <c r="BE50" i="46"/>
  <c r="BA50" i="46"/>
  <c r="AC50" i="46"/>
  <c r="Y50" i="46"/>
  <c r="U50" i="46"/>
  <c r="AE50" i="46" s="1"/>
  <c r="BH49" i="46"/>
  <c r="BD49" i="46"/>
  <c r="AZ49" i="46"/>
  <c r="AB49" i="46"/>
  <c r="X49" i="46"/>
  <c r="BG48" i="46"/>
  <c r="BC48" i="46"/>
  <c r="AY48" i="46"/>
  <c r="AA48" i="46"/>
  <c r="W48" i="46"/>
  <c r="BF47" i="46"/>
  <c r="BB47" i="46"/>
  <c r="AD47" i="46"/>
  <c r="Z47" i="46"/>
  <c r="V47" i="46"/>
  <c r="BE46" i="46"/>
  <c r="BA46" i="46"/>
  <c r="AC46" i="46"/>
  <c r="Y46" i="46"/>
  <c r="U46" i="46"/>
  <c r="AE46" i="46" s="1"/>
  <c r="BH45" i="46"/>
  <c r="BD45" i="46"/>
  <c r="AZ45" i="46"/>
  <c r="AB45" i="46"/>
  <c r="X45" i="46"/>
  <c r="BG44" i="46"/>
  <c r="BC44" i="46"/>
  <c r="AY44" i="46"/>
  <c r="AA44" i="46"/>
  <c r="W44" i="46"/>
  <c r="BF43" i="46"/>
  <c r="BB43" i="46"/>
  <c r="AD43" i="46"/>
  <c r="Z43" i="46"/>
  <c r="V43" i="46"/>
  <c r="BE42" i="46"/>
  <c r="BA42" i="46"/>
  <c r="AC42" i="46"/>
  <c r="Y42" i="46"/>
  <c r="U42" i="46"/>
  <c r="AE42" i="46" s="1"/>
  <c r="BH41" i="46"/>
  <c r="BD41" i="46"/>
  <c r="AZ41" i="46"/>
  <c r="AB41" i="46"/>
  <c r="X41" i="46"/>
  <c r="BG40" i="46"/>
  <c r="BC40" i="46"/>
  <c r="AY40" i="46"/>
  <c r="AA40" i="46"/>
  <c r="W40" i="46"/>
  <c r="BF39" i="46"/>
  <c r="BB39" i="46"/>
  <c r="AD39" i="46"/>
  <c r="Z39" i="46"/>
  <c r="V39" i="46"/>
  <c r="BE38" i="46"/>
  <c r="BA38" i="46"/>
  <c r="AC38" i="46"/>
  <c r="Y38" i="46"/>
  <c r="U38" i="46"/>
  <c r="AE38" i="46" s="1"/>
  <c r="BH37" i="46"/>
  <c r="BD37" i="46"/>
  <c r="AZ37" i="46"/>
  <c r="AB37" i="46"/>
  <c r="X37" i="46"/>
  <c r="BG36" i="46"/>
  <c r="BC36" i="46"/>
  <c r="AY36" i="46"/>
  <c r="AA36" i="46"/>
  <c r="W36" i="46"/>
  <c r="BF35" i="46"/>
  <c r="BB35" i="46"/>
  <c r="AD35" i="46"/>
  <c r="Z35" i="46"/>
  <c r="V35" i="46"/>
  <c r="BE34" i="46"/>
  <c r="BA34" i="46"/>
  <c r="AC34" i="46"/>
  <c r="Y34" i="46"/>
  <c r="U34" i="46"/>
  <c r="AE34" i="46" s="1"/>
  <c r="BH33" i="46"/>
  <c r="BD33" i="46"/>
  <c r="AZ33" i="46"/>
  <c r="AB33" i="46"/>
  <c r="X33" i="46"/>
  <c r="BG32" i="46"/>
  <c r="BC32" i="46"/>
  <c r="AY32" i="46"/>
  <c r="AA32" i="46"/>
  <c r="W32" i="46"/>
  <c r="BG65" i="46"/>
  <c r="BC65" i="46"/>
  <c r="BM65" i="46" s="1"/>
  <c r="AY65" i="46"/>
  <c r="AA65" i="46"/>
  <c r="W65" i="46"/>
  <c r="AG65" i="46" s="1"/>
  <c r="BF64" i="46"/>
  <c r="BP64" i="46" s="1"/>
  <c r="BB64" i="46"/>
  <c r="AD64" i="46"/>
  <c r="Z64" i="46"/>
  <c r="V64" i="46"/>
  <c r="AF64" i="46" s="1"/>
  <c r="BE63" i="46"/>
  <c r="BA63" i="46"/>
  <c r="AC63" i="46"/>
  <c r="Y63" i="46"/>
  <c r="AI63" i="46" s="1"/>
  <c r="U63" i="46"/>
  <c r="AE63" i="46" s="1"/>
  <c r="BH62" i="46"/>
  <c r="BD62" i="46"/>
  <c r="AZ62" i="46"/>
  <c r="BJ62" i="46" s="1"/>
  <c r="AB62" i="46"/>
  <c r="X62" i="46"/>
  <c r="AH62" i="46" s="1"/>
  <c r="BG61" i="46"/>
  <c r="BC61" i="46"/>
  <c r="BM61" i="46" s="1"/>
  <c r="AY61" i="46"/>
  <c r="AA61" i="46"/>
  <c r="W61" i="46"/>
  <c r="AG61" i="46" s="1"/>
  <c r="BF60" i="46"/>
  <c r="BP60" i="46" s="1"/>
  <c r="BB60" i="46"/>
  <c r="AD60" i="46"/>
  <c r="Z60" i="46"/>
  <c r="V60" i="46"/>
  <c r="AF60" i="46" s="1"/>
  <c r="BE59" i="46"/>
  <c r="BA59" i="46"/>
  <c r="AC59" i="46"/>
  <c r="Y59" i="46"/>
  <c r="AI59" i="46" s="1"/>
  <c r="U59" i="46"/>
  <c r="AE59" i="46" s="1"/>
  <c r="BH58" i="46"/>
  <c r="BD58" i="46"/>
  <c r="AZ58" i="46"/>
  <c r="BJ58" i="46" s="1"/>
  <c r="X58" i="46"/>
  <c r="BC57" i="46"/>
  <c r="W57" i="46"/>
  <c r="AG57" i="46" s="1"/>
  <c r="BB56" i="46"/>
  <c r="V56" i="46"/>
  <c r="AF56" i="46" s="1"/>
  <c r="BA55" i="46"/>
  <c r="U55" i="46"/>
  <c r="AE55" i="46" s="1"/>
  <c r="BD54" i="46"/>
  <c r="X54" i="46"/>
  <c r="BC53" i="46"/>
  <c r="W53" i="46"/>
  <c r="AG53" i="46" s="1"/>
  <c r="BB52" i="46"/>
  <c r="V52" i="46"/>
  <c r="AF52" i="46" s="1"/>
  <c r="BA51" i="46"/>
  <c r="U51" i="46"/>
  <c r="AE51" i="46" s="1"/>
  <c r="BD50" i="46"/>
  <c r="X50" i="46"/>
  <c r="BC49" i="46"/>
  <c r="W49" i="46"/>
  <c r="AG49" i="46" s="1"/>
  <c r="BB48" i="46"/>
  <c r="V48" i="46"/>
  <c r="AF48" i="46" s="1"/>
  <c r="BA47" i="46"/>
  <c r="U47" i="46"/>
  <c r="AE47" i="46" s="1"/>
  <c r="BD46" i="46"/>
  <c r="X46" i="46"/>
  <c r="BC45" i="46"/>
  <c r="W45" i="46"/>
  <c r="AG45" i="46" s="1"/>
  <c r="BB44" i="46"/>
  <c r="V44" i="46"/>
  <c r="AF44" i="46" s="1"/>
  <c r="BA43" i="46"/>
  <c r="U43" i="46"/>
  <c r="AE43" i="46" s="1"/>
  <c r="BD42" i="46"/>
  <c r="X42" i="46"/>
  <c r="BC41" i="46"/>
  <c r="W41" i="46"/>
  <c r="AG41" i="46" s="1"/>
  <c r="BB40" i="46"/>
  <c r="V40" i="46"/>
  <c r="AF40" i="46" s="1"/>
  <c r="BA39" i="46"/>
  <c r="U39" i="46"/>
  <c r="AE39" i="46" s="1"/>
  <c r="BD38" i="46"/>
  <c r="X38" i="46"/>
  <c r="BC37" i="46"/>
  <c r="AA37" i="46"/>
  <c r="BF36" i="46"/>
  <c r="Z36" i="46"/>
  <c r="BE35" i="46"/>
  <c r="Y35" i="46"/>
  <c r="BD34" i="46"/>
  <c r="X34" i="46"/>
  <c r="BC33" i="46"/>
  <c r="W33" i="46"/>
  <c r="BB32" i="46"/>
  <c r="AD32" i="46"/>
  <c r="V32" i="46"/>
  <c r="BH31" i="46"/>
  <c r="BD31" i="46"/>
  <c r="AZ31" i="46"/>
  <c r="AB31" i="46"/>
  <c r="X31" i="46"/>
  <c r="BG30" i="46"/>
  <c r="BC30" i="46"/>
  <c r="AY30" i="46"/>
  <c r="AA30" i="46"/>
  <c r="W30" i="46"/>
  <c r="BF29" i="46"/>
  <c r="BB29" i="46"/>
  <c r="AD29" i="46"/>
  <c r="Z29" i="46"/>
  <c r="V29" i="46"/>
  <c r="BE28" i="46"/>
  <c r="BA28" i="46"/>
  <c r="AC28" i="46"/>
  <c r="Y28" i="46"/>
  <c r="U28" i="46"/>
  <c r="AE28" i="46" s="1"/>
  <c r="BH27" i="46"/>
  <c r="BD27" i="46"/>
  <c r="AZ27" i="46"/>
  <c r="AB27" i="46"/>
  <c r="X27" i="46"/>
  <c r="BG26" i="46"/>
  <c r="BC26" i="46"/>
  <c r="AY26" i="46"/>
  <c r="AA26" i="46"/>
  <c r="W26" i="46"/>
  <c r="BF25" i="46"/>
  <c r="BB25" i="46"/>
  <c r="AD25" i="46"/>
  <c r="Z25" i="46"/>
  <c r="V25" i="46"/>
  <c r="BE24" i="46"/>
  <c r="BA24" i="46"/>
  <c r="AC24" i="46"/>
  <c r="Y24" i="46"/>
  <c r="U24" i="46"/>
  <c r="AE24" i="46" s="1"/>
  <c r="BH23" i="46"/>
  <c r="BD23" i="46"/>
  <c r="AZ23" i="46"/>
  <c r="AB23" i="46"/>
  <c r="X23" i="46"/>
  <c r="BG22" i="46"/>
  <c r="BC22" i="46"/>
  <c r="AY22" i="46"/>
  <c r="AA22" i="46"/>
  <c r="W22" i="46"/>
  <c r="BF21" i="46"/>
  <c r="BB21" i="46"/>
  <c r="AD21" i="46"/>
  <c r="Z21" i="46"/>
  <c r="V21" i="46"/>
  <c r="BE20" i="46"/>
  <c r="BA20" i="46"/>
  <c r="AC20" i="46"/>
  <c r="Y20" i="46"/>
  <c r="U20" i="46"/>
  <c r="AE20" i="46" s="1"/>
  <c r="BH19" i="46"/>
  <c r="BD19" i="46"/>
  <c r="AZ19" i="46"/>
  <c r="AB19" i="46"/>
  <c r="X19" i="46"/>
  <c r="BG18" i="46"/>
  <c r="BC18" i="46"/>
  <c r="AY18" i="46"/>
  <c r="AA18" i="46"/>
  <c r="W18" i="46"/>
  <c r="BF17" i="46"/>
  <c r="BB17" i="46"/>
  <c r="AD17" i="46"/>
  <c r="Z17" i="46"/>
  <c r="V17" i="46"/>
  <c r="BE16" i="46"/>
  <c r="BA16" i="46"/>
  <c r="AC16" i="46"/>
  <c r="Y16" i="46"/>
  <c r="U16" i="46"/>
  <c r="AE16" i="46" s="1"/>
  <c r="AY57" i="46"/>
  <c r="AZ54" i="46"/>
  <c r="AY53" i="46"/>
  <c r="AZ50" i="46"/>
  <c r="AY49" i="46"/>
  <c r="AZ46" i="46"/>
  <c r="AY45" i="46"/>
  <c r="AZ42" i="46"/>
  <c r="AY41" i="46"/>
  <c r="AZ38" i="46"/>
  <c r="AY37" i="46"/>
  <c r="Z37" i="46"/>
  <c r="BE36" i="46"/>
  <c r="Y36" i="46"/>
  <c r="BD35" i="46"/>
  <c r="X35" i="46"/>
  <c r="BC34" i="46"/>
  <c r="W34" i="46"/>
  <c r="AG34" i="46" s="1"/>
  <c r="BB33" i="46"/>
  <c r="AD33" i="46"/>
  <c r="V33" i="46"/>
  <c r="AF33" i="46" s="1"/>
  <c r="BA32" i="46"/>
  <c r="AC32" i="46"/>
  <c r="U32" i="46"/>
  <c r="AE32" i="46" s="1"/>
  <c r="BG31" i="46"/>
  <c r="BC31" i="46"/>
  <c r="AY31" i="46"/>
  <c r="AA31" i="46"/>
  <c r="W31" i="46"/>
  <c r="BF30" i="46"/>
  <c r="BB30" i="46"/>
  <c r="AD30" i="46"/>
  <c r="Z30" i="46"/>
  <c r="V30" i="46"/>
  <c r="BE29" i="46"/>
  <c r="BA29" i="46"/>
  <c r="AC29" i="46"/>
  <c r="Y29" i="46"/>
  <c r="U29" i="46"/>
  <c r="AE29" i="46" s="1"/>
  <c r="BH28" i="46"/>
  <c r="BD28" i="46"/>
  <c r="AZ28" i="46"/>
  <c r="AB28" i="46"/>
  <c r="X28" i="46"/>
  <c r="BG27" i="46"/>
  <c r="BC27" i="46"/>
  <c r="AY27" i="46"/>
  <c r="AA27" i="46"/>
  <c r="W27" i="46"/>
  <c r="BF26" i="46"/>
  <c r="BB26" i="46"/>
  <c r="AD26" i="46"/>
  <c r="Z26" i="46"/>
  <c r="V26" i="46"/>
  <c r="BE25" i="46"/>
  <c r="BA25" i="46"/>
  <c r="AC25" i="46"/>
  <c r="Y25" i="46"/>
  <c r="U25" i="46"/>
  <c r="AE25" i="46" s="1"/>
  <c r="BH24" i="46"/>
  <c r="BD24" i="46"/>
  <c r="AZ24" i="46"/>
  <c r="AB24" i="46"/>
  <c r="X24" i="46"/>
  <c r="BG23" i="46"/>
  <c r="BC23" i="46"/>
  <c r="AY23" i="46"/>
  <c r="AA23" i="46"/>
  <c r="W23" i="46"/>
  <c r="BF22" i="46"/>
  <c r="BB22" i="46"/>
  <c r="AD22" i="46"/>
  <c r="Z22" i="46"/>
  <c r="V22" i="46"/>
  <c r="BE21" i="46"/>
  <c r="BA21" i="46"/>
  <c r="AC21" i="46"/>
  <c r="Y21" i="46"/>
  <c r="U21" i="46"/>
  <c r="AE21" i="46" s="1"/>
  <c r="BH20" i="46"/>
  <c r="BD20" i="46"/>
  <c r="AZ20" i="46"/>
  <c r="AB20" i="46"/>
  <c r="X20" i="46"/>
  <c r="BG19" i="46"/>
  <c r="BC19" i="46"/>
  <c r="AY19" i="46"/>
  <c r="AA19" i="46"/>
  <c r="W19" i="46"/>
  <c r="BF18" i="46"/>
  <c r="BB18" i="46"/>
  <c r="AD18" i="46"/>
  <c r="Z18" i="46"/>
  <c r="V18" i="46"/>
  <c r="BE17" i="46"/>
  <c r="BA17" i="46"/>
  <c r="AC17" i="46"/>
  <c r="Y17" i="46"/>
  <c r="U17" i="46"/>
  <c r="AE17" i="46" s="1"/>
  <c r="BH16" i="46"/>
  <c r="BD16" i="46"/>
  <c r="AZ16" i="46"/>
  <c r="AB16" i="46"/>
  <c r="X16" i="46"/>
  <c r="AD56" i="46"/>
  <c r="AC55" i="46"/>
  <c r="AD52" i="46"/>
  <c r="AC51" i="46"/>
  <c r="AD48" i="46"/>
  <c r="AC47" i="46"/>
  <c r="AD44" i="46"/>
  <c r="AC43" i="46"/>
  <c r="AD40" i="46"/>
  <c r="AC39" i="46"/>
  <c r="W37" i="46"/>
  <c r="BB36" i="46"/>
  <c r="AD36" i="46"/>
  <c r="V36" i="46"/>
  <c r="BA35" i="46"/>
  <c r="AC35" i="46"/>
  <c r="U35" i="46"/>
  <c r="AE35" i="46" s="1"/>
  <c r="BH34" i="46"/>
  <c r="AZ34" i="46"/>
  <c r="AB34" i="46"/>
  <c r="BG33" i="46"/>
  <c r="AY33" i="46"/>
  <c r="AA33" i="46"/>
  <c r="BF32" i="46"/>
  <c r="Z32" i="46"/>
  <c r="BF31" i="46"/>
  <c r="BB31" i="46"/>
  <c r="AD31" i="46"/>
  <c r="Z31" i="46"/>
  <c r="V31" i="46"/>
  <c r="BE30" i="46"/>
  <c r="BA30" i="46"/>
  <c r="AC30" i="46"/>
  <c r="Y30" i="46"/>
  <c r="U30" i="46"/>
  <c r="AE30" i="46" s="1"/>
  <c r="BH29" i="46"/>
  <c r="BD29" i="46"/>
  <c r="AZ29" i="46"/>
  <c r="AB29" i="46"/>
  <c r="X29" i="46"/>
  <c r="BG28" i="46"/>
  <c r="BC28" i="46"/>
  <c r="AY28" i="46"/>
  <c r="AA28" i="46"/>
  <c r="W28" i="46"/>
  <c r="BF27" i="46"/>
  <c r="BB27" i="46"/>
  <c r="AD27" i="46"/>
  <c r="Z27" i="46"/>
  <c r="V27" i="46"/>
  <c r="BE26" i="46"/>
  <c r="BA26" i="46"/>
  <c r="AC26" i="46"/>
  <c r="Y26" i="46"/>
  <c r="U26" i="46"/>
  <c r="AE26" i="46" s="1"/>
  <c r="BH25" i="46"/>
  <c r="BD25" i="46"/>
  <c r="AZ25" i="46"/>
  <c r="AB25" i="46"/>
  <c r="X25" i="46"/>
  <c r="BG24" i="46"/>
  <c r="BC24" i="46"/>
  <c r="AY24" i="46"/>
  <c r="AA24" i="46"/>
  <c r="W24" i="46"/>
  <c r="BF23" i="46"/>
  <c r="BB23" i="46"/>
  <c r="AD23" i="46"/>
  <c r="Z23" i="46"/>
  <c r="V23" i="46"/>
  <c r="BE22" i="46"/>
  <c r="BA22" i="46"/>
  <c r="AC22" i="46"/>
  <c r="Y22" i="46"/>
  <c r="U22" i="46"/>
  <c r="AE22" i="46" s="1"/>
  <c r="BH21" i="46"/>
  <c r="BD21" i="46"/>
  <c r="AZ21" i="46"/>
  <c r="AB21" i="46"/>
  <c r="X21" i="46"/>
  <c r="BG20" i="46"/>
  <c r="BC20" i="46"/>
  <c r="AY20" i="46"/>
  <c r="AA20" i="46"/>
  <c r="W20" i="46"/>
  <c r="BF19" i="46"/>
  <c r="BB19" i="46"/>
  <c r="AD19" i="46"/>
  <c r="Z19" i="46"/>
  <c r="V19" i="46"/>
  <c r="BE18" i="46"/>
  <c r="BA18" i="46"/>
  <c r="AC18" i="46"/>
  <c r="Y18" i="46"/>
  <c r="U18" i="46"/>
  <c r="AE18" i="46" s="1"/>
  <c r="BH17" i="46"/>
  <c r="BD17" i="46"/>
  <c r="AZ17" i="46"/>
  <c r="AB17" i="46"/>
  <c r="X17" i="46"/>
  <c r="BG16" i="46"/>
  <c r="BC16" i="46"/>
  <c r="AY16" i="46"/>
  <c r="AA16" i="46"/>
  <c r="W16" i="46"/>
  <c r="AB58" i="46"/>
  <c r="AL58" i="46" s="1"/>
  <c r="BG57" i="46"/>
  <c r="AA57" i="46"/>
  <c r="AK57" i="46" s="1"/>
  <c r="BF56" i="46"/>
  <c r="BP56" i="46" s="1"/>
  <c r="Z56" i="46"/>
  <c r="AJ56" i="46" s="1"/>
  <c r="BE55" i="46"/>
  <c r="BO55" i="46" s="1"/>
  <c r="Y55" i="46"/>
  <c r="AI55" i="46" s="1"/>
  <c r="BH54" i="46"/>
  <c r="BR54" i="46" s="1"/>
  <c r="AB54" i="46"/>
  <c r="AL54" i="46" s="1"/>
  <c r="BG53" i="46"/>
  <c r="BQ53" i="46" s="1"/>
  <c r="AA53" i="46"/>
  <c r="AK53" i="46" s="1"/>
  <c r="BF52" i="46"/>
  <c r="BP52" i="46" s="1"/>
  <c r="Z52" i="46"/>
  <c r="AJ52" i="46" s="1"/>
  <c r="BE51" i="46"/>
  <c r="BO51" i="46" s="1"/>
  <c r="Y51" i="46"/>
  <c r="AI51" i="46" s="1"/>
  <c r="BH50" i="46"/>
  <c r="BR50" i="46" s="1"/>
  <c r="AB50" i="46"/>
  <c r="AL50" i="46" s="1"/>
  <c r="BG49" i="46"/>
  <c r="AA49" i="46"/>
  <c r="AK49" i="46" s="1"/>
  <c r="BF48" i="46"/>
  <c r="BP48" i="46" s="1"/>
  <c r="Z48" i="46"/>
  <c r="AJ48" i="46" s="1"/>
  <c r="BE47" i="46"/>
  <c r="BO47" i="46" s="1"/>
  <c r="Y47" i="46"/>
  <c r="AI47" i="46" s="1"/>
  <c r="BH46" i="46"/>
  <c r="BR46" i="46" s="1"/>
  <c r="AB46" i="46"/>
  <c r="AL46" i="46" s="1"/>
  <c r="BG45" i="46"/>
  <c r="BQ45" i="46" s="1"/>
  <c r="AA45" i="46"/>
  <c r="AK45" i="46" s="1"/>
  <c r="BF44" i="46"/>
  <c r="BP44" i="46" s="1"/>
  <c r="Z44" i="46"/>
  <c r="AJ44" i="46" s="1"/>
  <c r="BE43" i="46"/>
  <c r="BO43" i="46" s="1"/>
  <c r="Y43" i="46"/>
  <c r="AI43" i="46" s="1"/>
  <c r="BH42" i="46"/>
  <c r="BR42" i="46" s="1"/>
  <c r="AB42" i="46"/>
  <c r="AL42" i="46" s="1"/>
  <c r="BG41" i="46"/>
  <c r="BQ41" i="46" s="1"/>
  <c r="AA41" i="46"/>
  <c r="AK41" i="46" s="1"/>
  <c r="BF40" i="46"/>
  <c r="BP40" i="46" s="1"/>
  <c r="Z40" i="46"/>
  <c r="AJ40" i="46" s="1"/>
  <c r="BE39" i="46"/>
  <c r="BO39" i="46" s="1"/>
  <c r="Y39" i="46"/>
  <c r="AI39" i="46" s="1"/>
  <c r="BH38" i="46"/>
  <c r="BR38" i="46" s="1"/>
  <c r="AB38" i="46"/>
  <c r="AL38" i="46" s="1"/>
  <c r="BG37" i="46"/>
  <c r="BQ37" i="46" s="1"/>
  <c r="AD37" i="46"/>
  <c r="V37" i="46"/>
  <c r="AF37" i="46" s="1"/>
  <c r="BA36" i="46"/>
  <c r="BK36" i="46" s="1"/>
  <c r="AC36" i="46"/>
  <c r="U36" i="46"/>
  <c r="AE36" i="46" s="1"/>
  <c r="BH35" i="46"/>
  <c r="AZ35" i="46"/>
  <c r="BJ35" i="46" s="1"/>
  <c r="AB35" i="46"/>
  <c r="BG34" i="46"/>
  <c r="AY34" i="46"/>
  <c r="BI34" i="46" s="1"/>
  <c r="AA34" i="46"/>
  <c r="AK34" i="46" s="1"/>
  <c r="BF33" i="46"/>
  <c r="Z33" i="46"/>
  <c r="AJ33" i="46" s="1"/>
  <c r="BE32" i="46"/>
  <c r="BO32" i="46" s="1"/>
  <c r="Y32" i="46"/>
  <c r="AI32" i="46" s="1"/>
  <c r="BE31" i="46"/>
  <c r="BA31" i="46"/>
  <c r="BK31" i="46" s="1"/>
  <c r="AC31" i="46"/>
  <c r="Y31" i="46"/>
  <c r="AI31" i="46" s="1"/>
  <c r="U31" i="46"/>
  <c r="AE31" i="46" s="1"/>
  <c r="BH30" i="46"/>
  <c r="BD30" i="46"/>
  <c r="AZ30" i="46"/>
  <c r="BJ30" i="46" s="1"/>
  <c r="AB30" i="46"/>
  <c r="X30" i="46"/>
  <c r="AH30" i="46" s="1"/>
  <c r="BG29" i="46"/>
  <c r="BC29" i="46"/>
  <c r="BM29" i="46" s="1"/>
  <c r="AY29" i="46"/>
  <c r="AA29" i="46"/>
  <c r="W29" i="46"/>
  <c r="AG29" i="46" s="1"/>
  <c r="BF28" i="46"/>
  <c r="BP28" i="46" s="1"/>
  <c r="BB28" i="46"/>
  <c r="AD28" i="46"/>
  <c r="Z28" i="46"/>
  <c r="V28" i="46"/>
  <c r="AF28" i="46" s="1"/>
  <c r="BE27" i="46"/>
  <c r="BA27" i="46"/>
  <c r="BK27" i="46" s="1"/>
  <c r="AC27" i="46"/>
  <c r="Y27" i="46"/>
  <c r="AI27" i="46" s="1"/>
  <c r="U27" i="46"/>
  <c r="AE27" i="46" s="1"/>
  <c r="BH26" i="46"/>
  <c r="BD26" i="46"/>
  <c r="AZ26" i="46"/>
  <c r="BJ26" i="46" s="1"/>
  <c r="AB26" i="46"/>
  <c r="X26" i="46"/>
  <c r="AH26" i="46" s="1"/>
  <c r="BG25" i="46"/>
  <c r="BC25" i="46"/>
  <c r="BM25" i="46" s="1"/>
  <c r="AY25" i="46"/>
  <c r="AA25" i="46"/>
  <c r="W25" i="46"/>
  <c r="AG25" i="46" s="1"/>
  <c r="BF24" i="46"/>
  <c r="BP24" i="46" s="1"/>
  <c r="BB24" i="46"/>
  <c r="AD24" i="46"/>
  <c r="Z24" i="46"/>
  <c r="V24" i="46"/>
  <c r="AF24" i="46" s="1"/>
  <c r="BE23" i="46"/>
  <c r="BA23" i="46"/>
  <c r="BK23" i="46" s="1"/>
  <c r="AC23" i="46"/>
  <c r="Y23" i="46"/>
  <c r="AI23" i="46" s="1"/>
  <c r="U23" i="46"/>
  <c r="AE23" i="46" s="1"/>
  <c r="BH22" i="46"/>
  <c r="BD22" i="46"/>
  <c r="AZ22" i="46"/>
  <c r="BJ22" i="46" s="1"/>
  <c r="AB22" i="46"/>
  <c r="X22" i="46"/>
  <c r="AH22" i="46" s="1"/>
  <c r="BG21" i="46"/>
  <c r="BC21" i="46"/>
  <c r="BM21" i="46" s="1"/>
  <c r="AY21" i="46"/>
  <c r="AA21" i="46"/>
  <c r="W21" i="46"/>
  <c r="AG21" i="46" s="1"/>
  <c r="BF20" i="46"/>
  <c r="BP20" i="46" s="1"/>
  <c r="BB20" i="46"/>
  <c r="AD20" i="46"/>
  <c r="Z20" i="46"/>
  <c r="V20" i="46"/>
  <c r="AF20" i="46" s="1"/>
  <c r="BE19" i="46"/>
  <c r="BA19" i="46"/>
  <c r="BK19" i="46" s="1"/>
  <c r="AC19" i="46"/>
  <c r="Y19" i="46"/>
  <c r="AI19" i="46" s="1"/>
  <c r="U19" i="46"/>
  <c r="AE19" i="46" s="1"/>
  <c r="BH18" i="46"/>
  <c r="BD18" i="46"/>
  <c r="AZ18" i="46"/>
  <c r="BJ18" i="46" s="1"/>
  <c r="AB18" i="46"/>
  <c r="X18" i="46"/>
  <c r="AH18" i="46" s="1"/>
  <c r="BG17" i="46"/>
  <c r="BC17" i="46"/>
  <c r="BM17" i="46" s="1"/>
  <c r="AY17" i="46"/>
  <c r="AA17" i="46"/>
  <c r="W17" i="46"/>
  <c r="AG17" i="46" s="1"/>
  <c r="BF16" i="46"/>
  <c r="BP16" i="46" s="1"/>
  <c r="BB16" i="46"/>
  <c r="AD16" i="46"/>
  <c r="Z16" i="46"/>
  <c r="V16" i="46"/>
  <c r="AF16" i="46" s="1"/>
  <c r="U16" i="40"/>
  <c r="Y16" i="40"/>
  <c r="AC16" i="40"/>
  <c r="AM16" i="40" s="1"/>
  <c r="BA16" i="40"/>
  <c r="BK16" i="40" s="1"/>
  <c r="BE16" i="40"/>
  <c r="V17" i="40"/>
  <c r="AF17" i="40" s="1"/>
  <c r="Z17" i="40"/>
  <c r="AD17" i="40"/>
  <c r="BB17" i="40"/>
  <c r="BF17" i="40"/>
  <c r="W18" i="40"/>
  <c r="AG18" i="40" s="1"/>
  <c r="AA18" i="40"/>
  <c r="AY18" i="40"/>
  <c r="BC18" i="40"/>
  <c r="BG18" i="40"/>
  <c r="BQ18" i="40" s="1"/>
  <c r="X19" i="40"/>
  <c r="AH19" i="40" s="1"/>
  <c r="AB19" i="40"/>
  <c r="AZ19" i="40"/>
  <c r="BD19" i="40"/>
  <c r="BH19" i="40"/>
  <c r="U20" i="40"/>
  <c r="AE20" i="40" s="1"/>
  <c r="Y20" i="40"/>
  <c r="AC20" i="40"/>
  <c r="AM20" i="40" s="1"/>
  <c r="BA20" i="40"/>
  <c r="BK20" i="40" s="1"/>
  <c r="BE20" i="40"/>
  <c r="V21" i="40"/>
  <c r="AF21" i="40" s="1"/>
  <c r="Z21" i="40"/>
  <c r="AD21" i="40"/>
  <c r="BB21" i="40"/>
  <c r="BF21" i="40"/>
  <c r="W22" i="40"/>
  <c r="AG22" i="40" s="1"/>
  <c r="AA22" i="40"/>
  <c r="AY22" i="40"/>
  <c r="BC22" i="40"/>
  <c r="BG22" i="40"/>
  <c r="BQ22" i="40" s="1"/>
  <c r="X23" i="40"/>
  <c r="AH23" i="40" s="1"/>
  <c r="AB23" i="40"/>
  <c r="AZ23" i="40"/>
  <c r="BD23" i="40"/>
  <c r="BH23" i="40"/>
  <c r="U24" i="40"/>
  <c r="AE24" i="40" s="1"/>
  <c r="Y24" i="40"/>
  <c r="AC24" i="40"/>
  <c r="AM24" i="40" s="1"/>
  <c r="BA24" i="40"/>
  <c r="BK24" i="40" s="1"/>
  <c r="BE24" i="40"/>
  <c r="V25" i="40"/>
  <c r="AF25" i="40" s="1"/>
  <c r="Z25" i="40"/>
  <c r="AD25" i="40"/>
  <c r="BB25" i="40"/>
  <c r="BF25" i="40"/>
  <c r="W26" i="40"/>
  <c r="AG26" i="40" s="1"/>
  <c r="AA26" i="40"/>
  <c r="AY26" i="40"/>
  <c r="BC26" i="40"/>
  <c r="BG26" i="40"/>
  <c r="BQ26" i="40" s="1"/>
  <c r="X27" i="40"/>
  <c r="AH27" i="40" s="1"/>
  <c r="AB27" i="40"/>
  <c r="AZ27" i="40"/>
  <c r="BD27" i="40"/>
  <c r="BH27" i="40"/>
  <c r="U28" i="40"/>
  <c r="AE28" i="40" s="1"/>
  <c r="Y28" i="40"/>
  <c r="AC28" i="40"/>
  <c r="AM28" i="40" s="1"/>
  <c r="BA28" i="40"/>
  <c r="BK28" i="40" s="1"/>
  <c r="BE28" i="40"/>
  <c r="V29" i="40"/>
  <c r="AF29" i="40" s="1"/>
  <c r="Z29" i="40"/>
  <c r="AD29" i="40"/>
  <c r="BB29" i="40"/>
  <c r="BF29" i="40"/>
  <c r="W30" i="40"/>
  <c r="AG30" i="40" s="1"/>
  <c r="AA30" i="40"/>
  <c r="AY30" i="40"/>
  <c r="BC30" i="40"/>
  <c r="BG30" i="40"/>
  <c r="BQ30" i="40" s="1"/>
  <c r="X31" i="40"/>
  <c r="AH31" i="40" s="1"/>
  <c r="AB31" i="40"/>
  <c r="AZ31" i="40"/>
  <c r="BD31" i="40"/>
  <c r="BH31" i="40"/>
  <c r="U32" i="40"/>
  <c r="AE32" i="40" s="1"/>
  <c r="Y32" i="40"/>
  <c r="AC32" i="40"/>
  <c r="AM32" i="40" s="1"/>
  <c r="BA32" i="40"/>
  <c r="BK32" i="40" s="1"/>
  <c r="BE32" i="40"/>
  <c r="V33" i="40"/>
  <c r="AF33" i="40" s="1"/>
  <c r="Z33" i="40"/>
  <c r="AD33" i="40"/>
  <c r="BB33" i="40"/>
  <c r="BF33" i="40"/>
  <c r="W34" i="40"/>
  <c r="AG34" i="40" s="1"/>
  <c r="AA34" i="40"/>
  <c r="AY34" i="40"/>
  <c r="BC34" i="40"/>
  <c r="BG34" i="40"/>
  <c r="BQ34" i="40" s="1"/>
  <c r="X35" i="40"/>
  <c r="AH35" i="40" s="1"/>
  <c r="AB35" i="40"/>
  <c r="AZ35" i="40"/>
  <c r="BD35" i="40"/>
  <c r="BH35" i="40"/>
  <c r="U36" i="40"/>
  <c r="AE36" i="40" s="1"/>
  <c r="Y36" i="40"/>
  <c r="AC36" i="40"/>
  <c r="AM36" i="40" s="1"/>
  <c r="BA36" i="40"/>
  <c r="BK36" i="40" s="1"/>
  <c r="BE36" i="40"/>
  <c r="V37" i="40"/>
  <c r="AF37" i="40" s="1"/>
  <c r="Z37" i="40"/>
  <c r="AD37" i="40"/>
  <c r="BB37" i="40"/>
  <c r="BF37" i="40"/>
  <c r="W38" i="40"/>
  <c r="AG38" i="40" s="1"/>
  <c r="AA38" i="40"/>
  <c r="AY38" i="40"/>
  <c r="BC38" i="40"/>
  <c r="BG38" i="40"/>
  <c r="BQ38" i="40" s="1"/>
  <c r="X39" i="40"/>
  <c r="AH39" i="40" s="1"/>
  <c r="AB39" i="40"/>
  <c r="AZ39" i="40"/>
  <c r="BD39" i="40"/>
  <c r="BH39" i="40"/>
  <c r="U40" i="40"/>
  <c r="AE40" i="40" s="1"/>
  <c r="Y40" i="40"/>
  <c r="AC40" i="40"/>
  <c r="AM40" i="40" s="1"/>
  <c r="BA40" i="40"/>
  <c r="BK40" i="40" s="1"/>
  <c r="BE40" i="40"/>
  <c r="V41" i="40"/>
  <c r="AF41" i="40" s="1"/>
  <c r="Z41" i="40"/>
  <c r="AD41" i="40"/>
  <c r="BB41" i="40"/>
  <c r="BF41" i="40"/>
  <c r="W42" i="40"/>
  <c r="AG42" i="40" s="1"/>
  <c r="AA42" i="40"/>
  <c r="AY42" i="40"/>
  <c r="BC42" i="40"/>
  <c r="BG42" i="40"/>
  <c r="BQ42" i="40" s="1"/>
  <c r="X43" i="40"/>
  <c r="AH43" i="40" s="1"/>
  <c r="AB43" i="40"/>
  <c r="AZ43" i="40"/>
  <c r="BD43" i="40"/>
  <c r="BH43" i="40"/>
  <c r="U44" i="40"/>
  <c r="AE44" i="40" s="1"/>
  <c r="Y44" i="40"/>
  <c r="AC44" i="40"/>
  <c r="AM44" i="40" s="1"/>
  <c r="BA44" i="40"/>
  <c r="BK44" i="40" s="1"/>
  <c r="BE44" i="40"/>
  <c r="V45" i="40"/>
  <c r="AF45" i="40" s="1"/>
  <c r="Z45" i="40"/>
  <c r="AD45" i="40"/>
  <c r="BB45" i="40"/>
  <c r="BF45" i="40"/>
  <c r="W46" i="40"/>
  <c r="AG46" i="40" s="1"/>
  <c r="AA46" i="40"/>
  <c r="AY46" i="40"/>
  <c r="BC46" i="40"/>
  <c r="BG46" i="40"/>
  <c r="BQ46" i="40" s="1"/>
  <c r="X47" i="40"/>
  <c r="AH47" i="40" s="1"/>
  <c r="AB47" i="40"/>
  <c r="AZ47" i="40"/>
  <c r="BD47" i="40"/>
  <c r="BH47" i="40"/>
  <c r="U48" i="40"/>
  <c r="AE48" i="40" s="1"/>
  <c r="Y48" i="40"/>
  <c r="AC48" i="40"/>
  <c r="AM48" i="40" s="1"/>
  <c r="BA48" i="40"/>
  <c r="BK48" i="40" s="1"/>
  <c r="BE48" i="40"/>
  <c r="V49" i="40"/>
  <c r="AF49" i="40" s="1"/>
  <c r="Z49" i="40"/>
  <c r="AD49" i="40"/>
  <c r="BB49" i="40"/>
  <c r="BF49" i="40"/>
  <c r="W50" i="40"/>
  <c r="AG50" i="40" s="1"/>
  <c r="AA50" i="40"/>
  <c r="AY50" i="40"/>
  <c r="BC50" i="40"/>
  <c r="BG50" i="40"/>
  <c r="BQ50" i="40" s="1"/>
  <c r="X51" i="40"/>
  <c r="AH51" i="40" s="1"/>
  <c r="AB51" i="40"/>
  <c r="AZ51" i="40"/>
  <c r="BD51" i="40"/>
  <c r="BH51" i="40"/>
  <c r="U52" i="40"/>
  <c r="AE52" i="40" s="1"/>
  <c r="Y52" i="40"/>
  <c r="AC52" i="40"/>
  <c r="AM52" i="40" s="1"/>
  <c r="BA52" i="40"/>
  <c r="BK52" i="40" s="1"/>
  <c r="BE52" i="40"/>
  <c r="V53" i="40"/>
  <c r="AF53" i="40" s="1"/>
  <c r="Z53" i="40"/>
  <c r="AD53" i="40"/>
  <c r="BB53" i="40"/>
  <c r="BF53" i="40"/>
  <c r="W54" i="40"/>
  <c r="AG54" i="40" s="1"/>
  <c r="AA54" i="40"/>
  <c r="AY54" i="40"/>
  <c r="BC54" i="40"/>
  <c r="BG54" i="40"/>
  <c r="BQ54" i="40" s="1"/>
  <c r="X55" i="40"/>
  <c r="AH55" i="40" s="1"/>
  <c r="AB55" i="40"/>
  <c r="AZ55" i="40"/>
  <c r="BD55" i="40"/>
  <c r="BH55" i="40"/>
  <c r="U56" i="40"/>
  <c r="AE56" i="40" s="1"/>
  <c r="Y56" i="40"/>
  <c r="AC56" i="40"/>
  <c r="AM56" i="40" s="1"/>
  <c r="BA56" i="40"/>
  <c r="BK56" i="40" s="1"/>
  <c r="BE56" i="40"/>
  <c r="V57" i="40"/>
  <c r="AF57" i="40" s="1"/>
  <c r="Z57" i="40"/>
  <c r="AD57" i="40"/>
  <c r="BB57" i="40"/>
  <c r="BF57" i="40"/>
  <c r="W58" i="40"/>
  <c r="AG58" i="40" s="1"/>
  <c r="AA58" i="40"/>
  <c r="AY58" i="40"/>
  <c r="BC58" i="40"/>
  <c r="BG58" i="40"/>
  <c r="BQ58" i="40" s="1"/>
  <c r="X59" i="40"/>
  <c r="AH59" i="40" s="1"/>
  <c r="AB59" i="40"/>
  <c r="AZ59" i="40"/>
  <c r="BD59" i="40"/>
  <c r="BH59" i="40"/>
  <c r="U60" i="40"/>
  <c r="AE60" i="40" s="1"/>
  <c r="Y60" i="40"/>
  <c r="AC60" i="40"/>
  <c r="AM60" i="40" s="1"/>
  <c r="BA60" i="40"/>
  <c r="BK60" i="40" s="1"/>
  <c r="BE60" i="40"/>
  <c r="V61" i="40"/>
  <c r="AF61" i="40" s="1"/>
  <c r="Z61" i="40"/>
  <c r="AD61" i="40"/>
  <c r="BB61" i="40"/>
  <c r="BF61" i="40"/>
  <c r="W62" i="40"/>
  <c r="AG62" i="40" s="1"/>
  <c r="AA62" i="40"/>
  <c r="AY62" i="40"/>
  <c r="BC62" i="40"/>
  <c r="BG62" i="40"/>
  <c r="X63" i="40"/>
  <c r="AH63" i="40" s="1"/>
  <c r="AB63" i="40"/>
  <c r="AZ63" i="40"/>
  <c r="BD63" i="40"/>
  <c r="BN63" i="40" s="1"/>
  <c r="BH63" i="40"/>
  <c r="U64" i="40"/>
  <c r="AE64" i="40" s="1"/>
  <c r="Y64" i="40"/>
  <c r="AI64" i="40" s="1"/>
  <c r="AC64" i="40"/>
  <c r="BB64" i="40"/>
  <c r="BG64" i="40"/>
  <c r="AB65" i="40"/>
  <c r="AL65" i="40" s="1"/>
  <c r="AZ65" i="40"/>
  <c r="BJ65" i="40" s="1"/>
  <c r="BH65" i="40"/>
  <c r="AB13" i="42"/>
  <c r="AB15" i="42"/>
  <c r="AB17" i="42"/>
  <c r="AB19" i="42"/>
  <c r="AB21" i="42"/>
  <c r="AB23" i="42"/>
  <c r="AB25" i="42"/>
  <c r="AB27" i="42"/>
  <c r="AB29" i="42"/>
  <c r="AB31" i="42"/>
  <c r="AB33" i="42"/>
  <c r="AB35" i="42"/>
  <c r="AB37" i="42"/>
  <c r="AB39" i="42"/>
  <c r="AB41" i="42"/>
  <c r="AB43" i="42"/>
  <c r="AB45" i="42"/>
  <c r="AB47" i="42"/>
  <c r="AB49" i="42"/>
  <c r="AB51" i="42"/>
  <c r="AB53" i="42"/>
  <c r="AB55" i="42"/>
  <c r="AB57" i="42"/>
  <c r="AB59" i="42"/>
  <c r="AB61" i="42"/>
  <c r="BF15" i="43"/>
  <c r="BP15" i="43" s="1"/>
  <c r="R17" i="43"/>
  <c r="AY15" i="46"/>
  <c r="BI15" i="46" s="1"/>
  <c r="BC15" i="46"/>
  <c r="BM15" i="46" s="1"/>
  <c r="BG15" i="46"/>
  <c r="BQ15" i="46" s="1"/>
  <c r="AY15" i="43"/>
  <c r="BI15" i="43" s="1"/>
  <c r="BC15" i="43"/>
  <c r="BM15" i="43" s="1"/>
  <c r="BG15" i="43"/>
  <c r="BQ15" i="43" s="1"/>
  <c r="X15" i="46"/>
  <c r="AH15" i="46" s="1"/>
  <c r="AB15" i="46"/>
  <c r="AL15" i="46" s="1"/>
  <c r="AE12" i="48"/>
  <c r="AE13" i="48"/>
  <c r="AE14" i="48"/>
  <c r="AE15" i="48"/>
  <c r="AE16" i="48"/>
  <c r="AE17" i="48"/>
  <c r="AE18" i="48"/>
  <c r="AE19" i="48"/>
  <c r="AE20" i="48"/>
  <c r="AE21" i="48"/>
  <c r="AE22" i="48"/>
  <c r="AE23" i="48"/>
  <c r="AE24" i="48"/>
  <c r="AE25" i="48"/>
  <c r="AE26" i="48"/>
  <c r="AE27" i="48"/>
  <c r="AE28" i="48"/>
  <c r="AE29" i="48"/>
  <c r="AE30" i="48"/>
  <c r="AE31" i="48"/>
  <c r="AE32" i="48"/>
  <c r="AE33" i="48"/>
  <c r="AE34" i="48"/>
  <c r="AE35" i="48"/>
  <c r="AE36" i="48"/>
  <c r="AE37" i="48"/>
  <c r="AE38" i="48"/>
  <c r="AE39" i="48"/>
  <c r="AE40" i="48"/>
  <c r="AE41" i="48"/>
  <c r="AE42" i="48"/>
  <c r="AE43" i="48"/>
  <c r="AE44" i="48"/>
  <c r="AE45" i="48"/>
  <c r="AE46" i="48"/>
  <c r="AE47" i="48"/>
  <c r="AE48" i="48"/>
  <c r="AE49" i="48"/>
  <c r="AE50" i="48"/>
  <c r="AE51" i="48"/>
  <c r="AE52" i="48"/>
  <c r="AE53" i="48"/>
  <c r="AE54" i="48"/>
  <c r="AE55" i="48"/>
  <c r="AE56" i="48"/>
  <c r="AE57" i="48"/>
  <c r="AE58" i="48"/>
  <c r="AE59" i="48"/>
  <c r="AE60" i="48"/>
  <c r="AE61" i="48"/>
  <c r="R21" i="43"/>
  <c r="R25" i="43"/>
  <c r="R29" i="43"/>
  <c r="R33" i="43"/>
  <c r="R37" i="43"/>
  <c r="R41" i="43"/>
  <c r="R45" i="43"/>
  <c r="R49" i="43"/>
  <c r="R53" i="43"/>
  <c r="R57" i="43"/>
  <c r="R61" i="43"/>
  <c r="L54" i="57" s="1"/>
  <c r="AI47" i="1" s="1"/>
  <c r="R65" i="43"/>
  <c r="L58" i="57" s="1"/>
  <c r="AI51" i="1" s="1"/>
  <c r="AE12" i="45"/>
  <c r="AE13" i="45"/>
  <c r="AE14" i="45"/>
  <c r="AE15" i="45"/>
  <c r="AE16" i="45"/>
  <c r="AE17" i="45"/>
  <c r="AE18" i="45"/>
  <c r="AE19" i="45"/>
  <c r="AE20" i="45"/>
  <c r="AE21" i="45"/>
  <c r="AE22" i="45"/>
  <c r="AE23" i="45"/>
  <c r="AE24" i="45"/>
  <c r="AE25" i="45"/>
  <c r="AE26" i="45"/>
  <c r="AE27" i="45"/>
  <c r="AE28" i="45"/>
  <c r="AE29" i="45"/>
  <c r="AE30" i="45"/>
  <c r="AE31" i="45"/>
  <c r="AE32" i="45"/>
  <c r="AE33" i="45"/>
  <c r="AE34" i="45"/>
  <c r="AE35" i="45"/>
  <c r="AE36" i="45"/>
  <c r="AE37" i="45"/>
  <c r="AE38" i="45"/>
  <c r="AE39" i="45"/>
  <c r="AE40" i="45"/>
  <c r="AE41" i="45"/>
  <c r="AE42" i="45"/>
  <c r="AE43" i="45"/>
  <c r="AE44" i="45"/>
  <c r="AE45" i="45"/>
  <c r="AE46" i="45"/>
  <c r="AE47" i="45"/>
  <c r="AE48" i="45"/>
  <c r="AE49" i="45"/>
  <c r="AE50" i="45"/>
  <c r="AE51" i="45"/>
  <c r="AE52" i="45"/>
  <c r="AE53" i="45"/>
  <c r="AE54" i="45"/>
  <c r="AE55" i="45"/>
  <c r="AE56" i="45"/>
  <c r="AE57" i="45"/>
  <c r="AE58" i="45"/>
  <c r="AE59" i="45"/>
  <c r="AE60" i="45"/>
  <c r="AE61" i="45"/>
  <c r="R37" i="46"/>
  <c r="M30" i="57" s="1"/>
  <c r="AL23" i="1" s="1"/>
  <c r="U15" i="43"/>
  <c r="AE15" i="43" s="1"/>
  <c r="Y15" i="43"/>
  <c r="AI15" i="43" s="1"/>
  <c r="AC15" i="43"/>
  <c r="AM15" i="43" s="1"/>
  <c r="R16" i="43"/>
  <c r="AO16" i="43" s="1"/>
  <c r="R20" i="43"/>
  <c r="R28" i="43"/>
  <c r="R32" i="43"/>
  <c r="R36" i="43"/>
  <c r="R40" i="43"/>
  <c r="R44" i="43"/>
  <c r="R48" i="43"/>
  <c r="R52" i="43"/>
  <c r="R56" i="43"/>
  <c r="R60" i="43"/>
  <c r="L53" i="57" s="1"/>
  <c r="AI46" i="1" s="1"/>
  <c r="R64" i="43"/>
  <c r="L57" i="57" s="1"/>
  <c r="AI50" i="1" s="1"/>
  <c r="AB12" i="48"/>
  <c r="AB13" i="48"/>
  <c r="AB14" i="48"/>
  <c r="AB15" i="48"/>
  <c r="AB16" i="48"/>
  <c r="AB17" i="48"/>
  <c r="AB18" i="48"/>
  <c r="AB19" i="48"/>
  <c r="AB20" i="48"/>
  <c r="AB21" i="48"/>
  <c r="AB22" i="48"/>
  <c r="AB23" i="48"/>
  <c r="AB24" i="48"/>
  <c r="AB25" i="48"/>
  <c r="AB26" i="48"/>
  <c r="AB27" i="48"/>
  <c r="AB28" i="48"/>
  <c r="AB29" i="48"/>
  <c r="AB30" i="48"/>
  <c r="AB31" i="48"/>
  <c r="AB32" i="48"/>
  <c r="AB33" i="48"/>
  <c r="AB34" i="48"/>
  <c r="AB35" i="48"/>
  <c r="AB36" i="48"/>
  <c r="AB37" i="48"/>
  <c r="AB38" i="48"/>
  <c r="AB39" i="48"/>
  <c r="AB40" i="48"/>
  <c r="AB41" i="48"/>
  <c r="AB42" i="48"/>
  <c r="AB43" i="48"/>
  <c r="AB44" i="48"/>
  <c r="AB45" i="48"/>
  <c r="AB46" i="48"/>
  <c r="AB47" i="48"/>
  <c r="AB48" i="48"/>
  <c r="AB49" i="48"/>
  <c r="AB50" i="48"/>
  <c r="AB51" i="48"/>
  <c r="AB52" i="48"/>
  <c r="AB53" i="48"/>
  <c r="AB54" i="48"/>
  <c r="AB55" i="48"/>
  <c r="AB56" i="48"/>
  <c r="AB57" i="48"/>
  <c r="AB58" i="48"/>
  <c r="AB59" i="48"/>
  <c r="AB60" i="48"/>
  <c r="AB61" i="48"/>
  <c r="BB15" i="49"/>
  <c r="BL15" i="49" s="1"/>
  <c r="BF15" i="49"/>
  <c r="BP15" i="49" s="1"/>
  <c r="R52" i="49"/>
  <c r="R17" i="50"/>
  <c r="R21" i="50"/>
  <c r="R29" i="50"/>
  <c r="AB27" i="53"/>
  <c r="AB39" i="54"/>
  <c r="AE40" i="47"/>
  <c r="AE41" i="47"/>
  <c r="AE42" i="47"/>
  <c r="AE43" i="47"/>
  <c r="AE44" i="47"/>
  <c r="AE45" i="47"/>
  <c r="AE46" i="47"/>
  <c r="AE47" i="47"/>
  <c r="AE48" i="47"/>
  <c r="AE49" i="47"/>
  <c r="AE50" i="47"/>
  <c r="AE51" i="47"/>
  <c r="AE52" i="47"/>
  <c r="AE53" i="47"/>
  <c r="AE54" i="47"/>
  <c r="AE55" i="47"/>
  <c r="AE56" i="47"/>
  <c r="AE57" i="47"/>
  <c r="AE58" i="47"/>
  <c r="AE59" i="47"/>
  <c r="AE60" i="47"/>
  <c r="AE61" i="47"/>
  <c r="W15" i="49"/>
  <c r="AG15" i="49" s="1"/>
  <c r="AA15" i="49"/>
  <c r="AK15" i="49" s="1"/>
  <c r="AY15" i="49"/>
  <c r="BI15" i="49" s="1"/>
  <c r="BC15" i="49"/>
  <c r="BM15" i="49" s="1"/>
  <c r="BG15" i="49"/>
  <c r="BQ15" i="49" s="1"/>
  <c r="R18" i="49"/>
  <c r="R22" i="49"/>
  <c r="R26" i="49"/>
  <c r="R36" i="49"/>
  <c r="R48" i="49"/>
  <c r="R64" i="49"/>
  <c r="N57" i="57" s="1"/>
  <c r="AO50" i="1" s="1"/>
  <c r="BF15" i="50"/>
  <c r="BP15" i="50" s="1"/>
  <c r="R25" i="50"/>
  <c r="R44" i="50"/>
  <c r="R35" i="52"/>
  <c r="AB15" i="54"/>
  <c r="AB47" i="54"/>
  <c r="X15" i="49"/>
  <c r="AH15" i="49" s="1"/>
  <c r="AB15" i="49"/>
  <c r="AL15" i="49" s="1"/>
  <c r="AZ15" i="49"/>
  <c r="BJ15" i="49" s="1"/>
  <c r="BD15" i="49"/>
  <c r="BN15" i="49" s="1"/>
  <c r="BH15" i="49"/>
  <c r="BR15" i="49" s="1"/>
  <c r="R17" i="49"/>
  <c r="R21" i="49"/>
  <c r="R25" i="49"/>
  <c r="R34" i="49"/>
  <c r="R44" i="49"/>
  <c r="R60" i="49"/>
  <c r="N53" i="57" s="1"/>
  <c r="AO46" i="1" s="1"/>
  <c r="X15" i="50"/>
  <c r="AH15" i="50" s="1"/>
  <c r="R37" i="50"/>
  <c r="R52" i="50"/>
  <c r="AB23" i="54"/>
  <c r="AB55" i="54"/>
  <c r="BA15" i="49"/>
  <c r="BK15" i="49" s="1"/>
  <c r="BE15" i="49"/>
  <c r="BO15" i="49" s="1"/>
  <c r="R56" i="49"/>
  <c r="R33" i="50"/>
  <c r="V15" i="52"/>
  <c r="AF15" i="52" s="1"/>
  <c r="AZ15" i="52"/>
  <c r="BJ15" i="52" s="1"/>
  <c r="Z15" i="52"/>
  <c r="AJ15" i="52" s="1"/>
  <c r="BD15" i="52"/>
  <c r="BN15" i="52" s="1"/>
  <c r="AD15" i="52"/>
  <c r="AN15" i="52" s="1"/>
  <c r="R51" i="52"/>
  <c r="AB19" i="53"/>
  <c r="AB31" i="54"/>
  <c r="R42" i="55"/>
  <c r="R29" i="49"/>
  <c r="R33" i="49"/>
  <c r="R37" i="49"/>
  <c r="R41" i="49"/>
  <c r="R45" i="49"/>
  <c r="R49" i="49"/>
  <c r="R53" i="49"/>
  <c r="R57" i="49"/>
  <c r="R61" i="49"/>
  <c r="N54" i="57" s="1"/>
  <c r="AO47" i="1" s="1"/>
  <c r="R65" i="49"/>
  <c r="N58" i="57" s="1"/>
  <c r="AO51" i="1" s="1"/>
  <c r="W15" i="50"/>
  <c r="AG15" i="50" s="1"/>
  <c r="AA15" i="50"/>
  <c r="AK15" i="50" s="1"/>
  <c r="AY15" i="50"/>
  <c r="BI15" i="50" s="1"/>
  <c r="BC15" i="50"/>
  <c r="BM15" i="50" s="1"/>
  <c r="BG15" i="50"/>
  <c r="BQ15" i="50" s="1"/>
  <c r="R18" i="50"/>
  <c r="R22" i="50"/>
  <c r="R26" i="50"/>
  <c r="R30" i="50"/>
  <c r="R34" i="50"/>
  <c r="R38" i="50"/>
  <c r="R46" i="50"/>
  <c r="R64" i="50"/>
  <c r="O57" i="57" s="1"/>
  <c r="AR50" i="1" s="1"/>
  <c r="AB13" i="51"/>
  <c r="AB17" i="51"/>
  <c r="AB21" i="51"/>
  <c r="AB25" i="51"/>
  <c r="AB29" i="51"/>
  <c r="AB33" i="51"/>
  <c r="AB37" i="51"/>
  <c r="AB41" i="51"/>
  <c r="AB45" i="51"/>
  <c r="AB49" i="51"/>
  <c r="AB53" i="51"/>
  <c r="AB57" i="51"/>
  <c r="AB61" i="51"/>
  <c r="R31" i="52"/>
  <c r="R47" i="52"/>
  <c r="AB17" i="53"/>
  <c r="AB25" i="53"/>
  <c r="AB13" i="54"/>
  <c r="AB21" i="54"/>
  <c r="AB29" i="54"/>
  <c r="AB37" i="54"/>
  <c r="AB45" i="54"/>
  <c r="AB53" i="54"/>
  <c r="AB61" i="54"/>
  <c r="AZ15" i="50"/>
  <c r="BJ15" i="50" s="1"/>
  <c r="BD15" i="50"/>
  <c r="BN15" i="50" s="1"/>
  <c r="BH15" i="50"/>
  <c r="BR15" i="50" s="1"/>
  <c r="R60" i="50"/>
  <c r="O53" i="57" s="1"/>
  <c r="AR46" i="1" s="1"/>
  <c r="AB14" i="51"/>
  <c r="AB18" i="51"/>
  <c r="AB22" i="51"/>
  <c r="AB26" i="51"/>
  <c r="AB30" i="51"/>
  <c r="AB34" i="51"/>
  <c r="AB38" i="51"/>
  <c r="AB42" i="51"/>
  <c r="AB46" i="51"/>
  <c r="AB50" i="51"/>
  <c r="AB54" i="51"/>
  <c r="AB58" i="51"/>
  <c r="R27" i="52"/>
  <c r="R43" i="52"/>
  <c r="R59" i="52"/>
  <c r="AB15" i="53"/>
  <c r="AB23" i="53"/>
  <c r="AB31" i="53"/>
  <c r="AB19" i="54"/>
  <c r="AB27" i="54"/>
  <c r="AB35" i="54"/>
  <c r="AB43" i="54"/>
  <c r="AB51" i="54"/>
  <c r="AB59" i="54"/>
  <c r="R43" i="55"/>
  <c r="R31" i="49"/>
  <c r="R35" i="49"/>
  <c r="R39" i="49"/>
  <c r="R43" i="49"/>
  <c r="R47" i="49"/>
  <c r="R51" i="49"/>
  <c r="R55" i="49"/>
  <c r="R59" i="49"/>
  <c r="R63" i="49"/>
  <c r="N56" i="57" s="1"/>
  <c r="U15" i="50"/>
  <c r="AE15" i="50" s="1"/>
  <c r="Y15" i="50"/>
  <c r="AI15" i="50" s="1"/>
  <c r="AC15" i="50"/>
  <c r="AM15" i="50" s="1"/>
  <c r="BA15" i="50"/>
  <c r="BK15" i="50" s="1"/>
  <c r="BE15" i="50"/>
  <c r="BO15" i="50" s="1"/>
  <c r="R20" i="50"/>
  <c r="R24" i="50"/>
  <c r="R56" i="50"/>
  <c r="R19" i="52"/>
  <c r="R23" i="52"/>
  <c r="R39" i="52"/>
  <c r="R55" i="52"/>
  <c r="AB13" i="53"/>
  <c r="AB21" i="53"/>
  <c r="AB29" i="53"/>
  <c r="AB17" i="54"/>
  <c r="AB25" i="54"/>
  <c r="AB33" i="54"/>
  <c r="AB41" i="54"/>
  <c r="AB49" i="54"/>
  <c r="AB57" i="54"/>
  <c r="R29" i="55"/>
  <c r="R41" i="50"/>
  <c r="R45" i="50"/>
  <c r="R49" i="50"/>
  <c r="R53" i="50"/>
  <c r="R57" i="50"/>
  <c r="R61" i="50"/>
  <c r="O54" i="57" s="1"/>
  <c r="AR47" i="1" s="1"/>
  <c r="R65" i="50"/>
  <c r="O58" i="57" s="1"/>
  <c r="AR51" i="1" s="1"/>
  <c r="AE12" i="51"/>
  <c r="AE13" i="51"/>
  <c r="AE14"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U15" i="52"/>
  <c r="AE15" i="52" s="1"/>
  <c r="BA15" i="52"/>
  <c r="BK15" i="52" s="1"/>
  <c r="BE15" i="52"/>
  <c r="BO15" i="52" s="1"/>
  <c r="R20" i="52"/>
  <c r="R28" i="52"/>
  <c r="R32" i="52"/>
  <c r="R36" i="52"/>
  <c r="R40" i="52"/>
  <c r="R44" i="52"/>
  <c r="R48" i="52"/>
  <c r="R25" i="55"/>
  <c r="R33" i="56"/>
  <c r="BF15" i="52"/>
  <c r="BP15" i="52" s="1"/>
  <c r="AB12" i="53"/>
  <c r="AB14" i="53"/>
  <c r="AB16" i="53"/>
  <c r="AB18" i="53"/>
  <c r="AB20" i="53"/>
  <c r="AB22" i="53"/>
  <c r="AB24" i="53"/>
  <c r="AB26" i="53"/>
  <c r="AB28" i="53"/>
  <c r="AB30" i="53"/>
  <c r="AB32" i="53"/>
  <c r="AE32" i="53"/>
  <c r="AB36" i="53"/>
  <c r="AB40" i="53"/>
  <c r="AB44" i="53"/>
  <c r="AB48" i="53"/>
  <c r="AB52" i="53"/>
  <c r="AB56" i="53"/>
  <c r="AB60" i="53"/>
  <c r="AB12" i="54"/>
  <c r="AB14" i="54"/>
  <c r="AB16" i="54"/>
  <c r="AB18" i="54"/>
  <c r="AB20" i="54"/>
  <c r="AB22" i="54"/>
  <c r="AB24" i="54"/>
  <c r="AB26" i="54"/>
  <c r="AB28" i="54"/>
  <c r="AB30" i="54"/>
  <c r="AB32" i="54"/>
  <c r="AB34" i="54"/>
  <c r="AB36" i="54"/>
  <c r="AB38" i="54"/>
  <c r="AB40" i="54"/>
  <c r="AB42" i="54"/>
  <c r="AB44" i="54"/>
  <c r="AB46" i="54"/>
  <c r="AB48" i="54"/>
  <c r="AB50" i="54"/>
  <c r="AB52" i="54"/>
  <c r="AB54" i="54"/>
  <c r="AB56" i="54"/>
  <c r="AB58" i="54"/>
  <c r="AB60" i="54"/>
  <c r="BB15" i="55"/>
  <c r="BL15" i="55" s="1"/>
  <c r="R21" i="55"/>
  <c r="R43" i="50"/>
  <c r="R47" i="50"/>
  <c r="R51" i="50"/>
  <c r="R55" i="50"/>
  <c r="R59" i="50"/>
  <c r="R63" i="50"/>
  <c r="O56" i="57" s="1"/>
  <c r="AR49" i="1" s="1"/>
  <c r="W15" i="52"/>
  <c r="AG15" i="52" s="1"/>
  <c r="AY15" i="52"/>
  <c r="BI15" i="52" s="1"/>
  <c r="BG15" i="52"/>
  <c r="BQ15" i="52" s="1"/>
  <c r="R18" i="52"/>
  <c r="R22" i="52"/>
  <c r="R30" i="52"/>
  <c r="R34" i="52"/>
  <c r="R38" i="52"/>
  <c r="R42" i="52"/>
  <c r="R46" i="52"/>
  <c r="R50" i="52"/>
  <c r="R54" i="52"/>
  <c r="R58" i="52"/>
  <c r="R62" i="52"/>
  <c r="P55" i="57" s="1"/>
  <c r="AU48" i="1" s="1"/>
  <c r="AB33" i="53"/>
  <c r="AB37" i="53"/>
  <c r="AB41" i="53"/>
  <c r="AB45" i="53"/>
  <c r="AB49" i="53"/>
  <c r="AB53" i="53"/>
  <c r="AB57" i="53"/>
  <c r="AB61" i="53"/>
  <c r="BF15" i="55"/>
  <c r="BP15" i="55" s="1"/>
  <c r="R17" i="55"/>
  <c r="R33" i="55"/>
  <c r="R65" i="52"/>
  <c r="P58" i="57" s="1"/>
  <c r="AU51" i="1" s="1"/>
  <c r="AE33" i="53"/>
  <c r="AE34" i="53"/>
  <c r="AE35" i="53"/>
  <c r="AE36" i="53"/>
  <c r="AE37" i="53"/>
  <c r="AE38" i="53"/>
  <c r="AE39" i="53"/>
  <c r="AE40" i="53"/>
  <c r="AE41" i="53"/>
  <c r="AE42" i="53"/>
  <c r="AE43" i="53"/>
  <c r="AE44" i="53"/>
  <c r="AE45" i="53"/>
  <c r="AE46" i="53"/>
  <c r="AE47" i="53"/>
  <c r="AE48" i="53"/>
  <c r="AE49" i="53"/>
  <c r="AE50" i="53"/>
  <c r="AE51" i="53"/>
  <c r="AE52" i="53"/>
  <c r="AE53" i="53"/>
  <c r="AE54" i="53"/>
  <c r="AE55" i="53"/>
  <c r="AE56" i="53"/>
  <c r="AE57" i="53"/>
  <c r="AE58" i="53"/>
  <c r="AE59" i="53"/>
  <c r="AE60" i="53"/>
  <c r="AE61" i="53"/>
  <c r="AY15" i="55"/>
  <c r="BI15" i="55" s="1"/>
  <c r="BC15" i="55"/>
  <c r="BM15" i="55" s="1"/>
  <c r="BG15" i="55"/>
  <c r="BQ15" i="55" s="1"/>
  <c r="R22" i="55"/>
  <c r="R26" i="55"/>
  <c r="R30" i="55"/>
  <c r="R34" i="55"/>
  <c r="BD15" i="56"/>
  <c r="BN15" i="56" s="1"/>
  <c r="R19" i="56"/>
  <c r="R23" i="56"/>
  <c r="AZ15" i="55"/>
  <c r="BJ15" i="55" s="1"/>
  <c r="BD15" i="55"/>
  <c r="BN15" i="55" s="1"/>
  <c r="BH15" i="55"/>
  <c r="BR15" i="55" s="1"/>
  <c r="R38" i="55"/>
  <c r="R39" i="55"/>
  <c r="R46" i="55"/>
  <c r="R50" i="55"/>
  <c r="R54" i="55"/>
  <c r="R58" i="55"/>
  <c r="R62" i="55"/>
  <c r="Q55" i="57" s="1"/>
  <c r="AX48" i="1" s="1"/>
  <c r="V15" i="56"/>
  <c r="AF15" i="56" s="1"/>
  <c r="Z15" i="56"/>
  <c r="AJ15" i="56" s="1"/>
  <c r="AD15" i="56"/>
  <c r="AN15" i="56" s="1"/>
  <c r="BH15" i="56"/>
  <c r="BR15" i="56" s="1"/>
  <c r="R63" i="52"/>
  <c r="P56" i="57" s="1"/>
  <c r="AU49" i="1" s="1"/>
  <c r="U15" i="55"/>
  <c r="AE15" i="55" s="1"/>
  <c r="Y15" i="55"/>
  <c r="AI15" i="55" s="1"/>
  <c r="AC15" i="55"/>
  <c r="AM15" i="55" s="1"/>
  <c r="BA15" i="55"/>
  <c r="BK15" i="55" s="1"/>
  <c r="BE15" i="55"/>
  <c r="BO15" i="55" s="1"/>
  <c r="R47" i="55"/>
  <c r="R51" i="55"/>
  <c r="R55" i="55"/>
  <c r="R59" i="55"/>
  <c r="R63" i="55"/>
  <c r="Q56" i="57" s="1"/>
  <c r="AX49" i="1" s="1"/>
  <c r="U15" i="56"/>
  <c r="AE15" i="56" s="1"/>
  <c r="Y15" i="56"/>
  <c r="AI15" i="56" s="1"/>
  <c r="AC15" i="56"/>
  <c r="AM15" i="56" s="1"/>
  <c r="BA15" i="56"/>
  <c r="BK15" i="56" s="1"/>
  <c r="BE15" i="56"/>
  <c r="BO15" i="56" s="1"/>
  <c r="R16" i="56"/>
  <c r="R20" i="56"/>
  <c r="R29" i="56"/>
  <c r="BB15" i="56"/>
  <c r="BL15" i="56" s="1"/>
  <c r="BF15" i="56"/>
  <c r="BP15" i="56" s="1"/>
  <c r="AY15" i="56"/>
  <c r="BI15" i="56" s="1"/>
  <c r="BC15" i="56"/>
  <c r="BM15" i="56" s="1"/>
  <c r="BG15" i="56"/>
  <c r="BQ15" i="56" s="1"/>
  <c r="R37" i="56"/>
  <c r="R26" i="56"/>
  <c r="R30" i="56"/>
  <c r="R34" i="56"/>
  <c r="R42" i="56"/>
  <c r="R46" i="56"/>
  <c r="R50" i="56"/>
  <c r="R41" i="56"/>
  <c r="R45" i="56"/>
  <c r="R49" i="56"/>
  <c r="R58" i="56"/>
  <c r="R24" i="56"/>
  <c r="R28" i="56"/>
  <c r="R32" i="56"/>
  <c r="R36" i="56"/>
  <c r="R44" i="56"/>
  <c r="R48" i="56"/>
  <c r="R56" i="56"/>
  <c r="R64" i="56"/>
  <c r="R57" i="57" s="1"/>
  <c r="BA50" i="1" s="1"/>
  <c r="AB12" i="59"/>
  <c r="AB13" i="59"/>
  <c r="AB14" i="59"/>
  <c r="AB15" i="59"/>
  <c r="AB16" i="59"/>
  <c r="AB17" i="59"/>
  <c r="AB18" i="59"/>
  <c r="AB19" i="59"/>
  <c r="AB20" i="59"/>
  <c r="AB21" i="59"/>
  <c r="AB22" i="59"/>
  <c r="AB23" i="59"/>
  <c r="AB24" i="59"/>
  <c r="AB25" i="59"/>
  <c r="AB26" i="59"/>
  <c r="AB27" i="59"/>
  <c r="AB28" i="59"/>
  <c r="AB29" i="59"/>
  <c r="AB30" i="59"/>
  <c r="AB31" i="59"/>
  <c r="AB32" i="59"/>
  <c r="R55" i="56"/>
  <c r="R59" i="56"/>
  <c r="R63" i="56"/>
  <c r="R56" i="57" s="1"/>
  <c r="BA49" i="1" s="1"/>
  <c r="L25" i="58"/>
  <c r="L37" i="58"/>
  <c r="BD15" i="62"/>
  <c r="BN15" i="62" s="1"/>
  <c r="R16" i="62"/>
  <c r="R20" i="62"/>
  <c r="S13" i="57" s="1"/>
  <c r="BD6" i="1" s="1"/>
  <c r="R24" i="62"/>
  <c r="S17" i="57" s="1"/>
  <c r="BD10" i="1" s="1"/>
  <c r="AE34" i="59"/>
  <c r="AE38" i="59"/>
  <c r="AE42" i="59"/>
  <c r="AE46" i="59"/>
  <c r="AE50" i="59"/>
  <c r="AE54" i="59"/>
  <c r="AE58" i="59"/>
  <c r="AB36" i="61"/>
  <c r="AB40" i="61"/>
  <c r="AB44" i="61"/>
  <c r="AB48" i="61"/>
  <c r="AB52" i="61"/>
  <c r="AB56" i="61"/>
  <c r="AB60" i="61"/>
  <c r="BH15" i="62"/>
  <c r="BR15" i="62" s="1"/>
  <c r="AB13" i="61"/>
  <c r="AB15" i="61"/>
  <c r="AB17" i="61"/>
  <c r="AB19" i="61"/>
  <c r="AB21" i="61"/>
  <c r="AB23" i="61"/>
  <c r="AB25" i="61"/>
  <c r="AB27" i="61"/>
  <c r="AB29" i="61"/>
  <c r="AB31" i="61"/>
  <c r="AB33" i="61"/>
  <c r="AB37" i="61"/>
  <c r="AB41" i="61"/>
  <c r="AB45" i="61"/>
  <c r="AB49" i="61"/>
  <c r="AB53" i="61"/>
  <c r="AB57" i="61"/>
  <c r="AB61" i="61"/>
  <c r="AE61" i="61"/>
  <c r="U15" i="62"/>
  <c r="AE15" i="62" s="1"/>
  <c r="Y15" i="62"/>
  <c r="AI15" i="62" s="1"/>
  <c r="AC15" i="62"/>
  <c r="AM15" i="62" s="1"/>
  <c r="R28" i="62"/>
  <c r="S21" i="57" s="1"/>
  <c r="BD14" i="1" s="1"/>
  <c r="R44" i="62"/>
  <c r="S37" i="57" s="1"/>
  <c r="BD30" i="1" s="1"/>
  <c r="R40" i="62"/>
  <c r="S33" i="57" s="1"/>
  <c r="BD26" i="1" s="1"/>
  <c r="R36" i="62"/>
  <c r="S29" i="57" s="1"/>
  <c r="BD22" i="1" s="1"/>
  <c r="R56" i="62"/>
  <c r="S49" i="57" s="1"/>
  <c r="BD42" i="1" s="1"/>
  <c r="R62" i="62"/>
  <c r="S55" i="57" s="1"/>
  <c r="BD48" i="1" s="1"/>
  <c r="AE28" i="27" l="1"/>
  <c r="BU41" i="55"/>
  <c r="CA41" i="55"/>
  <c r="AW41" i="55"/>
  <c r="AU41" i="55"/>
  <c r="AW35" i="1"/>
  <c r="BZ41" i="55"/>
  <c r="CB41" i="55"/>
  <c r="BS41" i="55"/>
  <c r="AX41" i="55"/>
  <c r="AT41" i="55"/>
  <c r="AV41" i="55"/>
  <c r="CC50" i="49"/>
  <c r="CC51" i="36"/>
  <c r="CC52" i="56"/>
  <c r="Q34" i="57"/>
  <c r="AX27" i="1" s="1"/>
  <c r="BT41" i="55"/>
  <c r="BY41" i="55"/>
  <c r="BW41" i="55"/>
  <c r="AO41" i="55"/>
  <c r="AP41" i="55"/>
  <c r="CC50" i="35"/>
  <c r="CC51" i="31"/>
  <c r="BX41" i="55"/>
  <c r="BV41" i="55"/>
  <c r="AQ41" i="55"/>
  <c r="AS41" i="55"/>
  <c r="CC51" i="56"/>
  <c r="BZ18" i="33"/>
  <c r="Y2" i="1"/>
  <c r="AP16" i="56"/>
  <c r="AO16" i="56"/>
  <c r="V40" i="1"/>
  <c r="V47" i="1"/>
  <c r="V49" i="1"/>
  <c r="BV39" i="56"/>
  <c r="AW39" i="56"/>
  <c r="CC33" i="35"/>
  <c r="CC38" i="35"/>
  <c r="CC39" i="35"/>
  <c r="CC19" i="35"/>
  <c r="CC40" i="35"/>
  <c r="CC32" i="35"/>
  <c r="CC28" i="35"/>
  <c r="P37" i="1"/>
  <c r="P50" i="1"/>
  <c r="P45" i="1"/>
  <c r="P49" i="1"/>
  <c r="P42" i="1"/>
  <c r="P48" i="1"/>
  <c r="P47" i="1"/>
  <c r="P51" i="1"/>
  <c r="BX39" i="56"/>
  <c r="AP39" i="56"/>
  <c r="AR27" i="56"/>
  <c r="BW39" i="56"/>
  <c r="CB27" i="56"/>
  <c r="AR16" i="56"/>
  <c r="AQ16" i="56"/>
  <c r="U37" i="49"/>
  <c r="AQ16" i="49"/>
  <c r="AP16" i="49"/>
  <c r="AO16" i="49"/>
  <c r="AW3" i="1"/>
  <c r="CC44" i="35"/>
  <c r="Z38" i="49"/>
  <c r="R32" i="57"/>
  <c r="BA25" i="1" s="1"/>
  <c r="BY39" i="56"/>
  <c r="BT39" i="56"/>
  <c r="P22" i="1"/>
  <c r="AV39" i="56"/>
  <c r="CC29" i="52"/>
  <c r="CC37" i="35"/>
  <c r="BD48" i="49"/>
  <c r="AW19" i="1"/>
  <c r="BZ39" i="56"/>
  <c r="BS39" i="56"/>
  <c r="AO39" i="56"/>
  <c r="AS39" i="56"/>
  <c r="AQ27" i="56"/>
  <c r="CC41" i="52"/>
  <c r="CC25" i="35"/>
  <c r="CC46" i="35"/>
  <c r="F27" i="58" s="1"/>
  <c r="CC30" i="35"/>
  <c r="CC43" i="35"/>
  <c r="CC35" i="35"/>
  <c r="CC31" i="35"/>
  <c r="CC27" i="35"/>
  <c r="CC36" i="35"/>
  <c r="CC20" i="35"/>
  <c r="AW2" i="1"/>
  <c r="CC22" i="35"/>
  <c r="CC23" i="35"/>
  <c r="AW31" i="1"/>
  <c r="CA39" i="56"/>
  <c r="AQ39" i="56"/>
  <c r="CC33" i="52"/>
  <c r="CC21" i="35"/>
  <c r="CC42" i="35"/>
  <c r="CC26" i="35"/>
  <c r="BY16" i="55"/>
  <c r="CB16" i="55"/>
  <c r="AV16" i="55"/>
  <c r="BU16" i="36"/>
  <c r="AS16" i="36"/>
  <c r="AO16" i="36"/>
  <c r="BT16" i="36"/>
  <c r="AR16" i="36"/>
  <c r="BV16" i="36"/>
  <c r="BS16" i="36"/>
  <c r="BW16" i="36"/>
  <c r="AQ16" i="36"/>
  <c r="AP16" i="36"/>
  <c r="R33" i="57"/>
  <c r="BA26" i="1" s="1"/>
  <c r="AW27" i="1"/>
  <c r="AW15" i="1"/>
  <c r="BU39" i="56"/>
  <c r="CB39" i="56"/>
  <c r="BZ27" i="56"/>
  <c r="AU39" i="56"/>
  <c r="AT39" i="56"/>
  <c r="CC45" i="52"/>
  <c r="CC17" i="52"/>
  <c r="CC45" i="35"/>
  <c r="CC41" i="35"/>
  <c r="CC29" i="35"/>
  <c r="CC17" i="35"/>
  <c r="CC34" i="35"/>
  <c r="CC18" i="35"/>
  <c r="CC24" i="35"/>
  <c r="H54" i="57"/>
  <c r="W47" i="1" s="1"/>
  <c r="AR61" i="35"/>
  <c r="AV61" i="35"/>
  <c r="AP61" i="35"/>
  <c r="AU61" i="35"/>
  <c r="AQ61" i="35"/>
  <c r="AW61" i="35"/>
  <c r="AS61" i="35"/>
  <c r="AT61" i="35"/>
  <c r="AX61" i="35"/>
  <c r="AO61" i="35"/>
  <c r="BW61" i="35"/>
  <c r="BZ61" i="35"/>
  <c r="D27" i="58"/>
  <c r="W5" i="1"/>
  <c r="BU61" i="35"/>
  <c r="CB61" i="35"/>
  <c r="BX61" i="35"/>
  <c r="BT61" i="35"/>
  <c r="CA61" i="35"/>
  <c r="BS61" i="35"/>
  <c r="H58" i="57"/>
  <c r="W51" i="1" s="1"/>
  <c r="AO65" i="35"/>
  <c r="AS65" i="35"/>
  <c r="AW65" i="35"/>
  <c r="AP65" i="35"/>
  <c r="AT65" i="35"/>
  <c r="AX65" i="35"/>
  <c r="AQ65" i="35"/>
  <c r="AR65" i="35"/>
  <c r="AU65" i="35"/>
  <c r="AV65" i="35"/>
  <c r="BY61" i="35"/>
  <c r="BY65" i="35"/>
  <c r="BW65" i="35"/>
  <c r="BZ65" i="35"/>
  <c r="BV61" i="35"/>
  <c r="AN52" i="35"/>
  <c r="AK53" i="35"/>
  <c r="AH54" i="35"/>
  <c r="BR54" i="35"/>
  <c r="AN56" i="35"/>
  <c r="AK57" i="35"/>
  <c r="AH58" i="35"/>
  <c r="BR58" i="35"/>
  <c r="AN60" i="35"/>
  <c r="AK61" i="35"/>
  <c r="AH62" i="35"/>
  <c r="AK65" i="35"/>
  <c r="BL52" i="35"/>
  <c r="BO55" i="35"/>
  <c r="BI57" i="35"/>
  <c r="BL60" i="35"/>
  <c r="AL62" i="35"/>
  <c r="BO63" i="35"/>
  <c r="BL64" i="35"/>
  <c r="AJ52" i="35"/>
  <c r="AG53" i="35"/>
  <c r="AJ56" i="35"/>
  <c r="AG57" i="35"/>
  <c r="AJ60" i="35"/>
  <c r="AG61" i="35"/>
  <c r="AG65" i="35"/>
  <c r="AL50" i="35"/>
  <c r="BO51" i="35"/>
  <c r="BI53" i="35"/>
  <c r="AL54" i="35"/>
  <c r="BL56" i="35"/>
  <c r="AL58" i="35"/>
  <c r="BO59" i="35"/>
  <c r="BI61" i="35"/>
  <c r="BI65" i="35"/>
  <c r="AF52" i="35"/>
  <c r="AF56" i="35"/>
  <c r="AF60" i="35"/>
  <c r="AF64" i="35"/>
  <c r="BZ40" i="56"/>
  <c r="AE24" i="27"/>
  <c r="AF64" i="27"/>
  <c r="CA27" i="56"/>
  <c r="AO27" i="56"/>
  <c r="AG62" i="27"/>
  <c r="BS27" i="56"/>
  <c r="BT27" i="56"/>
  <c r="AU27" i="56"/>
  <c r="AT27" i="56"/>
  <c r="AT48" i="1"/>
  <c r="M50" i="1"/>
  <c r="AK48" i="1"/>
  <c r="AW42" i="1"/>
  <c r="AZ43" i="1"/>
  <c r="CC59" i="27"/>
  <c r="AB47" i="1"/>
  <c r="AQ46" i="1"/>
  <c r="AQ49" i="1"/>
  <c r="S46" i="1"/>
  <c r="AK46" i="1"/>
  <c r="AW39" i="1"/>
  <c r="AW47" i="1"/>
  <c r="AT50" i="1"/>
  <c r="AT49" i="1"/>
  <c r="AQ47" i="1"/>
  <c r="AK51" i="1"/>
  <c r="AK49" i="1"/>
  <c r="AT47" i="1"/>
  <c r="AQ50" i="1"/>
  <c r="V50" i="1"/>
  <c r="AK50" i="1"/>
  <c r="BW51" i="43"/>
  <c r="BX51" i="43"/>
  <c r="BV51" i="43"/>
  <c r="L44" i="57"/>
  <c r="AI37" i="1" s="1"/>
  <c r="BU51" i="43"/>
  <c r="AE22" i="27"/>
  <c r="AY48" i="49"/>
  <c r="BG54" i="49"/>
  <c r="Y29" i="49"/>
  <c r="V58" i="49"/>
  <c r="AY61" i="49"/>
  <c r="Z39" i="49"/>
  <c r="AD45" i="49"/>
  <c r="Y31" i="49"/>
  <c r="V22" i="49"/>
  <c r="AA56" i="49"/>
  <c r="BE65" i="49"/>
  <c r="AY62" i="49"/>
  <c r="BA47" i="49"/>
  <c r="AD31" i="49"/>
  <c r="BD65" i="49"/>
  <c r="BB37" i="49"/>
  <c r="Z23" i="49"/>
  <c r="AF19" i="27"/>
  <c r="AE18" i="27"/>
  <c r="M2" i="1"/>
  <c r="AE38" i="27"/>
  <c r="AQ54" i="55"/>
  <c r="AU54" i="55"/>
  <c r="AP54" i="55"/>
  <c r="AT54" i="55"/>
  <c r="AX54" i="55"/>
  <c r="AR54" i="55"/>
  <c r="AS54" i="55"/>
  <c r="AO54" i="55"/>
  <c r="AW54" i="55"/>
  <c r="AV54" i="55"/>
  <c r="P51" i="57"/>
  <c r="AU44" i="1" s="1"/>
  <c r="AO58" i="52"/>
  <c r="AS58" i="52"/>
  <c r="AW58" i="52"/>
  <c r="AR58" i="52"/>
  <c r="AV58" i="52"/>
  <c r="AT58" i="52"/>
  <c r="AQ58" i="52"/>
  <c r="AU58" i="52"/>
  <c r="AP58" i="52"/>
  <c r="AX58" i="52"/>
  <c r="BU58" i="52"/>
  <c r="BY58" i="52"/>
  <c r="BZ58" i="52"/>
  <c r="CA58" i="52"/>
  <c r="BT58" i="52"/>
  <c r="BX58" i="52"/>
  <c r="CB58" i="52"/>
  <c r="BV58" i="52"/>
  <c r="BS58" i="52"/>
  <c r="BW58" i="52"/>
  <c r="L50" i="57"/>
  <c r="AI43" i="1" s="1"/>
  <c r="AO57" i="43"/>
  <c r="AS57" i="43"/>
  <c r="AW57" i="43"/>
  <c r="AR57" i="43"/>
  <c r="AV57" i="43"/>
  <c r="AT57" i="43"/>
  <c r="AQ57" i="43"/>
  <c r="AU57" i="43"/>
  <c r="AX57" i="43"/>
  <c r="AP57" i="43"/>
  <c r="BS57" i="43"/>
  <c r="BW57" i="43"/>
  <c r="CA57" i="43"/>
  <c r="CB57" i="43"/>
  <c r="BV57" i="43"/>
  <c r="BZ57" i="43"/>
  <c r="BT57" i="43"/>
  <c r="BX57" i="43"/>
  <c r="BU57" i="43"/>
  <c r="BY57" i="43"/>
  <c r="AO53" i="36"/>
  <c r="AS53" i="36"/>
  <c r="AW53" i="36"/>
  <c r="AR53" i="36"/>
  <c r="AV53" i="36"/>
  <c r="AT53" i="36"/>
  <c r="AQ53" i="36"/>
  <c r="AP53" i="36"/>
  <c r="AX53" i="36"/>
  <c r="AU53" i="36"/>
  <c r="AQ53" i="33"/>
  <c r="AU53" i="33"/>
  <c r="AP53" i="33"/>
  <c r="AT53" i="33"/>
  <c r="AX53" i="33"/>
  <c r="AO53" i="33"/>
  <c r="AW53" i="33"/>
  <c r="AV53" i="33"/>
  <c r="AS53" i="33"/>
  <c r="AR53" i="33"/>
  <c r="F49" i="57"/>
  <c r="Q42" i="1" s="1"/>
  <c r="AQ56" i="31"/>
  <c r="AU56" i="31"/>
  <c r="AP56" i="31"/>
  <c r="AT56" i="31"/>
  <c r="AX56" i="31"/>
  <c r="AS56" i="31"/>
  <c r="AR56" i="31"/>
  <c r="AV56" i="31"/>
  <c r="AO56" i="31"/>
  <c r="AW56" i="31"/>
  <c r="BS56" i="31"/>
  <c r="BW56" i="31"/>
  <c r="CA56" i="31"/>
  <c r="CB56" i="31"/>
  <c r="BV56" i="31"/>
  <c r="BZ56" i="31"/>
  <c r="BT56" i="31"/>
  <c r="BX56" i="31"/>
  <c r="BU56" i="31"/>
  <c r="BY56" i="31"/>
  <c r="E50" i="57"/>
  <c r="N43" i="1" s="1"/>
  <c r="AQ57" i="29"/>
  <c r="AU57" i="29"/>
  <c r="AP57" i="29"/>
  <c r="AT57" i="29"/>
  <c r="AX57" i="29"/>
  <c r="AS57" i="29"/>
  <c r="AR57" i="29"/>
  <c r="AV57" i="29"/>
  <c r="AO57" i="29"/>
  <c r="AW57" i="29"/>
  <c r="F50" i="57"/>
  <c r="Q43" i="1" s="1"/>
  <c r="AO57" i="31"/>
  <c r="AS57" i="31"/>
  <c r="AW57" i="31"/>
  <c r="AR57" i="31"/>
  <c r="AV57" i="31"/>
  <c r="AQ57" i="31"/>
  <c r="AP57" i="31"/>
  <c r="AX57" i="31"/>
  <c r="AU57" i="31"/>
  <c r="AT57" i="31"/>
  <c r="BU57" i="31"/>
  <c r="BY57" i="31"/>
  <c r="BZ57" i="31"/>
  <c r="BT57" i="31"/>
  <c r="BX57" i="31"/>
  <c r="CB57" i="31"/>
  <c r="BV57" i="31"/>
  <c r="BS57" i="31"/>
  <c r="BW57" i="31"/>
  <c r="CA57" i="31"/>
  <c r="H48" i="57"/>
  <c r="W41" i="1" s="1"/>
  <c r="AO55" i="35"/>
  <c r="AS55" i="35"/>
  <c r="AW55" i="35"/>
  <c r="AR55" i="35"/>
  <c r="AV55" i="35"/>
  <c r="AQ55" i="35"/>
  <c r="AP55" i="35"/>
  <c r="AX55" i="35"/>
  <c r="AU55" i="35"/>
  <c r="AT55" i="35"/>
  <c r="BV55" i="35"/>
  <c r="BZ55" i="35"/>
  <c r="BW55" i="35"/>
  <c r="BU55" i="35"/>
  <c r="BY55" i="35"/>
  <c r="BS55" i="35"/>
  <c r="CA55" i="35"/>
  <c r="BT55" i="35"/>
  <c r="BX55" i="35"/>
  <c r="CB55" i="35"/>
  <c r="R51" i="57"/>
  <c r="BA44" i="1" s="1"/>
  <c r="AO58" i="56"/>
  <c r="AS58" i="56"/>
  <c r="AW58" i="56"/>
  <c r="AR58" i="56"/>
  <c r="AV58" i="56"/>
  <c r="AP58" i="56"/>
  <c r="AX58" i="56"/>
  <c r="AU58" i="56"/>
  <c r="AQ58" i="56"/>
  <c r="AT58" i="56"/>
  <c r="BU58" i="56"/>
  <c r="BY58" i="56"/>
  <c r="BS58" i="56"/>
  <c r="CA58" i="56"/>
  <c r="BT58" i="56"/>
  <c r="BX58" i="56"/>
  <c r="CB58" i="56"/>
  <c r="BV58" i="56"/>
  <c r="BZ58" i="56"/>
  <c r="BW58" i="56"/>
  <c r="AO51" i="55"/>
  <c r="AS51" i="55"/>
  <c r="AW51" i="55"/>
  <c r="AR51" i="55"/>
  <c r="AV51" i="55"/>
  <c r="AP51" i="55"/>
  <c r="AX51" i="55"/>
  <c r="AU51" i="55"/>
  <c r="AQ51" i="55"/>
  <c r="AT51" i="55"/>
  <c r="AO54" i="52"/>
  <c r="AS54" i="52"/>
  <c r="AW54" i="52"/>
  <c r="AR54" i="52"/>
  <c r="AV54" i="52"/>
  <c r="AT54" i="52"/>
  <c r="AQ54" i="52"/>
  <c r="AU54" i="52"/>
  <c r="AX54" i="52"/>
  <c r="AP54" i="52"/>
  <c r="O49" i="57"/>
  <c r="AR42" i="1" s="1"/>
  <c r="AQ56" i="50"/>
  <c r="AU56" i="50"/>
  <c r="AP56" i="50"/>
  <c r="AT56" i="50"/>
  <c r="AX56" i="50"/>
  <c r="AR56" i="50"/>
  <c r="AS56" i="50"/>
  <c r="AO56" i="50"/>
  <c r="AW56" i="50"/>
  <c r="AV56" i="50"/>
  <c r="BU56" i="50"/>
  <c r="BY56" i="50"/>
  <c r="BV56" i="50"/>
  <c r="BT56" i="50"/>
  <c r="BX56" i="50"/>
  <c r="CB56" i="50"/>
  <c r="BZ56" i="50"/>
  <c r="BS56" i="50"/>
  <c r="BW56" i="50"/>
  <c r="CA56" i="50"/>
  <c r="AQ51" i="52"/>
  <c r="AU51" i="52"/>
  <c r="AP51" i="52"/>
  <c r="AT51" i="52"/>
  <c r="AX51" i="52"/>
  <c r="AR51" i="52"/>
  <c r="AS51" i="52"/>
  <c r="AO51" i="52"/>
  <c r="AW51" i="52"/>
  <c r="AV51" i="52"/>
  <c r="AQ53" i="43"/>
  <c r="AU53" i="43"/>
  <c r="AP53" i="43"/>
  <c r="AT53" i="43"/>
  <c r="AX53" i="43"/>
  <c r="AR53" i="43"/>
  <c r="AO53" i="43"/>
  <c r="AW53" i="43"/>
  <c r="AS53" i="43"/>
  <c r="AV53" i="43"/>
  <c r="R52" i="57"/>
  <c r="BA45" i="1" s="1"/>
  <c r="AQ59" i="56"/>
  <c r="AU59" i="56"/>
  <c r="AP59" i="56"/>
  <c r="AT59" i="56"/>
  <c r="AX59" i="56"/>
  <c r="AV59" i="56"/>
  <c r="AO59" i="56"/>
  <c r="AS59" i="56"/>
  <c r="AW59" i="56"/>
  <c r="AR59" i="56"/>
  <c r="BS59" i="56"/>
  <c r="BW59" i="56"/>
  <c r="CA59" i="56"/>
  <c r="BT59" i="56"/>
  <c r="BV59" i="56"/>
  <c r="BZ59" i="56"/>
  <c r="BX59" i="56"/>
  <c r="CB59" i="56"/>
  <c r="BU59" i="56"/>
  <c r="BY59" i="56"/>
  <c r="R49" i="57"/>
  <c r="BA42" i="1" s="1"/>
  <c r="AO56" i="56"/>
  <c r="AS56" i="56"/>
  <c r="AW56" i="56"/>
  <c r="AR56" i="56"/>
  <c r="AV56" i="56"/>
  <c r="AT56" i="56"/>
  <c r="AU56" i="56"/>
  <c r="AQ56" i="56"/>
  <c r="AP56" i="56"/>
  <c r="AX56" i="56"/>
  <c r="BU56" i="56"/>
  <c r="BY56" i="56"/>
  <c r="BZ56" i="56"/>
  <c r="BW56" i="56"/>
  <c r="BT56" i="56"/>
  <c r="BX56" i="56"/>
  <c r="CB56" i="56"/>
  <c r="BV56" i="56"/>
  <c r="BS56" i="56"/>
  <c r="CA56" i="56"/>
  <c r="O50" i="57"/>
  <c r="AR43" i="1" s="1"/>
  <c r="AO57" i="50"/>
  <c r="AS57" i="50"/>
  <c r="AW57" i="50"/>
  <c r="AR57" i="50"/>
  <c r="AV57" i="50"/>
  <c r="AP57" i="50"/>
  <c r="AX57" i="50"/>
  <c r="AU57" i="50"/>
  <c r="AQ57" i="50"/>
  <c r="AT57" i="50"/>
  <c r="BS57" i="50"/>
  <c r="BW57" i="50"/>
  <c r="CA57" i="50"/>
  <c r="BX57" i="50"/>
  <c r="BV57" i="50"/>
  <c r="BZ57" i="50"/>
  <c r="BT57" i="50"/>
  <c r="CB57" i="50"/>
  <c r="BU57" i="50"/>
  <c r="BY57" i="50"/>
  <c r="N50" i="57"/>
  <c r="AO43" i="1" s="1"/>
  <c r="AQ57" i="49"/>
  <c r="AU57" i="49"/>
  <c r="AP57" i="49"/>
  <c r="AT57" i="49"/>
  <c r="AX57" i="49"/>
  <c r="AR57" i="49"/>
  <c r="AO57" i="49"/>
  <c r="AW57" i="49"/>
  <c r="AS57" i="49"/>
  <c r="AV57" i="49"/>
  <c r="BU57" i="49"/>
  <c r="BY57" i="49"/>
  <c r="BZ57" i="49"/>
  <c r="BT57" i="49"/>
  <c r="BX57" i="49"/>
  <c r="CB57" i="49"/>
  <c r="BV57" i="49"/>
  <c r="BS57" i="49"/>
  <c r="BW57" i="49"/>
  <c r="CA57" i="49"/>
  <c r="AQ52" i="50"/>
  <c r="AU52" i="50"/>
  <c r="AP52" i="50"/>
  <c r="AT52" i="50"/>
  <c r="AX52" i="50"/>
  <c r="AR52" i="50"/>
  <c r="AS52" i="50"/>
  <c r="AO52" i="50"/>
  <c r="AW52" i="50"/>
  <c r="AV52" i="50"/>
  <c r="L49" i="57"/>
  <c r="AI42" i="1" s="1"/>
  <c r="AQ56" i="43"/>
  <c r="AU56" i="43"/>
  <c r="AP56" i="43"/>
  <c r="AT56" i="43"/>
  <c r="AX56" i="43"/>
  <c r="AV56" i="43"/>
  <c r="AO56" i="43"/>
  <c r="AS56" i="43"/>
  <c r="AW56" i="43"/>
  <c r="AR56" i="43"/>
  <c r="BU56" i="43"/>
  <c r="BY56" i="43"/>
  <c r="BZ56" i="43"/>
  <c r="BT56" i="43"/>
  <c r="BX56" i="43"/>
  <c r="CB56" i="43"/>
  <c r="BV56" i="43"/>
  <c r="BS56" i="43"/>
  <c r="BW56" i="43"/>
  <c r="CA56" i="43"/>
  <c r="R48" i="57"/>
  <c r="BA41" i="1" s="1"/>
  <c r="AQ55" i="56"/>
  <c r="AU55" i="56"/>
  <c r="AP55" i="56"/>
  <c r="AT55" i="56"/>
  <c r="AX55" i="56"/>
  <c r="AV55" i="56"/>
  <c r="AS55" i="56"/>
  <c r="AO55" i="56"/>
  <c r="AW55" i="56"/>
  <c r="AR55" i="56"/>
  <c r="BS55" i="56"/>
  <c r="BW55" i="56"/>
  <c r="CA55" i="56"/>
  <c r="BT55" i="56"/>
  <c r="BY55" i="56"/>
  <c r="BV55" i="56"/>
  <c r="BZ55" i="56"/>
  <c r="BX55" i="56"/>
  <c r="CB55" i="56"/>
  <c r="BU55" i="56"/>
  <c r="Q52" i="57"/>
  <c r="AX45" i="1" s="1"/>
  <c r="AO59" i="55"/>
  <c r="AS59" i="55"/>
  <c r="AW59" i="55"/>
  <c r="AR59" i="55"/>
  <c r="AV59" i="55"/>
  <c r="AP59" i="55"/>
  <c r="AX59" i="55"/>
  <c r="AQ59" i="55"/>
  <c r="AU59" i="55"/>
  <c r="AT59" i="55"/>
  <c r="BU59" i="55"/>
  <c r="BY59" i="55"/>
  <c r="CA59" i="55"/>
  <c r="BT59" i="55"/>
  <c r="BX59" i="55"/>
  <c r="CB59" i="55"/>
  <c r="BV59" i="55"/>
  <c r="BZ59" i="55"/>
  <c r="BS59" i="55"/>
  <c r="BW59" i="55"/>
  <c r="Q51" i="57"/>
  <c r="AX44" i="1" s="1"/>
  <c r="AQ58" i="55"/>
  <c r="AU58" i="55"/>
  <c r="AP58" i="55"/>
  <c r="AT58" i="55"/>
  <c r="AX58" i="55"/>
  <c r="AR58" i="55"/>
  <c r="AO58" i="55"/>
  <c r="AW58" i="55"/>
  <c r="AS58" i="55"/>
  <c r="AV58" i="55"/>
  <c r="BS58" i="55"/>
  <c r="BW58" i="55"/>
  <c r="CA58" i="55"/>
  <c r="CB58" i="55"/>
  <c r="BY58" i="55"/>
  <c r="BV58" i="55"/>
  <c r="BZ58" i="55"/>
  <c r="BT58" i="55"/>
  <c r="BX58" i="55"/>
  <c r="BU58" i="55"/>
  <c r="AZ44" i="1" s="1"/>
  <c r="O48" i="57"/>
  <c r="AR41" i="1" s="1"/>
  <c r="AO55" i="50"/>
  <c r="AS55" i="50"/>
  <c r="AW55" i="50"/>
  <c r="AR55" i="50"/>
  <c r="AV55" i="50"/>
  <c r="AT55" i="50"/>
  <c r="AQ55" i="50"/>
  <c r="AU55" i="50"/>
  <c r="AX55" i="50"/>
  <c r="AP55" i="50"/>
  <c r="BS55" i="50"/>
  <c r="BW55" i="50"/>
  <c r="CA55" i="50"/>
  <c r="BX55" i="50"/>
  <c r="BV55" i="50"/>
  <c r="BZ55" i="50"/>
  <c r="BT55" i="50"/>
  <c r="CB55" i="50"/>
  <c r="BU55" i="50"/>
  <c r="BY55" i="50"/>
  <c r="AO53" i="50"/>
  <c r="AS53" i="50"/>
  <c r="AW53" i="50"/>
  <c r="AR53" i="50"/>
  <c r="AV53" i="50"/>
  <c r="AP53" i="50"/>
  <c r="AX53" i="50"/>
  <c r="AU53" i="50"/>
  <c r="AQ53" i="50"/>
  <c r="AT53" i="50"/>
  <c r="N48" i="57"/>
  <c r="AQ55" i="49"/>
  <c r="AU55" i="49"/>
  <c r="AP55" i="49"/>
  <c r="AT55" i="49"/>
  <c r="AX55" i="49"/>
  <c r="AV55" i="49"/>
  <c r="AW55" i="49"/>
  <c r="AS55" i="49"/>
  <c r="AO55" i="49"/>
  <c r="AR55" i="49"/>
  <c r="BU55" i="49"/>
  <c r="BY55" i="49"/>
  <c r="BZ55" i="49"/>
  <c r="BT55" i="49"/>
  <c r="BX55" i="49"/>
  <c r="CB55" i="49"/>
  <c r="BV55" i="49"/>
  <c r="BS55" i="49"/>
  <c r="BW55" i="49"/>
  <c r="CA55" i="49"/>
  <c r="AQ53" i="49"/>
  <c r="AU53" i="49"/>
  <c r="AP53" i="49"/>
  <c r="AT53" i="49"/>
  <c r="AX53" i="49"/>
  <c r="AR53" i="49"/>
  <c r="AO53" i="49"/>
  <c r="AW53" i="49"/>
  <c r="AS53" i="49"/>
  <c r="AV53" i="49"/>
  <c r="AO52" i="49"/>
  <c r="AS52" i="49"/>
  <c r="AW52" i="49"/>
  <c r="AR52" i="49"/>
  <c r="AV52" i="49"/>
  <c r="AT52" i="49"/>
  <c r="AQ52" i="49"/>
  <c r="AU52" i="49"/>
  <c r="AP52" i="49"/>
  <c r="AX52" i="49"/>
  <c r="AO52" i="43"/>
  <c r="CC52" i="43" s="1"/>
  <c r="AS52" i="43"/>
  <c r="AW52" i="43"/>
  <c r="AR52" i="43"/>
  <c r="AV52" i="43"/>
  <c r="AT52" i="43"/>
  <c r="AQ52" i="43"/>
  <c r="AP52" i="43"/>
  <c r="AX52" i="43"/>
  <c r="AU52" i="43"/>
  <c r="G49" i="57"/>
  <c r="T42" i="1" s="1"/>
  <c r="AO56" i="33"/>
  <c r="AS56" i="33"/>
  <c r="AW56" i="33"/>
  <c r="AR56" i="33"/>
  <c r="AV56" i="33"/>
  <c r="AQ56" i="33"/>
  <c r="AP56" i="33"/>
  <c r="AX56" i="33"/>
  <c r="AU56" i="33"/>
  <c r="AT56" i="33"/>
  <c r="BU56" i="33"/>
  <c r="BY56" i="33"/>
  <c r="BZ56" i="33"/>
  <c r="BT56" i="33"/>
  <c r="BX56" i="33"/>
  <c r="CB56" i="33"/>
  <c r="BV56" i="33"/>
  <c r="BS56" i="33"/>
  <c r="BW56" i="33"/>
  <c r="CA56" i="33"/>
  <c r="I50" i="57"/>
  <c r="Z43" i="1" s="1"/>
  <c r="AO57" i="36"/>
  <c r="AS57" i="36"/>
  <c r="AW57" i="36"/>
  <c r="AR57" i="36"/>
  <c r="AV57" i="36"/>
  <c r="AT57" i="36"/>
  <c r="AQ57" i="36"/>
  <c r="AU57" i="36"/>
  <c r="AX57" i="36"/>
  <c r="AP57" i="36"/>
  <c r="BU57" i="36"/>
  <c r="BY57" i="36"/>
  <c r="BT57" i="36"/>
  <c r="BX57" i="36"/>
  <c r="CB57" i="36"/>
  <c r="BV57" i="36"/>
  <c r="BZ57" i="36"/>
  <c r="BS57" i="36"/>
  <c r="BW57" i="36"/>
  <c r="CA57" i="36"/>
  <c r="G50" i="57"/>
  <c r="T43" i="1" s="1"/>
  <c r="AQ57" i="33"/>
  <c r="AU57" i="33"/>
  <c r="AP57" i="33"/>
  <c r="AT57" i="33"/>
  <c r="AX57" i="33"/>
  <c r="AO57" i="33"/>
  <c r="AW57" i="33"/>
  <c r="AV57" i="33"/>
  <c r="AR57" i="33"/>
  <c r="AS57" i="33"/>
  <c r="BS57" i="33"/>
  <c r="BW57" i="33"/>
  <c r="CA57" i="33"/>
  <c r="CB57" i="33"/>
  <c r="BV57" i="33"/>
  <c r="BZ57" i="33"/>
  <c r="BT57" i="33"/>
  <c r="BX57" i="33"/>
  <c r="BU57" i="33"/>
  <c r="BY57" i="33"/>
  <c r="I51" i="57"/>
  <c r="Z44" i="1" s="1"/>
  <c r="AQ58" i="36"/>
  <c r="AU58" i="36"/>
  <c r="AP58" i="36"/>
  <c r="AT58" i="36"/>
  <c r="AX58" i="36"/>
  <c r="AR58" i="36"/>
  <c r="AO58" i="36"/>
  <c r="AW58" i="36"/>
  <c r="AV58" i="36"/>
  <c r="AS58" i="36"/>
  <c r="BS58" i="36"/>
  <c r="BW58" i="36"/>
  <c r="CA58" i="36"/>
  <c r="BT58" i="36"/>
  <c r="CB58" i="36"/>
  <c r="BV58" i="36"/>
  <c r="BZ58" i="36"/>
  <c r="BX58" i="36"/>
  <c r="BU58" i="36"/>
  <c r="BY58" i="36"/>
  <c r="AO54" i="29"/>
  <c r="AS54" i="29"/>
  <c r="AW54" i="29"/>
  <c r="AR54" i="29"/>
  <c r="AV54" i="29"/>
  <c r="AQ54" i="29"/>
  <c r="AP54" i="29"/>
  <c r="AX54" i="29"/>
  <c r="AT54" i="29"/>
  <c r="AU54" i="29"/>
  <c r="AO53" i="31"/>
  <c r="AS53" i="31"/>
  <c r="AW53" i="31"/>
  <c r="AR53" i="31"/>
  <c r="AV53" i="31"/>
  <c r="AQ53" i="31"/>
  <c r="AP53" i="31"/>
  <c r="AX53" i="31"/>
  <c r="AT53" i="31"/>
  <c r="AU53" i="31"/>
  <c r="AQ52" i="55"/>
  <c r="AU52" i="55"/>
  <c r="AP52" i="55"/>
  <c r="AT52" i="55"/>
  <c r="AX52" i="55"/>
  <c r="AV52" i="55"/>
  <c r="AO52" i="55"/>
  <c r="CC52" i="55" s="1"/>
  <c r="AS52" i="55"/>
  <c r="AW52" i="55"/>
  <c r="AR52" i="55"/>
  <c r="H49" i="57"/>
  <c r="W42" i="1" s="1"/>
  <c r="AO56" i="35"/>
  <c r="AS56" i="35"/>
  <c r="AW56" i="35"/>
  <c r="AR56" i="35"/>
  <c r="AV56" i="35"/>
  <c r="AP56" i="35"/>
  <c r="AX56" i="35"/>
  <c r="AU56" i="35"/>
  <c r="AT56" i="35"/>
  <c r="AQ56" i="35"/>
  <c r="BT56" i="35"/>
  <c r="BX56" i="35"/>
  <c r="CB56" i="35"/>
  <c r="BU56" i="35"/>
  <c r="BS56" i="35"/>
  <c r="BW56" i="35"/>
  <c r="CA56" i="35"/>
  <c r="BY56" i="35"/>
  <c r="BV56" i="35"/>
  <c r="BZ56" i="35"/>
  <c r="G51" i="57"/>
  <c r="T44" i="1" s="1"/>
  <c r="AO58" i="33"/>
  <c r="AS58" i="33"/>
  <c r="AW58" i="33"/>
  <c r="AR58" i="33"/>
  <c r="AV58" i="33"/>
  <c r="AU58" i="33"/>
  <c r="AT58" i="33"/>
  <c r="AX58" i="33"/>
  <c r="AQ58" i="33"/>
  <c r="AP58" i="33"/>
  <c r="BU58" i="33"/>
  <c r="BY58" i="33"/>
  <c r="BT58" i="33"/>
  <c r="BX58" i="33"/>
  <c r="CB58" i="33"/>
  <c r="BV58" i="33"/>
  <c r="BZ58" i="33"/>
  <c r="BS58" i="33"/>
  <c r="BW58" i="33"/>
  <c r="CA58" i="33"/>
  <c r="D49" i="57"/>
  <c r="K42" i="1" s="1"/>
  <c r="AT56" i="27"/>
  <c r="AO56" i="27"/>
  <c r="AS56" i="27"/>
  <c r="AW56" i="27"/>
  <c r="AP56" i="27"/>
  <c r="AX56" i="27"/>
  <c r="AR56" i="27"/>
  <c r="AU56" i="27"/>
  <c r="AV56" i="27"/>
  <c r="AQ56" i="27"/>
  <c r="BS56" i="27"/>
  <c r="BW56" i="27"/>
  <c r="CA56" i="27"/>
  <c r="CB56" i="27"/>
  <c r="BV56" i="27"/>
  <c r="BZ56" i="27"/>
  <c r="BT56" i="27"/>
  <c r="BX56" i="27"/>
  <c r="BU56" i="27"/>
  <c r="BY56" i="27"/>
  <c r="BV40" i="56"/>
  <c r="CB49" i="55"/>
  <c r="BY27" i="56"/>
  <c r="BV27" i="56"/>
  <c r="AO51" i="27"/>
  <c r="AS51" i="27"/>
  <c r="AR51" i="27"/>
  <c r="AV51" i="27"/>
  <c r="AT51" i="27"/>
  <c r="AQ51" i="27"/>
  <c r="AX51" i="27"/>
  <c r="AU51" i="27"/>
  <c r="AW51" i="27"/>
  <c r="AP51" i="27"/>
  <c r="CA51" i="43"/>
  <c r="BY51" i="43"/>
  <c r="BT51" i="43"/>
  <c r="AQ51" i="33"/>
  <c r="AU51" i="33"/>
  <c r="AP51" i="33"/>
  <c r="AT51" i="33"/>
  <c r="AX51" i="33"/>
  <c r="AS51" i="33"/>
  <c r="AR51" i="33"/>
  <c r="AW51" i="33"/>
  <c r="AO51" i="33"/>
  <c r="AV51" i="33"/>
  <c r="AR39" i="56"/>
  <c r="AS27" i="56"/>
  <c r="AV27" i="56"/>
  <c r="AP27" i="56"/>
  <c r="AK45" i="1"/>
  <c r="AO51" i="50"/>
  <c r="AS51" i="50"/>
  <c r="AW51" i="50"/>
  <c r="AR51" i="50"/>
  <c r="AV51" i="50"/>
  <c r="AT51" i="50"/>
  <c r="AQ51" i="50"/>
  <c r="AU51" i="50"/>
  <c r="AP51" i="50"/>
  <c r="AX51" i="50"/>
  <c r="P52" i="57"/>
  <c r="AU45" i="1" s="1"/>
  <c r="AQ59" i="52"/>
  <c r="AU59" i="52"/>
  <c r="AP59" i="52"/>
  <c r="AT59" i="52"/>
  <c r="AX59" i="52"/>
  <c r="AR59" i="52"/>
  <c r="AO59" i="52"/>
  <c r="AW59" i="52"/>
  <c r="AS59" i="52"/>
  <c r="AV59" i="52"/>
  <c r="BS59" i="52"/>
  <c r="BW59" i="52"/>
  <c r="CA59" i="52"/>
  <c r="CB59" i="52"/>
  <c r="BV59" i="52"/>
  <c r="BZ59" i="52"/>
  <c r="BT59" i="52"/>
  <c r="BX59" i="52"/>
  <c r="BU59" i="52"/>
  <c r="BY59" i="52"/>
  <c r="D51" i="57"/>
  <c r="AX58" i="27"/>
  <c r="AO58" i="27"/>
  <c r="AS58" i="27"/>
  <c r="AW58" i="27"/>
  <c r="AP58" i="27"/>
  <c r="AT58" i="27"/>
  <c r="AV58" i="27"/>
  <c r="AQ58" i="27"/>
  <c r="AR58" i="27"/>
  <c r="AU58" i="27"/>
  <c r="BS58" i="27"/>
  <c r="BW58" i="27"/>
  <c r="CA58" i="27"/>
  <c r="BT58" i="27"/>
  <c r="BV58" i="27"/>
  <c r="BZ58" i="27"/>
  <c r="BX58" i="27"/>
  <c r="CB58" i="27"/>
  <c r="BU58" i="27"/>
  <c r="BY58" i="27"/>
  <c r="AP54" i="27"/>
  <c r="AT54" i="27"/>
  <c r="AX54" i="27"/>
  <c r="AO54" i="27"/>
  <c r="AS54" i="27"/>
  <c r="AW54" i="27"/>
  <c r="AQ54" i="27"/>
  <c r="AU54" i="27"/>
  <c r="AR54" i="27"/>
  <c r="AV54" i="27"/>
  <c r="AQ52" i="35"/>
  <c r="AU52" i="35"/>
  <c r="AP52" i="35"/>
  <c r="AT52" i="35"/>
  <c r="AX52" i="35"/>
  <c r="AO52" i="35"/>
  <c r="AW52" i="35"/>
  <c r="AV52" i="35"/>
  <c r="AS52" i="35"/>
  <c r="AR52" i="35"/>
  <c r="F51" i="57"/>
  <c r="Q44" i="1" s="1"/>
  <c r="AQ58" i="31"/>
  <c r="AU58" i="31"/>
  <c r="AP58" i="31"/>
  <c r="AT58" i="31"/>
  <c r="AX58" i="31"/>
  <c r="AO58" i="31"/>
  <c r="AW58" i="31"/>
  <c r="AV58" i="31"/>
  <c r="AR58" i="31"/>
  <c r="AS58" i="31"/>
  <c r="BS58" i="31"/>
  <c r="BW58" i="31"/>
  <c r="CA58" i="31"/>
  <c r="CB58" i="31"/>
  <c r="BV58" i="31"/>
  <c r="BZ58" i="31"/>
  <c r="BT58" i="31"/>
  <c r="BX58" i="31"/>
  <c r="BY58" i="31"/>
  <c r="BU58" i="31"/>
  <c r="AO54" i="56"/>
  <c r="AS54" i="56"/>
  <c r="AW54" i="56"/>
  <c r="AR54" i="56"/>
  <c r="AV54" i="56"/>
  <c r="AP54" i="56"/>
  <c r="AX54" i="56"/>
  <c r="AQ54" i="56"/>
  <c r="AU54" i="56"/>
  <c r="AT54" i="56"/>
  <c r="AQ52" i="31"/>
  <c r="AU52" i="31"/>
  <c r="AP52" i="31"/>
  <c r="AT52" i="31"/>
  <c r="AX52" i="31"/>
  <c r="AS52" i="31"/>
  <c r="AR52" i="31"/>
  <c r="AW52" i="31"/>
  <c r="AV52" i="31"/>
  <c r="AO52" i="31"/>
  <c r="AQ53" i="29"/>
  <c r="AU53" i="29"/>
  <c r="AP53" i="29"/>
  <c r="AT53" i="29"/>
  <c r="AX53" i="29"/>
  <c r="AS53" i="29"/>
  <c r="AR53" i="29"/>
  <c r="AW53" i="29"/>
  <c r="AO53" i="29"/>
  <c r="AV53" i="29"/>
  <c r="D50" i="57"/>
  <c r="T50" i="57" s="1"/>
  <c r="AV57" i="27"/>
  <c r="AQ57" i="27"/>
  <c r="AU57" i="27"/>
  <c r="AR57" i="27"/>
  <c r="AP57" i="27"/>
  <c r="AX57" i="27"/>
  <c r="AT57" i="27"/>
  <c r="AO57" i="27"/>
  <c r="AW57" i="27"/>
  <c r="AS57" i="27"/>
  <c r="BU57" i="27"/>
  <c r="BY57" i="27"/>
  <c r="BT57" i="27"/>
  <c r="BX57" i="27"/>
  <c r="CB57" i="27"/>
  <c r="BV57" i="27"/>
  <c r="BZ57" i="27"/>
  <c r="BS57" i="27"/>
  <c r="BW57" i="27"/>
  <c r="CA57" i="27"/>
  <c r="AR53" i="27"/>
  <c r="AV53" i="27"/>
  <c r="AO53" i="27"/>
  <c r="AW53" i="27"/>
  <c r="AQ53" i="27"/>
  <c r="AU53" i="27"/>
  <c r="AS53" i="27"/>
  <c r="AT53" i="27"/>
  <c r="AX53" i="27"/>
  <c r="AP53" i="27"/>
  <c r="R50" i="57"/>
  <c r="BA43" i="1" s="1"/>
  <c r="AQ57" i="56"/>
  <c r="AU57" i="56"/>
  <c r="AP57" i="56"/>
  <c r="AT57" i="56"/>
  <c r="AX57" i="56"/>
  <c r="AR57" i="56"/>
  <c r="AO57" i="56"/>
  <c r="AW57" i="56"/>
  <c r="AS57" i="56"/>
  <c r="AV57" i="56"/>
  <c r="BS57" i="56"/>
  <c r="BW57" i="56"/>
  <c r="CA57" i="56"/>
  <c r="CB57" i="56"/>
  <c r="BU57" i="56"/>
  <c r="BV57" i="56"/>
  <c r="BZ57" i="56"/>
  <c r="BT57" i="56"/>
  <c r="BX57" i="56"/>
  <c r="BY57" i="56"/>
  <c r="AO54" i="43"/>
  <c r="AS54" i="43"/>
  <c r="AW54" i="43"/>
  <c r="AR54" i="43"/>
  <c r="AV54" i="43"/>
  <c r="AP54" i="43"/>
  <c r="AX54" i="43"/>
  <c r="AU54" i="43"/>
  <c r="AT54" i="43"/>
  <c r="AQ54" i="43"/>
  <c r="AO51" i="35"/>
  <c r="CC51" i="35" s="1"/>
  <c r="AS51" i="35"/>
  <c r="AW51" i="35"/>
  <c r="AR51" i="35"/>
  <c r="AV51" i="35"/>
  <c r="AQ51" i="35"/>
  <c r="AP51" i="35"/>
  <c r="AX51" i="35"/>
  <c r="AT51" i="35"/>
  <c r="AU51" i="35"/>
  <c r="I48" i="57"/>
  <c r="Z41" i="1" s="1"/>
  <c r="AO55" i="36"/>
  <c r="AS55" i="36"/>
  <c r="AW55" i="36"/>
  <c r="AR55" i="36"/>
  <c r="AV55" i="36"/>
  <c r="AP55" i="36"/>
  <c r="AX55" i="36"/>
  <c r="AU55" i="36"/>
  <c r="AT55" i="36"/>
  <c r="AQ55" i="36"/>
  <c r="BU55" i="36"/>
  <c r="BY55" i="36"/>
  <c r="BZ55" i="36"/>
  <c r="BT55" i="36"/>
  <c r="BX55" i="36"/>
  <c r="CB55" i="36"/>
  <c r="BV55" i="36"/>
  <c r="BS55" i="36"/>
  <c r="BW55" i="36"/>
  <c r="CA55" i="36"/>
  <c r="R20" i="57"/>
  <c r="BA13" i="1" s="1"/>
  <c r="BW27" i="56"/>
  <c r="BU27" i="56"/>
  <c r="BX27" i="56"/>
  <c r="BZ51" i="43"/>
  <c r="M38" i="1"/>
  <c r="AW27" i="56"/>
  <c r="CC52" i="27"/>
  <c r="Q48" i="57"/>
  <c r="AX41" i="1" s="1"/>
  <c r="AO55" i="55"/>
  <c r="AS55" i="55"/>
  <c r="AW55" i="55"/>
  <c r="AR55" i="55"/>
  <c r="AV55" i="55"/>
  <c r="AP55" i="55"/>
  <c r="AX55" i="55"/>
  <c r="AU55" i="55"/>
  <c r="AQ55" i="55"/>
  <c r="AT55" i="55"/>
  <c r="BU55" i="55"/>
  <c r="BY55" i="55"/>
  <c r="BZ55" i="55"/>
  <c r="BS55" i="55"/>
  <c r="BT55" i="55"/>
  <c r="BX55" i="55"/>
  <c r="CB55" i="55"/>
  <c r="BV55" i="55"/>
  <c r="BW55" i="55"/>
  <c r="CA55" i="55"/>
  <c r="AQ51" i="49"/>
  <c r="AU51" i="49"/>
  <c r="AP51" i="49"/>
  <c r="AT51" i="49"/>
  <c r="AX51" i="49"/>
  <c r="AV51" i="49"/>
  <c r="AO51" i="49"/>
  <c r="AS51" i="49"/>
  <c r="AW51" i="49"/>
  <c r="AR51" i="49"/>
  <c r="AO52" i="33"/>
  <c r="AS52" i="33"/>
  <c r="AW52" i="33"/>
  <c r="AR52" i="33"/>
  <c r="AV52" i="33"/>
  <c r="AQ52" i="33"/>
  <c r="AP52" i="33"/>
  <c r="AX52" i="33"/>
  <c r="AT52" i="33"/>
  <c r="AU52" i="33"/>
  <c r="AQ54" i="36"/>
  <c r="AU54" i="36"/>
  <c r="AP54" i="36"/>
  <c r="AT54" i="36"/>
  <c r="AX54" i="36"/>
  <c r="AR54" i="36"/>
  <c r="AO54" i="36"/>
  <c r="AW54" i="36"/>
  <c r="AS54" i="36"/>
  <c r="AV54" i="36"/>
  <c r="P50" i="57"/>
  <c r="AU43" i="1" s="1"/>
  <c r="AQ57" i="52"/>
  <c r="AU57" i="52"/>
  <c r="AP57" i="52"/>
  <c r="AT57" i="52"/>
  <c r="AX57" i="52"/>
  <c r="AV57" i="52"/>
  <c r="AW57" i="52"/>
  <c r="AS57" i="52"/>
  <c r="AO57" i="52"/>
  <c r="AR57" i="52"/>
  <c r="BS57" i="52"/>
  <c r="BW57" i="52"/>
  <c r="CA57" i="52"/>
  <c r="BX57" i="52"/>
  <c r="BY57" i="52"/>
  <c r="BV57" i="52"/>
  <c r="BZ57" i="52"/>
  <c r="BT57" i="52"/>
  <c r="CB57" i="52"/>
  <c r="BU57" i="52"/>
  <c r="E48" i="57"/>
  <c r="N41" i="1" s="1"/>
  <c r="AQ55" i="29"/>
  <c r="AU55" i="29"/>
  <c r="AP55" i="29"/>
  <c r="AT55" i="29"/>
  <c r="AX55" i="29"/>
  <c r="AO55" i="29"/>
  <c r="AW55" i="29"/>
  <c r="AV55" i="29"/>
  <c r="AS55" i="29"/>
  <c r="AR55" i="29"/>
  <c r="P48" i="57"/>
  <c r="AU41" i="1" s="1"/>
  <c r="AQ55" i="52"/>
  <c r="AU55" i="52"/>
  <c r="AP55" i="52"/>
  <c r="AT55" i="52"/>
  <c r="AX55" i="52"/>
  <c r="AR55" i="52"/>
  <c r="AS55" i="52"/>
  <c r="AO55" i="52"/>
  <c r="AW55" i="52"/>
  <c r="AV55" i="52"/>
  <c r="BS55" i="52"/>
  <c r="BW55" i="52"/>
  <c r="CA55" i="52"/>
  <c r="BT55" i="52"/>
  <c r="BY55" i="52"/>
  <c r="BV55" i="52"/>
  <c r="BZ55" i="52"/>
  <c r="BX55" i="52"/>
  <c r="CB55" i="52"/>
  <c r="BU55" i="52"/>
  <c r="N49" i="57"/>
  <c r="AO42" i="1" s="1"/>
  <c r="AO56" i="49"/>
  <c r="AS56" i="49"/>
  <c r="AW56" i="49"/>
  <c r="AR56" i="49"/>
  <c r="AV56" i="49"/>
  <c r="AT56" i="49"/>
  <c r="AQ56" i="49"/>
  <c r="AU56" i="49"/>
  <c r="AP56" i="49"/>
  <c r="AX56" i="49"/>
  <c r="BS56" i="49"/>
  <c r="BW56" i="49"/>
  <c r="CA56" i="49"/>
  <c r="BX56" i="49"/>
  <c r="BV56" i="49"/>
  <c r="BZ56" i="49"/>
  <c r="BT56" i="49"/>
  <c r="CB56" i="49"/>
  <c r="BU56" i="49"/>
  <c r="BY56" i="49"/>
  <c r="O52" i="57"/>
  <c r="AR45" i="1" s="1"/>
  <c r="AO59" i="50"/>
  <c r="AS59" i="50"/>
  <c r="AW59" i="50"/>
  <c r="AR59" i="50"/>
  <c r="AV59" i="50"/>
  <c r="AT59" i="50"/>
  <c r="AQ59" i="50"/>
  <c r="AU59" i="50"/>
  <c r="AP59" i="50"/>
  <c r="AX59" i="50"/>
  <c r="BS59" i="50"/>
  <c r="BW59" i="50"/>
  <c r="CA59" i="50"/>
  <c r="CB59" i="50"/>
  <c r="BV59" i="50"/>
  <c r="BZ59" i="50"/>
  <c r="BT59" i="50"/>
  <c r="BX59" i="50"/>
  <c r="BU59" i="50"/>
  <c r="BY59" i="50"/>
  <c r="N52" i="57"/>
  <c r="AQ59" i="49"/>
  <c r="AU59" i="49"/>
  <c r="AP59" i="49"/>
  <c r="AT59" i="49"/>
  <c r="AX59" i="49"/>
  <c r="AV59" i="49"/>
  <c r="AW59" i="49"/>
  <c r="AS59" i="49"/>
  <c r="AO59" i="49"/>
  <c r="AR59" i="49"/>
  <c r="BU59" i="49"/>
  <c r="BY59" i="49"/>
  <c r="BZ59" i="49"/>
  <c r="BT59" i="49"/>
  <c r="BX59" i="49"/>
  <c r="CB59" i="49"/>
  <c r="BV59" i="49"/>
  <c r="BS59" i="49"/>
  <c r="BW59" i="49"/>
  <c r="CA59" i="49"/>
  <c r="E51" i="57"/>
  <c r="N44" i="1" s="1"/>
  <c r="AO58" i="29"/>
  <c r="AS58" i="29"/>
  <c r="AW58" i="29"/>
  <c r="AR58" i="29"/>
  <c r="AV58" i="29"/>
  <c r="AQ58" i="29"/>
  <c r="AP58" i="29"/>
  <c r="AX58" i="29"/>
  <c r="AU58" i="29"/>
  <c r="AT58" i="29"/>
  <c r="AO52" i="52"/>
  <c r="AS52" i="52"/>
  <c r="AW52" i="52"/>
  <c r="AR52" i="52"/>
  <c r="AV52" i="52"/>
  <c r="AP52" i="52"/>
  <c r="AX52" i="52"/>
  <c r="AU52" i="52"/>
  <c r="AQ52" i="52"/>
  <c r="AT52" i="52"/>
  <c r="Q49" i="57"/>
  <c r="AX42" i="1" s="1"/>
  <c r="AQ56" i="55"/>
  <c r="AU56" i="55"/>
  <c r="AP56" i="55"/>
  <c r="AT56" i="55"/>
  <c r="AX56" i="55"/>
  <c r="AV56" i="55"/>
  <c r="AO56" i="55"/>
  <c r="AS56" i="55"/>
  <c r="AW56" i="55"/>
  <c r="AR56" i="55"/>
  <c r="BS56" i="55"/>
  <c r="BW56" i="55"/>
  <c r="CA56" i="55"/>
  <c r="BX56" i="55"/>
  <c r="BU56" i="55"/>
  <c r="BV56" i="55"/>
  <c r="BZ56" i="55"/>
  <c r="BT56" i="55"/>
  <c r="CB56" i="55"/>
  <c r="BY56" i="55"/>
  <c r="H51" i="57"/>
  <c r="W44" i="1" s="1"/>
  <c r="AO58" i="35"/>
  <c r="AS58" i="35"/>
  <c r="AW58" i="35"/>
  <c r="AR58" i="35"/>
  <c r="AV58" i="35"/>
  <c r="AT58" i="35"/>
  <c r="AQ58" i="35"/>
  <c r="AU58" i="35"/>
  <c r="AX58" i="35"/>
  <c r="AP58" i="35"/>
  <c r="BT58" i="35"/>
  <c r="BX58" i="35"/>
  <c r="CB58" i="35"/>
  <c r="BU58" i="35"/>
  <c r="BS58" i="35"/>
  <c r="BW58" i="35"/>
  <c r="CA58" i="35"/>
  <c r="BY58" i="35"/>
  <c r="BV58" i="35"/>
  <c r="BZ58" i="35"/>
  <c r="AO52" i="29"/>
  <c r="AS52" i="29"/>
  <c r="AW52" i="29"/>
  <c r="AR52" i="29"/>
  <c r="AV52" i="29"/>
  <c r="AU52" i="29"/>
  <c r="AT52" i="29"/>
  <c r="AX52" i="29"/>
  <c r="AQ52" i="29"/>
  <c r="AP52" i="29"/>
  <c r="D48" i="57"/>
  <c r="K41" i="1" s="1"/>
  <c r="AV55" i="27"/>
  <c r="AO55" i="27"/>
  <c r="AW55" i="27"/>
  <c r="AQ55" i="27"/>
  <c r="AU55" i="27"/>
  <c r="AR55" i="27"/>
  <c r="AS55" i="27"/>
  <c r="AP55" i="27"/>
  <c r="AT55" i="27"/>
  <c r="AX55" i="27"/>
  <c r="BU55" i="27"/>
  <c r="BY55" i="27"/>
  <c r="BZ55" i="27"/>
  <c r="BT55" i="27"/>
  <c r="BX55" i="27"/>
  <c r="CB55" i="27"/>
  <c r="BV55" i="27"/>
  <c r="BS55" i="27"/>
  <c r="BW55" i="27"/>
  <c r="CA55" i="27"/>
  <c r="AQ52" i="36"/>
  <c r="AU52" i="36"/>
  <c r="AP52" i="36"/>
  <c r="AT52" i="36"/>
  <c r="AX52" i="36"/>
  <c r="AV52" i="36"/>
  <c r="AS52" i="36"/>
  <c r="AW52" i="36"/>
  <c r="AR52" i="36"/>
  <c r="AO52" i="36"/>
  <c r="AL55" i="27"/>
  <c r="AQ51" i="43"/>
  <c r="AU51" i="43"/>
  <c r="AP51" i="43"/>
  <c r="AT51" i="43"/>
  <c r="AX51" i="43"/>
  <c r="AV51" i="43"/>
  <c r="AS51" i="43"/>
  <c r="AW51" i="43"/>
  <c r="AR51" i="43"/>
  <c r="AO51" i="43"/>
  <c r="CC51" i="43" s="1"/>
  <c r="AK44" i="1"/>
  <c r="V41" i="1"/>
  <c r="AK41" i="1"/>
  <c r="AR48" i="56"/>
  <c r="AV48" i="56"/>
  <c r="AO48" i="56"/>
  <c r="AT48" i="56"/>
  <c r="AS48" i="56"/>
  <c r="AU48" i="56"/>
  <c r="AP48" i="56"/>
  <c r="AW48" i="56"/>
  <c r="AQ48" i="56"/>
  <c r="AX48" i="56"/>
  <c r="AP45" i="56"/>
  <c r="AT45" i="56"/>
  <c r="AX45" i="56"/>
  <c r="AR45" i="56"/>
  <c r="AW45" i="56"/>
  <c r="AU45" i="56"/>
  <c r="AO45" i="56"/>
  <c r="AV45" i="56"/>
  <c r="AQ45" i="56"/>
  <c r="AS45" i="56"/>
  <c r="AP37" i="56"/>
  <c r="AT37" i="56"/>
  <c r="AX37" i="56"/>
  <c r="AR37" i="56"/>
  <c r="AW37" i="56"/>
  <c r="AO37" i="56"/>
  <c r="AV37" i="56"/>
  <c r="AQ37" i="56"/>
  <c r="AS37" i="56"/>
  <c r="AU37" i="56"/>
  <c r="AU16" i="55"/>
  <c r="AQ16" i="55"/>
  <c r="AT16" i="55"/>
  <c r="AO16" i="55"/>
  <c r="AX16" i="55"/>
  <c r="AS16" i="55"/>
  <c r="AW16" i="55"/>
  <c r="AR16" i="55"/>
  <c r="AP16" i="55"/>
  <c r="AR39" i="55"/>
  <c r="AV39" i="55"/>
  <c r="AO39" i="55"/>
  <c r="AT39" i="55"/>
  <c r="AQ39" i="55"/>
  <c r="AX39" i="55"/>
  <c r="AS39" i="55"/>
  <c r="AU39" i="55"/>
  <c r="AP39" i="55"/>
  <c r="AW39" i="55"/>
  <c r="AR46" i="52"/>
  <c r="AV46" i="52"/>
  <c r="AP46" i="52"/>
  <c r="AU46" i="52"/>
  <c r="AT46" i="52"/>
  <c r="AO46" i="52"/>
  <c r="AW46" i="52"/>
  <c r="AQ46" i="52"/>
  <c r="AX46" i="52"/>
  <c r="AS46" i="52"/>
  <c r="AR21" i="55"/>
  <c r="AV21" i="55"/>
  <c r="AS21" i="55"/>
  <c r="AX21" i="55"/>
  <c r="AT21" i="55"/>
  <c r="AO21" i="55"/>
  <c r="AU21" i="55"/>
  <c r="AP21" i="55"/>
  <c r="AW21" i="55"/>
  <c r="AQ21" i="55"/>
  <c r="AR36" i="52"/>
  <c r="AV36" i="52"/>
  <c r="AO36" i="52"/>
  <c r="AT36" i="52"/>
  <c r="AU36" i="52"/>
  <c r="AP36" i="52"/>
  <c r="AW36" i="52"/>
  <c r="AQ36" i="52"/>
  <c r="AX36" i="52"/>
  <c r="AS36" i="52"/>
  <c r="AP23" i="52"/>
  <c r="AT23" i="52"/>
  <c r="AX23" i="52"/>
  <c r="AQ23" i="52"/>
  <c r="AV23" i="52"/>
  <c r="AO23" i="52"/>
  <c r="AW23" i="52"/>
  <c r="AR23" i="52"/>
  <c r="AS23" i="52"/>
  <c r="AU23" i="52"/>
  <c r="AR39" i="49"/>
  <c r="AV39" i="49"/>
  <c r="AO39" i="49"/>
  <c r="AT39" i="49"/>
  <c r="AU39" i="49"/>
  <c r="AS39" i="49"/>
  <c r="AW39" i="49"/>
  <c r="AP39" i="49"/>
  <c r="AX39" i="49"/>
  <c r="AQ39" i="49"/>
  <c r="AR37" i="49"/>
  <c r="AV37" i="49"/>
  <c r="AS37" i="49"/>
  <c r="AX37" i="49"/>
  <c r="AT37" i="49"/>
  <c r="AU37" i="49"/>
  <c r="AO37" i="49"/>
  <c r="AW37" i="49"/>
  <c r="AP37" i="49"/>
  <c r="AQ37" i="49"/>
  <c r="AP34" i="49"/>
  <c r="AT34" i="49"/>
  <c r="AX34" i="49"/>
  <c r="AQ34" i="49"/>
  <c r="AV34" i="49"/>
  <c r="AU34" i="49"/>
  <c r="AO34" i="49"/>
  <c r="AW34" i="49"/>
  <c r="AS34" i="49"/>
  <c r="AR34" i="49"/>
  <c r="AR21" i="49"/>
  <c r="AQ21" i="49"/>
  <c r="AV21" i="49"/>
  <c r="AS21" i="49"/>
  <c r="AX21" i="49"/>
  <c r="AO21" i="49"/>
  <c r="AW21" i="49"/>
  <c r="AP21" i="49"/>
  <c r="AU21" i="49"/>
  <c r="AT21" i="49"/>
  <c r="AR36" i="43"/>
  <c r="AV36" i="43"/>
  <c r="AS36" i="43"/>
  <c r="AX36" i="43"/>
  <c r="AT36" i="43"/>
  <c r="AQ36" i="43"/>
  <c r="AU36" i="43"/>
  <c r="AO36" i="43"/>
  <c r="AP36" i="43"/>
  <c r="AW36" i="43"/>
  <c r="AU16" i="43"/>
  <c r="AQ16" i="43"/>
  <c r="AX16" i="43"/>
  <c r="AW16" i="43"/>
  <c r="AR16" i="43"/>
  <c r="AV16" i="43"/>
  <c r="AT16" i="43"/>
  <c r="AS16" i="43"/>
  <c r="AP16" i="43"/>
  <c r="AP29" i="43"/>
  <c r="AT29" i="43"/>
  <c r="AX29" i="43"/>
  <c r="AS29" i="43"/>
  <c r="AR29" i="43"/>
  <c r="AV29" i="43"/>
  <c r="AO29" i="43"/>
  <c r="AW29" i="43"/>
  <c r="AU29" i="43"/>
  <c r="AQ29" i="43"/>
  <c r="AP24" i="36"/>
  <c r="AT24" i="36"/>
  <c r="AX24" i="36"/>
  <c r="AQ24" i="36"/>
  <c r="AV24" i="36"/>
  <c r="AS24" i="36"/>
  <c r="AO24" i="36"/>
  <c r="AR24" i="36"/>
  <c r="AU24" i="36"/>
  <c r="AW24" i="36"/>
  <c r="AQ40" i="33"/>
  <c r="AU40" i="33"/>
  <c r="AO40" i="33"/>
  <c r="AT40" i="33"/>
  <c r="AS40" i="33"/>
  <c r="AP40" i="33"/>
  <c r="AX40" i="33"/>
  <c r="AR40" i="33"/>
  <c r="AV40" i="33"/>
  <c r="AW40" i="33"/>
  <c r="AR41" i="36"/>
  <c r="AV41" i="36"/>
  <c r="AQ41" i="36"/>
  <c r="AW41" i="36"/>
  <c r="AT41" i="36"/>
  <c r="AP41" i="36"/>
  <c r="AS41" i="36"/>
  <c r="AU41" i="36"/>
  <c r="AX41" i="36"/>
  <c r="AO41" i="36"/>
  <c r="AR25" i="36"/>
  <c r="AV25" i="36"/>
  <c r="AQ25" i="36"/>
  <c r="AW25" i="36"/>
  <c r="AP25" i="36"/>
  <c r="AX25" i="36"/>
  <c r="AO25" i="36"/>
  <c r="AS25" i="36"/>
  <c r="AT25" i="36"/>
  <c r="AU25" i="36"/>
  <c r="AP42" i="36"/>
  <c r="AT42" i="36"/>
  <c r="AX42" i="36"/>
  <c r="AR42" i="36"/>
  <c r="AW42" i="36"/>
  <c r="AQ42" i="36"/>
  <c r="AO42" i="36"/>
  <c r="AS42" i="36"/>
  <c r="AU42" i="36"/>
  <c r="AV42" i="36"/>
  <c r="AP26" i="36"/>
  <c r="AT26" i="36"/>
  <c r="AX26" i="36"/>
  <c r="AR26" i="36"/>
  <c r="AW26" i="36"/>
  <c r="AU26" i="36"/>
  <c r="AO26" i="36"/>
  <c r="AQ26" i="36"/>
  <c r="AS26" i="36"/>
  <c r="AV26" i="36"/>
  <c r="AP24" i="33"/>
  <c r="AT24" i="33"/>
  <c r="AX24" i="33"/>
  <c r="AS24" i="33"/>
  <c r="AR24" i="33"/>
  <c r="AV24" i="33"/>
  <c r="AW24" i="33"/>
  <c r="AO24" i="33"/>
  <c r="AQ24" i="33"/>
  <c r="AU24" i="33"/>
  <c r="AQ28" i="33"/>
  <c r="AU28" i="33"/>
  <c r="AR28" i="33"/>
  <c r="AW28" i="33"/>
  <c r="AS28" i="33"/>
  <c r="AV28" i="33"/>
  <c r="AX28" i="33"/>
  <c r="AO28" i="33"/>
  <c r="AP28" i="33"/>
  <c r="AT28" i="33"/>
  <c r="AR44" i="31"/>
  <c r="AV44" i="31"/>
  <c r="AS44" i="31"/>
  <c r="AX44" i="31"/>
  <c r="AT44" i="31"/>
  <c r="AO44" i="31"/>
  <c r="AW44" i="31"/>
  <c r="AP44" i="31"/>
  <c r="AQ44" i="31"/>
  <c r="AU44" i="31"/>
  <c r="AR28" i="31"/>
  <c r="AV28" i="31"/>
  <c r="AS28" i="31"/>
  <c r="AX28" i="31"/>
  <c r="AP28" i="31"/>
  <c r="AW28" i="31"/>
  <c r="AU28" i="31"/>
  <c r="AO28" i="31"/>
  <c r="AQ28" i="31"/>
  <c r="AT28" i="31"/>
  <c r="AP37" i="29"/>
  <c r="AT37" i="29"/>
  <c r="AX37" i="29"/>
  <c r="AS37" i="29"/>
  <c r="AU37" i="29"/>
  <c r="AV37" i="29"/>
  <c r="AR37" i="29"/>
  <c r="AO37" i="29"/>
  <c r="AW37" i="29"/>
  <c r="AQ37" i="29"/>
  <c r="AP49" i="27"/>
  <c r="AT49" i="27"/>
  <c r="AX49" i="27"/>
  <c r="AR49" i="27"/>
  <c r="AW49" i="27"/>
  <c r="AO49" i="27"/>
  <c r="AV49" i="27"/>
  <c r="AQ49" i="27"/>
  <c r="AS49" i="27"/>
  <c r="AU49" i="27"/>
  <c r="AP33" i="27"/>
  <c r="AT33" i="27"/>
  <c r="AX33" i="27"/>
  <c r="AR33" i="27"/>
  <c r="AW33" i="27"/>
  <c r="AS33" i="27"/>
  <c r="AU33" i="27"/>
  <c r="AO33" i="27"/>
  <c r="AV33" i="27"/>
  <c r="AQ33" i="27"/>
  <c r="AP45" i="31"/>
  <c r="AT45" i="31"/>
  <c r="AX45" i="31"/>
  <c r="AS45" i="31"/>
  <c r="AQ45" i="31"/>
  <c r="AW45" i="31"/>
  <c r="AV45" i="31"/>
  <c r="AR45" i="31"/>
  <c r="AO45" i="31"/>
  <c r="AU45" i="31"/>
  <c r="AP29" i="31"/>
  <c r="AT29" i="31"/>
  <c r="AX29" i="31"/>
  <c r="AS29" i="31"/>
  <c r="AU29" i="31"/>
  <c r="AV29" i="31"/>
  <c r="AO29" i="31"/>
  <c r="AQ29" i="31"/>
  <c r="AR29" i="31"/>
  <c r="AW29" i="31"/>
  <c r="AP27" i="29"/>
  <c r="AT27" i="29"/>
  <c r="AX27" i="29"/>
  <c r="AR27" i="29"/>
  <c r="AW27" i="29"/>
  <c r="AU27" i="29"/>
  <c r="AQ27" i="29"/>
  <c r="AS27" i="29"/>
  <c r="AO27" i="29"/>
  <c r="AV27" i="29"/>
  <c r="AP45" i="27"/>
  <c r="AT45" i="27"/>
  <c r="AX45" i="27"/>
  <c r="AO45" i="27"/>
  <c r="AU45" i="27"/>
  <c r="AS45" i="27"/>
  <c r="AV45" i="27"/>
  <c r="AQ45" i="27"/>
  <c r="AW45" i="27"/>
  <c r="AR45" i="27"/>
  <c r="AX16" i="29"/>
  <c r="AT16" i="29"/>
  <c r="AP16" i="29"/>
  <c r="AV16" i="29"/>
  <c r="AQ16" i="29"/>
  <c r="AR16" i="29"/>
  <c r="AW16" i="29"/>
  <c r="AO16" i="29"/>
  <c r="AU16" i="29"/>
  <c r="AS16" i="29"/>
  <c r="AP33" i="29"/>
  <c r="AT33" i="29"/>
  <c r="AX33" i="29"/>
  <c r="AQ33" i="29"/>
  <c r="AV33" i="29"/>
  <c r="AR33" i="29"/>
  <c r="AW33" i="29"/>
  <c r="AU33" i="29"/>
  <c r="AS33" i="29"/>
  <c r="AO33" i="29"/>
  <c r="AP37" i="27"/>
  <c r="AT37" i="27"/>
  <c r="AX37" i="27"/>
  <c r="AO37" i="27"/>
  <c r="AU37" i="27"/>
  <c r="AV37" i="27"/>
  <c r="AQ37" i="27"/>
  <c r="AW37" i="27"/>
  <c r="AR37" i="27"/>
  <c r="AS37" i="27"/>
  <c r="AR31" i="55"/>
  <c r="AV31" i="55"/>
  <c r="AO31" i="55"/>
  <c r="AT31" i="55"/>
  <c r="AS31" i="55"/>
  <c r="AU31" i="55"/>
  <c r="AP31" i="55"/>
  <c r="AW31" i="55"/>
  <c r="AQ31" i="55"/>
  <c r="AX31" i="55"/>
  <c r="AR26" i="52"/>
  <c r="AV26" i="52"/>
  <c r="AS26" i="52"/>
  <c r="AX26" i="52"/>
  <c r="AO26" i="52"/>
  <c r="AU26" i="52"/>
  <c r="AP26" i="52"/>
  <c r="AW26" i="52"/>
  <c r="AQ26" i="52"/>
  <c r="AT26" i="52"/>
  <c r="AR22" i="43"/>
  <c r="AV22" i="43"/>
  <c r="AO22" i="43"/>
  <c r="AT22" i="43"/>
  <c r="AQ22" i="43"/>
  <c r="AX22" i="43"/>
  <c r="AP22" i="43"/>
  <c r="AS22" i="43"/>
  <c r="AU22" i="43"/>
  <c r="AW22" i="43"/>
  <c r="AR30" i="43"/>
  <c r="AV30" i="43"/>
  <c r="AO30" i="43"/>
  <c r="AT30" i="43"/>
  <c r="AP30" i="43"/>
  <c r="AW30" i="43"/>
  <c r="AU30" i="43"/>
  <c r="AX30" i="43"/>
  <c r="AQ30" i="43"/>
  <c r="AS30" i="43"/>
  <c r="AP32" i="36"/>
  <c r="AT32" i="36"/>
  <c r="AX32" i="36"/>
  <c r="AQ32" i="36"/>
  <c r="AV32" i="36"/>
  <c r="AR32" i="36"/>
  <c r="AU32" i="36"/>
  <c r="AW32" i="36"/>
  <c r="AO32" i="36"/>
  <c r="AS32" i="36"/>
  <c r="AR23" i="49"/>
  <c r="AV23" i="49"/>
  <c r="AO23" i="49"/>
  <c r="AT23" i="49"/>
  <c r="AQ23" i="49"/>
  <c r="AX23" i="49"/>
  <c r="AS23" i="49"/>
  <c r="AP23" i="49"/>
  <c r="AU23" i="49"/>
  <c r="AW23" i="49"/>
  <c r="AR47" i="36"/>
  <c r="AV47" i="36"/>
  <c r="AP47" i="36"/>
  <c r="AU47" i="36"/>
  <c r="AQ47" i="36"/>
  <c r="AX47" i="36"/>
  <c r="AW47" i="36"/>
  <c r="AO47" i="36"/>
  <c r="AS47" i="36"/>
  <c r="AT47" i="36"/>
  <c r="AP39" i="31"/>
  <c r="AT39" i="31"/>
  <c r="AX39" i="31"/>
  <c r="AO39" i="31"/>
  <c r="AU39" i="31"/>
  <c r="AS39" i="31"/>
  <c r="AQ39" i="31"/>
  <c r="AR39" i="31"/>
  <c r="AV39" i="31"/>
  <c r="AW39" i="31"/>
  <c r="AP18" i="33"/>
  <c r="AT18" i="33"/>
  <c r="AX18" i="33"/>
  <c r="AO18" i="33"/>
  <c r="AU18" i="33"/>
  <c r="AV18" i="33"/>
  <c r="AQ18" i="33"/>
  <c r="AS18" i="33"/>
  <c r="AR18" i="33"/>
  <c r="AW18" i="33"/>
  <c r="AR32" i="29"/>
  <c r="AV32" i="29"/>
  <c r="AP32" i="29"/>
  <c r="AU32" i="29"/>
  <c r="AT32" i="29"/>
  <c r="AO32" i="29"/>
  <c r="AX32" i="29"/>
  <c r="AS32" i="29"/>
  <c r="AQ32" i="29"/>
  <c r="AW32" i="29"/>
  <c r="AP47" i="27"/>
  <c r="AT47" i="27"/>
  <c r="AX47" i="27"/>
  <c r="AQ47" i="27"/>
  <c r="AV47" i="27"/>
  <c r="AU47" i="27"/>
  <c r="AO47" i="27"/>
  <c r="AW47" i="27"/>
  <c r="AR47" i="27"/>
  <c r="AS47" i="27"/>
  <c r="AR35" i="36"/>
  <c r="AV35" i="36"/>
  <c r="AS35" i="36"/>
  <c r="AX35" i="36"/>
  <c r="AP35" i="36"/>
  <c r="AW35" i="36"/>
  <c r="AT35" i="36"/>
  <c r="AU35" i="36"/>
  <c r="AO35" i="36"/>
  <c r="AQ35" i="36"/>
  <c r="AP23" i="27"/>
  <c r="AT23" i="27"/>
  <c r="AX23" i="27"/>
  <c r="AQ23" i="27"/>
  <c r="AV23" i="27"/>
  <c r="AS23" i="27"/>
  <c r="AU23" i="27"/>
  <c r="AO23" i="27"/>
  <c r="AW23" i="27"/>
  <c r="AR23" i="27"/>
  <c r="AR30" i="31"/>
  <c r="AV30" i="31"/>
  <c r="AO30" i="31"/>
  <c r="AT30" i="31"/>
  <c r="AQ30" i="31"/>
  <c r="AX30" i="31"/>
  <c r="AU30" i="31"/>
  <c r="AP30" i="31"/>
  <c r="AW30" i="31"/>
  <c r="AS30" i="31"/>
  <c r="AR22" i="31"/>
  <c r="AV22" i="31"/>
  <c r="AO22" i="31"/>
  <c r="AT22" i="31"/>
  <c r="AS22" i="31"/>
  <c r="AP22" i="31"/>
  <c r="AX22" i="31"/>
  <c r="AU22" i="31"/>
  <c r="AQ22" i="31"/>
  <c r="AW22" i="31"/>
  <c r="AP22" i="33"/>
  <c r="AT22" i="33"/>
  <c r="AX22" i="33"/>
  <c r="AR22" i="33"/>
  <c r="AW22" i="33"/>
  <c r="AQ22" i="33"/>
  <c r="AV22" i="33"/>
  <c r="AS22" i="33"/>
  <c r="AO22" i="33"/>
  <c r="AU22" i="33"/>
  <c r="AR19" i="33"/>
  <c r="AV19" i="33"/>
  <c r="AP19" i="33"/>
  <c r="AU19" i="33"/>
  <c r="AS19" i="33"/>
  <c r="AO19" i="33"/>
  <c r="AX19" i="33"/>
  <c r="AW19" i="33"/>
  <c r="AQ19" i="33"/>
  <c r="AT19" i="33"/>
  <c r="AP42" i="50"/>
  <c r="AT42" i="50"/>
  <c r="AX42" i="50"/>
  <c r="AS42" i="50"/>
  <c r="AU42" i="50"/>
  <c r="AO42" i="50"/>
  <c r="AV42" i="50"/>
  <c r="AQ42" i="50"/>
  <c r="AW42" i="50"/>
  <c r="AR42" i="50"/>
  <c r="AR39" i="50"/>
  <c r="AV39" i="50"/>
  <c r="AQ39" i="50"/>
  <c r="AW39" i="50"/>
  <c r="AO39" i="50"/>
  <c r="AU39" i="50"/>
  <c r="AP39" i="50"/>
  <c r="AX39" i="50"/>
  <c r="AS39" i="50"/>
  <c r="AT39" i="50"/>
  <c r="AR35" i="50"/>
  <c r="AV35" i="50"/>
  <c r="AO35" i="50"/>
  <c r="AT35" i="50"/>
  <c r="AS35" i="50"/>
  <c r="AU35" i="50"/>
  <c r="AP35" i="50"/>
  <c r="AW35" i="50"/>
  <c r="AQ35" i="50"/>
  <c r="AX35" i="50"/>
  <c r="AP20" i="27"/>
  <c r="AT20" i="27"/>
  <c r="AX20" i="27"/>
  <c r="AO20" i="27"/>
  <c r="AU20" i="27"/>
  <c r="AR20" i="27"/>
  <c r="AS20" i="27"/>
  <c r="AV20" i="27"/>
  <c r="AQ20" i="27"/>
  <c r="AW20" i="27"/>
  <c r="AP35" i="43"/>
  <c r="AT35" i="43"/>
  <c r="AX35" i="43"/>
  <c r="AR35" i="43"/>
  <c r="AW35" i="43"/>
  <c r="AO35" i="43"/>
  <c r="AV35" i="43"/>
  <c r="AS35" i="43"/>
  <c r="AU35" i="43"/>
  <c r="AQ35" i="43"/>
  <c r="AP40" i="36"/>
  <c r="AT40" i="36"/>
  <c r="AX40" i="36"/>
  <c r="AQ40" i="36"/>
  <c r="AV40" i="36"/>
  <c r="AO40" i="36"/>
  <c r="AW40" i="36"/>
  <c r="AR40" i="36"/>
  <c r="AS40" i="36"/>
  <c r="AU40" i="36"/>
  <c r="AP25" i="56"/>
  <c r="AT25" i="56"/>
  <c r="AX25" i="56"/>
  <c r="AO25" i="56"/>
  <c r="AU25" i="56"/>
  <c r="AV25" i="56"/>
  <c r="AQ25" i="56"/>
  <c r="AW25" i="56"/>
  <c r="AR25" i="56"/>
  <c r="AS25" i="56"/>
  <c r="AP18" i="55"/>
  <c r="AT18" i="55"/>
  <c r="AX18" i="55"/>
  <c r="AQ18" i="55"/>
  <c r="AV18" i="55"/>
  <c r="AU18" i="55"/>
  <c r="AO18" i="55"/>
  <c r="AW18" i="55"/>
  <c r="AR18" i="55"/>
  <c r="AS18" i="55"/>
  <c r="AP39" i="43"/>
  <c r="AT39" i="43"/>
  <c r="AX39" i="43"/>
  <c r="AO39" i="43"/>
  <c r="AU39" i="43"/>
  <c r="AR39" i="43"/>
  <c r="AQ39" i="43"/>
  <c r="AS39" i="43"/>
  <c r="AV39" i="43"/>
  <c r="AW39" i="43"/>
  <c r="AR48" i="35"/>
  <c r="AV48" i="35"/>
  <c r="AS48" i="35"/>
  <c r="AX48" i="35"/>
  <c r="AQ48" i="35"/>
  <c r="AT48" i="35"/>
  <c r="AU48" i="35"/>
  <c r="AW48" i="35"/>
  <c r="AO48" i="35"/>
  <c r="AP48" i="35"/>
  <c r="AP35" i="31"/>
  <c r="AT35" i="31"/>
  <c r="AX35" i="31"/>
  <c r="AR35" i="31"/>
  <c r="AW35" i="31"/>
  <c r="AQ35" i="31"/>
  <c r="AS35" i="31"/>
  <c r="AO35" i="31"/>
  <c r="AV35" i="31"/>
  <c r="AU35" i="31"/>
  <c r="AR20" i="29"/>
  <c r="AV20" i="29"/>
  <c r="AS20" i="29"/>
  <c r="AX20" i="29"/>
  <c r="AT20" i="29"/>
  <c r="AU20" i="29"/>
  <c r="AO20" i="29"/>
  <c r="AP20" i="29"/>
  <c r="AQ20" i="29"/>
  <c r="AW20" i="29"/>
  <c r="AR17" i="33"/>
  <c r="AV17" i="33"/>
  <c r="AO17" i="33"/>
  <c r="AT17" i="33"/>
  <c r="AQ17" i="33"/>
  <c r="AX17" i="33"/>
  <c r="AP17" i="33"/>
  <c r="AS17" i="33"/>
  <c r="AU17" i="33"/>
  <c r="AW17" i="33"/>
  <c r="AP43" i="56"/>
  <c r="AT43" i="56"/>
  <c r="AX43" i="56"/>
  <c r="AQ43" i="56"/>
  <c r="AV43" i="56"/>
  <c r="AS43" i="56"/>
  <c r="AU43" i="56"/>
  <c r="AO43" i="56"/>
  <c r="AW43" i="56"/>
  <c r="AR43" i="56"/>
  <c r="AP36" i="55"/>
  <c r="AT36" i="55"/>
  <c r="AX36" i="55"/>
  <c r="AR36" i="55"/>
  <c r="AW36" i="55"/>
  <c r="AS36" i="55"/>
  <c r="AU36" i="55"/>
  <c r="AO36" i="55"/>
  <c r="AV36" i="55"/>
  <c r="AQ36" i="55"/>
  <c r="AP36" i="50"/>
  <c r="AT36" i="50"/>
  <c r="AX36" i="50"/>
  <c r="AO36" i="50"/>
  <c r="AU36" i="50"/>
  <c r="AQ36" i="50"/>
  <c r="AW36" i="50"/>
  <c r="AR36" i="50"/>
  <c r="AS36" i="50"/>
  <c r="AV36" i="50"/>
  <c r="AP47" i="35"/>
  <c r="AT47" i="35"/>
  <c r="AX47" i="35"/>
  <c r="AR47" i="35"/>
  <c r="AW47" i="35"/>
  <c r="AU47" i="35"/>
  <c r="AS47" i="35"/>
  <c r="AV47" i="35"/>
  <c r="AO47" i="35"/>
  <c r="AQ47" i="35"/>
  <c r="AR48" i="29"/>
  <c r="AV48" i="29"/>
  <c r="AS48" i="29"/>
  <c r="AX48" i="29"/>
  <c r="AP48" i="29"/>
  <c r="AW48" i="29"/>
  <c r="AQ48" i="29"/>
  <c r="AT48" i="29"/>
  <c r="AO48" i="29"/>
  <c r="AU48" i="29"/>
  <c r="AR40" i="29"/>
  <c r="AV40" i="29"/>
  <c r="AP40" i="29"/>
  <c r="AU40" i="29"/>
  <c r="AS40" i="29"/>
  <c r="AT40" i="29"/>
  <c r="AO40" i="29"/>
  <c r="AQ40" i="29"/>
  <c r="AW40" i="29"/>
  <c r="AX40" i="29"/>
  <c r="AR24" i="43"/>
  <c r="AV24" i="43"/>
  <c r="AP24" i="43"/>
  <c r="AU24" i="43"/>
  <c r="AS24" i="43"/>
  <c r="AO24" i="43"/>
  <c r="AX24" i="43"/>
  <c r="AQ24" i="43"/>
  <c r="AT24" i="43"/>
  <c r="AW24" i="43"/>
  <c r="AP35" i="27"/>
  <c r="AT35" i="27"/>
  <c r="AX35" i="27"/>
  <c r="AS35" i="27"/>
  <c r="AU35" i="27"/>
  <c r="AO35" i="27"/>
  <c r="AV35" i="27"/>
  <c r="AQ35" i="27"/>
  <c r="AW35" i="27"/>
  <c r="AR35" i="27"/>
  <c r="AR19" i="49"/>
  <c r="AV19" i="49"/>
  <c r="AP19" i="49"/>
  <c r="AU19" i="49"/>
  <c r="AQ19" i="49"/>
  <c r="AX19" i="49"/>
  <c r="AO19" i="49"/>
  <c r="AS19" i="49"/>
  <c r="AW19" i="49"/>
  <c r="AT19" i="49"/>
  <c r="AR36" i="27"/>
  <c r="AV36" i="27"/>
  <c r="AO36" i="27"/>
  <c r="AT36" i="27"/>
  <c r="AQ36" i="27"/>
  <c r="AX36" i="27"/>
  <c r="AS36" i="27"/>
  <c r="AU36" i="27"/>
  <c r="AP36" i="27"/>
  <c r="AW36" i="27"/>
  <c r="AR18" i="43"/>
  <c r="AV18" i="43"/>
  <c r="AQ18" i="43"/>
  <c r="AW18" i="43"/>
  <c r="AO18" i="43"/>
  <c r="AU18" i="43"/>
  <c r="AS18" i="43"/>
  <c r="AT18" i="43"/>
  <c r="AP18" i="43"/>
  <c r="AX18" i="43"/>
  <c r="BW27" i="55"/>
  <c r="AR27" i="55"/>
  <c r="AV27" i="55"/>
  <c r="AQ27" i="55"/>
  <c r="AW27" i="55"/>
  <c r="AP27" i="55"/>
  <c r="AX27" i="55"/>
  <c r="AS27" i="55"/>
  <c r="AT27" i="55"/>
  <c r="AO27" i="55"/>
  <c r="AU27" i="55"/>
  <c r="BS49" i="55"/>
  <c r="AR49" i="55"/>
  <c r="AV49" i="55"/>
  <c r="AP49" i="55"/>
  <c r="AU49" i="55"/>
  <c r="AQ49" i="55"/>
  <c r="AX49" i="55"/>
  <c r="AS49" i="55"/>
  <c r="AT49" i="55"/>
  <c r="AO49" i="55"/>
  <c r="AW49" i="55"/>
  <c r="AR44" i="56"/>
  <c r="AV44" i="56"/>
  <c r="AQ44" i="56"/>
  <c r="AW44" i="56"/>
  <c r="AP44" i="56"/>
  <c r="AX44" i="56"/>
  <c r="AS44" i="56"/>
  <c r="AT44" i="56"/>
  <c r="AO44" i="56"/>
  <c r="AU44" i="56"/>
  <c r="AR24" i="56"/>
  <c r="AV24" i="56"/>
  <c r="AO24" i="56"/>
  <c r="AT24" i="56"/>
  <c r="AQ24" i="56"/>
  <c r="AX24" i="56"/>
  <c r="AS24" i="56"/>
  <c r="AU24" i="56"/>
  <c r="AP24" i="56"/>
  <c r="AW24" i="56"/>
  <c r="AP41" i="56"/>
  <c r="AT41" i="56"/>
  <c r="AX41" i="56"/>
  <c r="AO41" i="56"/>
  <c r="AU41" i="56"/>
  <c r="AR41" i="56"/>
  <c r="AS41" i="56"/>
  <c r="AV41" i="56"/>
  <c r="AQ41" i="56"/>
  <c r="AW41" i="56"/>
  <c r="AR34" i="56"/>
  <c r="AV34" i="56"/>
  <c r="AP34" i="56"/>
  <c r="AU34" i="56"/>
  <c r="AQ34" i="56"/>
  <c r="AX34" i="56"/>
  <c r="AS34" i="56"/>
  <c r="AT34" i="56"/>
  <c r="AO34" i="56"/>
  <c r="AW34" i="56"/>
  <c r="AW16" i="56"/>
  <c r="AS16" i="56"/>
  <c r="AT16" i="56"/>
  <c r="AX16" i="56"/>
  <c r="AV16" i="56"/>
  <c r="AU16" i="56"/>
  <c r="AP38" i="55"/>
  <c r="AT38" i="55"/>
  <c r="AX38" i="55"/>
  <c r="AS38" i="55"/>
  <c r="AU38" i="55"/>
  <c r="AO38" i="55"/>
  <c r="AV38" i="55"/>
  <c r="AQ38" i="55"/>
  <c r="AW38" i="55"/>
  <c r="AR38" i="55"/>
  <c r="AP23" i="56"/>
  <c r="AT23" i="56"/>
  <c r="AX23" i="56"/>
  <c r="AS23" i="56"/>
  <c r="AU23" i="56"/>
  <c r="AO23" i="56"/>
  <c r="AV23" i="56"/>
  <c r="AQ23" i="56"/>
  <c r="AW23" i="56"/>
  <c r="AR23" i="56"/>
  <c r="AP30" i="55"/>
  <c r="AT30" i="55"/>
  <c r="AX30" i="55"/>
  <c r="AS30" i="55"/>
  <c r="AO30" i="55"/>
  <c r="AV30" i="55"/>
  <c r="AQ30" i="55"/>
  <c r="AW30" i="55"/>
  <c r="AR30" i="55"/>
  <c r="AU30" i="55"/>
  <c r="AR33" i="55"/>
  <c r="AV33" i="55"/>
  <c r="AP33" i="55"/>
  <c r="AU33" i="55"/>
  <c r="AT33" i="55"/>
  <c r="AO33" i="55"/>
  <c r="AW33" i="55"/>
  <c r="AQ33" i="55"/>
  <c r="AX33" i="55"/>
  <c r="AS33" i="55"/>
  <c r="AR42" i="52"/>
  <c r="AV42" i="52"/>
  <c r="AS42" i="52"/>
  <c r="AX42" i="52"/>
  <c r="AQ42" i="52"/>
  <c r="AT42" i="52"/>
  <c r="AO42" i="52"/>
  <c r="AU42" i="52"/>
  <c r="AP42" i="52"/>
  <c r="AW42" i="52"/>
  <c r="AR22" i="52"/>
  <c r="AV22" i="52"/>
  <c r="AP22" i="52"/>
  <c r="AU22" i="52"/>
  <c r="AS22" i="52"/>
  <c r="AT22" i="52"/>
  <c r="AO22" i="52"/>
  <c r="AW22" i="52"/>
  <c r="AQ22" i="52"/>
  <c r="AX22" i="52"/>
  <c r="AR48" i="52"/>
  <c r="AV48" i="52"/>
  <c r="AQ48" i="52"/>
  <c r="AW48" i="52"/>
  <c r="AO48" i="52"/>
  <c r="AU48" i="52"/>
  <c r="AP48" i="52"/>
  <c r="AX48" i="52"/>
  <c r="AS48" i="52"/>
  <c r="AT48" i="52"/>
  <c r="AR32" i="52"/>
  <c r="AV32" i="52"/>
  <c r="AQ32" i="52"/>
  <c r="AW32" i="52"/>
  <c r="AS32" i="52"/>
  <c r="AT32" i="52"/>
  <c r="AO32" i="52"/>
  <c r="AU32" i="52"/>
  <c r="AP32" i="52"/>
  <c r="AX32" i="52"/>
  <c r="AR49" i="50"/>
  <c r="AV49" i="50"/>
  <c r="AS49" i="50"/>
  <c r="AX49" i="50"/>
  <c r="AO49" i="50"/>
  <c r="AU49" i="50"/>
  <c r="AP49" i="50"/>
  <c r="AW49" i="50"/>
  <c r="AQ49" i="50"/>
  <c r="AT49" i="50"/>
  <c r="AP19" i="52"/>
  <c r="AT19" i="52"/>
  <c r="AX19" i="52"/>
  <c r="AS19" i="52"/>
  <c r="AU19" i="52"/>
  <c r="AO19" i="52"/>
  <c r="AV19" i="52"/>
  <c r="AQ19" i="52"/>
  <c r="AW19" i="52"/>
  <c r="AR19" i="52"/>
  <c r="AR35" i="49"/>
  <c r="AV35" i="49"/>
  <c r="AQ35" i="49"/>
  <c r="AW35" i="49"/>
  <c r="AS35" i="49"/>
  <c r="AU35" i="49"/>
  <c r="AO35" i="49"/>
  <c r="AX35" i="49"/>
  <c r="AP35" i="49"/>
  <c r="AT35" i="49"/>
  <c r="AP47" i="52"/>
  <c r="AT47" i="52"/>
  <c r="AX47" i="52"/>
  <c r="AQ47" i="52"/>
  <c r="AV47" i="52"/>
  <c r="AR47" i="52"/>
  <c r="AS47" i="52"/>
  <c r="AU47" i="52"/>
  <c r="AO47" i="52"/>
  <c r="AW47" i="52"/>
  <c r="AP46" i="50"/>
  <c r="AT46" i="50"/>
  <c r="AX46" i="50"/>
  <c r="AQ46" i="50"/>
  <c r="AV46" i="50"/>
  <c r="AO46" i="50"/>
  <c r="AW46" i="50"/>
  <c r="AR46" i="50"/>
  <c r="AS46" i="50"/>
  <c r="AU46" i="50"/>
  <c r="AP26" i="50"/>
  <c r="AT26" i="50"/>
  <c r="AX26" i="50"/>
  <c r="AS26" i="50"/>
  <c r="AQ26" i="50"/>
  <c r="AW26" i="50"/>
  <c r="AR26" i="50"/>
  <c r="AU26" i="50"/>
  <c r="AO26" i="50"/>
  <c r="AV26" i="50"/>
  <c r="AR49" i="49"/>
  <c r="AV49" i="49"/>
  <c r="AP49" i="49"/>
  <c r="AU49" i="49"/>
  <c r="AT49" i="49"/>
  <c r="AO49" i="49"/>
  <c r="AX49" i="49"/>
  <c r="AQ49" i="49"/>
  <c r="AS49" i="49"/>
  <c r="AW49" i="49"/>
  <c r="AR33" i="49"/>
  <c r="AV33" i="49"/>
  <c r="AP33" i="49"/>
  <c r="AU33" i="49"/>
  <c r="AQ33" i="49"/>
  <c r="AX33" i="49"/>
  <c r="AS33" i="49"/>
  <c r="AO33" i="49"/>
  <c r="AT33" i="49"/>
  <c r="AW33" i="49"/>
  <c r="AR17" i="49"/>
  <c r="AV17" i="49"/>
  <c r="AO17" i="49"/>
  <c r="AT17" i="49"/>
  <c r="AP17" i="49"/>
  <c r="AW17" i="49"/>
  <c r="AQ17" i="49"/>
  <c r="AS17" i="49"/>
  <c r="AX17" i="49"/>
  <c r="AU17" i="49"/>
  <c r="AP35" i="52"/>
  <c r="AT35" i="52"/>
  <c r="AX35" i="52"/>
  <c r="AS35" i="52"/>
  <c r="AQ35" i="52"/>
  <c r="AW35" i="52"/>
  <c r="AR35" i="52"/>
  <c r="AU35" i="52"/>
  <c r="AO35" i="52"/>
  <c r="AV35" i="52"/>
  <c r="AP26" i="49"/>
  <c r="AT26" i="49"/>
  <c r="AX26" i="49"/>
  <c r="AQ26" i="49"/>
  <c r="AV26" i="49"/>
  <c r="AO26" i="49"/>
  <c r="AW26" i="49"/>
  <c r="AR26" i="49"/>
  <c r="AS26" i="49"/>
  <c r="AU26" i="49"/>
  <c r="AR29" i="50"/>
  <c r="AV29" i="50"/>
  <c r="AP29" i="50"/>
  <c r="AU29" i="50"/>
  <c r="AO29" i="50"/>
  <c r="AW29" i="50"/>
  <c r="AQ29" i="50"/>
  <c r="AX29" i="50"/>
  <c r="AS29" i="50"/>
  <c r="AT29" i="50"/>
  <c r="AR48" i="43"/>
  <c r="AV48" i="43"/>
  <c r="AP48" i="43"/>
  <c r="AU48" i="43"/>
  <c r="AT48" i="43"/>
  <c r="AW48" i="43"/>
  <c r="AO48" i="43"/>
  <c r="AX48" i="43"/>
  <c r="AS48" i="43"/>
  <c r="AQ48" i="43"/>
  <c r="AR32" i="43"/>
  <c r="AV32" i="43"/>
  <c r="AP32" i="43"/>
  <c r="AU32" i="43"/>
  <c r="AQ32" i="43"/>
  <c r="AX32" i="43"/>
  <c r="AT32" i="43"/>
  <c r="AW32" i="43"/>
  <c r="AO32" i="43"/>
  <c r="AS32" i="43"/>
  <c r="AP41" i="43"/>
  <c r="AT41" i="43"/>
  <c r="AX41" i="43"/>
  <c r="AQ41" i="43"/>
  <c r="AV41" i="43"/>
  <c r="AS41" i="43"/>
  <c r="AO41" i="43"/>
  <c r="AR41" i="43"/>
  <c r="AU41" i="43"/>
  <c r="AW41" i="43"/>
  <c r="AP25" i="43"/>
  <c r="AT25" i="43"/>
  <c r="AX25" i="43"/>
  <c r="AQ25" i="43"/>
  <c r="AV25" i="43"/>
  <c r="AO25" i="43"/>
  <c r="AW25" i="43"/>
  <c r="AR25" i="43"/>
  <c r="AU25" i="43"/>
  <c r="AS25" i="43"/>
  <c r="AP17" i="43"/>
  <c r="AT17" i="43"/>
  <c r="AX17" i="43"/>
  <c r="AQ17" i="43"/>
  <c r="AV17" i="43"/>
  <c r="AR17" i="43"/>
  <c r="AS17" i="43"/>
  <c r="AU17" i="43"/>
  <c r="AO17" i="43"/>
  <c r="AW17" i="43"/>
  <c r="AP20" i="36"/>
  <c r="AT20" i="36"/>
  <c r="AX20" i="36"/>
  <c r="AS20" i="36"/>
  <c r="AQ20" i="36"/>
  <c r="AW20" i="36"/>
  <c r="AR20" i="36"/>
  <c r="AU20" i="36"/>
  <c r="AV20" i="36"/>
  <c r="AO20" i="36"/>
  <c r="AQ36" i="33"/>
  <c r="AU36" i="33"/>
  <c r="AR36" i="33"/>
  <c r="AW36" i="33"/>
  <c r="AP36" i="33"/>
  <c r="AX36" i="33"/>
  <c r="AS36" i="33"/>
  <c r="AT36" i="33"/>
  <c r="AV36" i="33"/>
  <c r="AO36" i="33"/>
  <c r="AR37" i="36"/>
  <c r="AV37" i="36"/>
  <c r="AO37" i="36"/>
  <c r="AT37" i="36"/>
  <c r="AQ37" i="36"/>
  <c r="AX37" i="36"/>
  <c r="AS37" i="36"/>
  <c r="AU37" i="36"/>
  <c r="AW37" i="36"/>
  <c r="AP37" i="36"/>
  <c r="AR21" i="36"/>
  <c r="AV21" i="36"/>
  <c r="AO21" i="36"/>
  <c r="AT21" i="36"/>
  <c r="AU21" i="36"/>
  <c r="AQ21" i="36"/>
  <c r="AS21" i="36"/>
  <c r="AP21" i="36"/>
  <c r="AW21" i="36"/>
  <c r="AX21" i="36"/>
  <c r="AR28" i="56"/>
  <c r="AV28" i="56"/>
  <c r="AQ28" i="56"/>
  <c r="AW28" i="56"/>
  <c r="AT28" i="56"/>
  <c r="AO28" i="56"/>
  <c r="AU28" i="56"/>
  <c r="AP28" i="56"/>
  <c r="AX28" i="56"/>
  <c r="AS28" i="56"/>
  <c r="AR42" i="56"/>
  <c r="AV42" i="56"/>
  <c r="AP42" i="56"/>
  <c r="AU42" i="56"/>
  <c r="AO42" i="56"/>
  <c r="AW42" i="56"/>
  <c r="AQ42" i="56"/>
  <c r="AX42" i="56"/>
  <c r="AS42" i="56"/>
  <c r="AT42" i="56"/>
  <c r="AR20" i="56"/>
  <c r="AV20" i="56"/>
  <c r="AQ20" i="56"/>
  <c r="AW20" i="56"/>
  <c r="AO20" i="56"/>
  <c r="AU20" i="56"/>
  <c r="AP20" i="56"/>
  <c r="AX20" i="56"/>
  <c r="AS20" i="56"/>
  <c r="AT20" i="56"/>
  <c r="AP34" i="55"/>
  <c r="AT34" i="55"/>
  <c r="AX34" i="55"/>
  <c r="AQ34" i="55"/>
  <c r="AV34" i="55"/>
  <c r="AR34" i="55"/>
  <c r="AS34" i="55"/>
  <c r="AU34" i="55"/>
  <c r="AO34" i="55"/>
  <c r="AW34" i="55"/>
  <c r="AR30" i="52"/>
  <c r="AV30" i="52"/>
  <c r="AP30" i="52"/>
  <c r="AU30" i="52"/>
  <c r="AQ30" i="52"/>
  <c r="AX30" i="52"/>
  <c r="AS30" i="52"/>
  <c r="AT30" i="52"/>
  <c r="AO30" i="52"/>
  <c r="AW30" i="52"/>
  <c r="AR25" i="55"/>
  <c r="AV25" i="55"/>
  <c r="AP25" i="55"/>
  <c r="AU25" i="55"/>
  <c r="AO25" i="55"/>
  <c r="AW25" i="55"/>
  <c r="AQ25" i="55"/>
  <c r="AX25" i="55"/>
  <c r="AS25" i="55"/>
  <c r="AT25" i="55"/>
  <c r="AR29" i="55"/>
  <c r="AV29" i="55"/>
  <c r="AS29" i="55"/>
  <c r="AX29" i="55"/>
  <c r="AQ29" i="55"/>
  <c r="AT29" i="55"/>
  <c r="AO29" i="55"/>
  <c r="AU29" i="55"/>
  <c r="AP29" i="55"/>
  <c r="AW29" i="55"/>
  <c r="AR20" i="50"/>
  <c r="AV20" i="50"/>
  <c r="AQ20" i="50"/>
  <c r="AW20" i="50"/>
  <c r="AS20" i="50"/>
  <c r="AP20" i="50"/>
  <c r="AT20" i="50"/>
  <c r="AU20" i="50"/>
  <c r="AO20" i="50"/>
  <c r="AX20" i="50"/>
  <c r="AP30" i="50"/>
  <c r="AT30" i="50"/>
  <c r="AX30" i="50"/>
  <c r="AQ30" i="50"/>
  <c r="AV30" i="50"/>
  <c r="AS30" i="50"/>
  <c r="AU30" i="50"/>
  <c r="AO30" i="50"/>
  <c r="AW30" i="50"/>
  <c r="AR30" i="50"/>
  <c r="AR33" i="50"/>
  <c r="AV33" i="50"/>
  <c r="AS33" i="50"/>
  <c r="AX33" i="50"/>
  <c r="AQ33" i="50"/>
  <c r="AT33" i="50"/>
  <c r="AO33" i="50"/>
  <c r="AU33" i="50"/>
  <c r="AP33" i="50"/>
  <c r="AW33" i="50"/>
  <c r="AR37" i="50"/>
  <c r="AV37" i="50"/>
  <c r="AP37" i="50"/>
  <c r="AU37" i="50"/>
  <c r="AT37" i="50"/>
  <c r="AO37" i="50"/>
  <c r="AW37" i="50"/>
  <c r="AQ37" i="50"/>
  <c r="AX37" i="50"/>
  <c r="AS37" i="50"/>
  <c r="AP36" i="49"/>
  <c r="AT36" i="49"/>
  <c r="AX36" i="49"/>
  <c r="AR36" i="49"/>
  <c r="AW36" i="49"/>
  <c r="AO36" i="49"/>
  <c r="AV36" i="49"/>
  <c r="AU36" i="49"/>
  <c r="AQ36" i="49"/>
  <c r="AS36" i="49"/>
  <c r="AP45" i="43"/>
  <c r="AT45" i="43"/>
  <c r="AX45" i="43"/>
  <c r="AS45" i="43"/>
  <c r="AO45" i="43"/>
  <c r="AV45" i="43"/>
  <c r="AW45" i="43"/>
  <c r="AQ45" i="43"/>
  <c r="AR45" i="43"/>
  <c r="AU45" i="43"/>
  <c r="AP38" i="36"/>
  <c r="AT38" i="36"/>
  <c r="AX38" i="36"/>
  <c r="AO38" i="36"/>
  <c r="AU38" i="36"/>
  <c r="AV38" i="36"/>
  <c r="AR38" i="36"/>
  <c r="AS38" i="36"/>
  <c r="AQ38" i="36"/>
  <c r="AW38" i="36"/>
  <c r="AP22" i="36"/>
  <c r="AT22" i="36"/>
  <c r="AX22" i="36"/>
  <c r="AO22" i="36"/>
  <c r="AU22" i="36"/>
  <c r="AR22" i="36"/>
  <c r="AQ22" i="36"/>
  <c r="AS22" i="36"/>
  <c r="AV22" i="36"/>
  <c r="AW22" i="36"/>
  <c r="AR21" i="33"/>
  <c r="AV21" i="33"/>
  <c r="AQ21" i="33"/>
  <c r="AW21" i="33"/>
  <c r="AT21" i="33"/>
  <c r="AO21" i="33"/>
  <c r="AX21" i="33"/>
  <c r="AP21" i="33"/>
  <c r="AU21" i="33"/>
  <c r="AS21" i="33"/>
  <c r="AR40" i="31"/>
  <c r="AV40" i="31"/>
  <c r="AP40" i="31"/>
  <c r="AU40" i="31"/>
  <c r="AQ40" i="31"/>
  <c r="AX40" i="31"/>
  <c r="AO40" i="31"/>
  <c r="AS40" i="31"/>
  <c r="AW40" i="31"/>
  <c r="AT40" i="31"/>
  <c r="AR24" i="31"/>
  <c r="AV24" i="31"/>
  <c r="AP24" i="31"/>
  <c r="AU24" i="31"/>
  <c r="AT24" i="31"/>
  <c r="AO24" i="31"/>
  <c r="AX24" i="31"/>
  <c r="AQ24" i="31"/>
  <c r="AS24" i="31"/>
  <c r="AW24" i="31"/>
  <c r="AO37" i="33"/>
  <c r="AS37" i="33"/>
  <c r="AW37" i="33"/>
  <c r="AR37" i="33"/>
  <c r="AX37" i="33"/>
  <c r="AU37" i="33"/>
  <c r="AQ37" i="33"/>
  <c r="AV37" i="33"/>
  <c r="AP37" i="33"/>
  <c r="AT37" i="33"/>
  <c r="AP29" i="29"/>
  <c r="AT29" i="29"/>
  <c r="AX29" i="29"/>
  <c r="AS29" i="29"/>
  <c r="AO29" i="29"/>
  <c r="AV29" i="29"/>
  <c r="AQ29" i="29"/>
  <c r="AW29" i="29"/>
  <c r="AR29" i="29"/>
  <c r="AU29" i="29"/>
  <c r="AR42" i="27"/>
  <c r="AV42" i="27"/>
  <c r="AS42" i="27"/>
  <c r="AX42" i="27"/>
  <c r="AO42" i="27"/>
  <c r="AU42" i="27"/>
  <c r="AP42" i="27"/>
  <c r="AW42" i="27"/>
  <c r="AQ42" i="27"/>
  <c r="AT42" i="27"/>
  <c r="AP41" i="31"/>
  <c r="AT41" i="31"/>
  <c r="AX41" i="31"/>
  <c r="AQ41" i="31"/>
  <c r="AV41" i="31"/>
  <c r="AU41" i="31"/>
  <c r="AO41" i="31"/>
  <c r="AS41" i="31"/>
  <c r="AR41" i="31"/>
  <c r="AW41" i="31"/>
  <c r="AP25" i="31"/>
  <c r="AT25" i="31"/>
  <c r="AX25" i="31"/>
  <c r="AQ25" i="31"/>
  <c r="AV25" i="31"/>
  <c r="AR25" i="31"/>
  <c r="AW25" i="31"/>
  <c r="AO25" i="31"/>
  <c r="AU25" i="31"/>
  <c r="AS25" i="31"/>
  <c r="AP19" i="29"/>
  <c r="AT19" i="29"/>
  <c r="AX19" i="29"/>
  <c r="AR19" i="29"/>
  <c r="AW19" i="29"/>
  <c r="AO19" i="29"/>
  <c r="AV19" i="29"/>
  <c r="AU19" i="29"/>
  <c r="AS19" i="29"/>
  <c r="AQ19" i="29"/>
  <c r="AR19" i="27"/>
  <c r="AV19" i="27"/>
  <c r="AO19" i="27"/>
  <c r="AT19" i="27"/>
  <c r="AU19" i="27"/>
  <c r="AP19" i="27"/>
  <c r="AW19" i="27"/>
  <c r="AQ19" i="27"/>
  <c r="AX19" i="27"/>
  <c r="AS19" i="27"/>
  <c r="AR38" i="27"/>
  <c r="AV38" i="27"/>
  <c r="AP38" i="27"/>
  <c r="AU38" i="27"/>
  <c r="AS38" i="27"/>
  <c r="AT38" i="27"/>
  <c r="AO38" i="27"/>
  <c r="AW38" i="27"/>
  <c r="AQ38" i="27"/>
  <c r="AX38" i="27"/>
  <c r="AP47" i="29"/>
  <c r="AT47" i="29"/>
  <c r="AX47" i="29"/>
  <c r="AR47" i="29"/>
  <c r="AW47" i="29"/>
  <c r="AS47" i="29"/>
  <c r="AQ47" i="29"/>
  <c r="AO47" i="29"/>
  <c r="AU47" i="29"/>
  <c r="AV47" i="29"/>
  <c r="AR50" i="29"/>
  <c r="AO50" i="29"/>
  <c r="AT50" i="29"/>
  <c r="AX50" i="29"/>
  <c r="AQ50" i="29"/>
  <c r="AW50" i="29"/>
  <c r="AP50" i="29"/>
  <c r="AV50" i="29"/>
  <c r="AU50" i="29"/>
  <c r="AS50" i="29"/>
  <c r="AP25" i="29"/>
  <c r="AT25" i="29"/>
  <c r="AX25" i="29"/>
  <c r="AQ25" i="29"/>
  <c r="AV25" i="29"/>
  <c r="AS25" i="29"/>
  <c r="AR25" i="29"/>
  <c r="AO25" i="29"/>
  <c r="AU25" i="29"/>
  <c r="AW25" i="29"/>
  <c r="AR30" i="27"/>
  <c r="AV30" i="27"/>
  <c r="AP30" i="27"/>
  <c r="AU30" i="27"/>
  <c r="AT30" i="27"/>
  <c r="AO30" i="27"/>
  <c r="AW30" i="27"/>
  <c r="AQ30" i="27"/>
  <c r="AX30" i="27"/>
  <c r="AS30" i="27"/>
  <c r="AP23" i="29"/>
  <c r="AT23" i="29"/>
  <c r="AX23" i="29"/>
  <c r="AO23" i="29"/>
  <c r="AU23" i="29"/>
  <c r="AR23" i="29"/>
  <c r="AS23" i="29"/>
  <c r="AV23" i="29"/>
  <c r="AQ23" i="29"/>
  <c r="AW23" i="29"/>
  <c r="AR23" i="55"/>
  <c r="AV23" i="55"/>
  <c r="AO23" i="55"/>
  <c r="AT23" i="55"/>
  <c r="AU23" i="55"/>
  <c r="AP23" i="55"/>
  <c r="AW23" i="55"/>
  <c r="AQ23" i="55"/>
  <c r="AX23" i="55"/>
  <c r="AS23" i="55"/>
  <c r="AP25" i="52"/>
  <c r="AT25" i="52"/>
  <c r="AX25" i="52"/>
  <c r="AR25" i="52"/>
  <c r="AW25" i="52"/>
  <c r="AQ25" i="52"/>
  <c r="AS25" i="52"/>
  <c r="AU25" i="52"/>
  <c r="AO25" i="52"/>
  <c r="AV25" i="52"/>
  <c r="AR22" i="56"/>
  <c r="AV22" i="56"/>
  <c r="AS22" i="56"/>
  <c r="AX22" i="56"/>
  <c r="AP22" i="56"/>
  <c r="AW22" i="56"/>
  <c r="AQ22" i="56"/>
  <c r="AT22" i="56"/>
  <c r="AO22" i="56"/>
  <c r="AU22" i="56"/>
  <c r="AP48" i="55"/>
  <c r="AT48" i="55"/>
  <c r="AX48" i="55"/>
  <c r="AO48" i="55"/>
  <c r="AU48" i="55"/>
  <c r="AS48" i="55"/>
  <c r="AV48" i="55"/>
  <c r="AQ48" i="55"/>
  <c r="AW48" i="55"/>
  <c r="AR48" i="55"/>
  <c r="AP50" i="50"/>
  <c r="AT50" i="50"/>
  <c r="AX50" i="50"/>
  <c r="AS50" i="50"/>
  <c r="AR50" i="50"/>
  <c r="AU50" i="50"/>
  <c r="AO50" i="50"/>
  <c r="AV50" i="50"/>
  <c r="AQ50" i="50"/>
  <c r="AW50" i="50"/>
  <c r="AR27" i="49"/>
  <c r="AV27" i="49"/>
  <c r="AQ27" i="49"/>
  <c r="AW27" i="49"/>
  <c r="AT27" i="49"/>
  <c r="AO27" i="49"/>
  <c r="AU27" i="49"/>
  <c r="AS27" i="49"/>
  <c r="AX27" i="49"/>
  <c r="AP27" i="49"/>
  <c r="AR26" i="43"/>
  <c r="AV26" i="43"/>
  <c r="AQ26" i="43"/>
  <c r="AW26" i="43"/>
  <c r="AT26" i="43"/>
  <c r="AO26" i="43"/>
  <c r="AX26" i="43"/>
  <c r="AP26" i="43"/>
  <c r="AS26" i="43"/>
  <c r="AU26" i="43"/>
  <c r="AP42" i="33"/>
  <c r="AT42" i="33"/>
  <c r="AX42" i="33"/>
  <c r="AS42" i="33"/>
  <c r="AO42" i="33"/>
  <c r="AV42" i="33"/>
  <c r="AU42" i="33"/>
  <c r="AW42" i="33"/>
  <c r="AQ42" i="33"/>
  <c r="AR42" i="33"/>
  <c r="AP44" i="36"/>
  <c r="AT44" i="36"/>
  <c r="AX44" i="36"/>
  <c r="AS44" i="36"/>
  <c r="AR44" i="36"/>
  <c r="AO44" i="36"/>
  <c r="AW44" i="36"/>
  <c r="AQ44" i="36"/>
  <c r="AU44" i="36"/>
  <c r="AV44" i="36"/>
  <c r="AP31" i="31"/>
  <c r="AT31" i="31"/>
  <c r="AX31" i="31"/>
  <c r="AO31" i="31"/>
  <c r="AU31" i="31"/>
  <c r="AV31" i="31"/>
  <c r="AS31" i="31"/>
  <c r="AR31" i="31"/>
  <c r="AQ31" i="31"/>
  <c r="AW31" i="31"/>
  <c r="AR40" i="27"/>
  <c r="AV40" i="27"/>
  <c r="AQ40" i="27"/>
  <c r="AW40" i="27"/>
  <c r="AT40" i="27"/>
  <c r="AO40" i="27"/>
  <c r="AU40" i="27"/>
  <c r="AP40" i="27"/>
  <c r="AX40" i="27"/>
  <c r="AS40" i="27"/>
  <c r="AR30" i="29"/>
  <c r="AV30" i="29"/>
  <c r="AO30" i="29"/>
  <c r="AT30" i="29"/>
  <c r="AS30" i="29"/>
  <c r="AP30" i="29"/>
  <c r="AX30" i="29"/>
  <c r="AQ30" i="29"/>
  <c r="AW30" i="29"/>
  <c r="AU30" i="29"/>
  <c r="AP39" i="27"/>
  <c r="AT39" i="27"/>
  <c r="AX39" i="27"/>
  <c r="AQ39" i="27"/>
  <c r="AV39" i="27"/>
  <c r="AO39" i="27"/>
  <c r="AW39" i="27"/>
  <c r="AR39" i="27"/>
  <c r="AS39" i="27"/>
  <c r="AU39" i="27"/>
  <c r="AR31" i="36"/>
  <c r="AV31" i="36"/>
  <c r="AP31" i="36"/>
  <c r="AU31" i="36"/>
  <c r="AT31" i="36"/>
  <c r="AW31" i="36"/>
  <c r="AO31" i="36"/>
  <c r="AX31" i="36"/>
  <c r="AQ31" i="36"/>
  <c r="AS31" i="36"/>
  <c r="AR18" i="29"/>
  <c r="AV18" i="29"/>
  <c r="AQ18" i="29"/>
  <c r="AW18" i="29"/>
  <c r="AS18" i="29"/>
  <c r="AU18" i="29"/>
  <c r="AT18" i="29"/>
  <c r="AP18" i="29"/>
  <c r="AO18" i="29"/>
  <c r="AX18" i="29"/>
  <c r="AR46" i="31"/>
  <c r="AV46" i="31"/>
  <c r="AO46" i="31"/>
  <c r="AT46" i="31"/>
  <c r="AU46" i="31"/>
  <c r="AW46" i="31"/>
  <c r="AS46" i="31"/>
  <c r="AP46" i="31"/>
  <c r="AQ46" i="31"/>
  <c r="AX46" i="31"/>
  <c r="AR42" i="31"/>
  <c r="AV42" i="31"/>
  <c r="AQ42" i="31"/>
  <c r="AW42" i="31"/>
  <c r="AS42" i="31"/>
  <c r="AO42" i="31"/>
  <c r="AX42" i="31"/>
  <c r="AU42" i="31"/>
  <c r="AT42" i="31"/>
  <c r="AP42" i="31"/>
  <c r="AQ38" i="33"/>
  <c r="AU38" i="33"/>
  <c r="AS38" i="33"/>
  <c r="AX38" i="33"/>
  <c r="AR38" i="33"/>
  <c r="AP38" i="33"/>
  <c r="AW38" i="33"/>
  <c r="AO38" i="33"/>
  <c r="AT38" i="33"/>
  <c r="AV38" i="33"/>
  <c r="AP47" i="43"/>
  <c r="AT47" i="43"/>
  <c r="AX47" i="43"/>
  <c r="AO47" i="43"/>
  <c r="AU47" i="43"/>
  <c r="AQ47" i="43"/>
  <c r="AW47" i="43"/>
  <c r="AV47" i="43"/>
  <c r="AR47" i="43"/>
  <c r="AS47" i="43"/>
  <c r="AP48" i="50"/>
  <c r="AT48" i="50"/>
  <c r="AX48" i="50"/>
  <c r="AR48" i="50"/>
  <c r="AW48" i="50"/>
  <c r="AQ48" i="50"/>
  <c r="AS48" i="50"/>
  <c r="AU48" i="50"/>
  <c r="AO48" i="50"/>
  <c r="AV48" i="50"/>
  <c r="AP28" i="50"/>
  <c r="AT28" i="50"/>
  <c r="AX28" i="50"/>
  <c r="AO28" i="50"/>
  <c r="AU28" i="50"/>
  <c r="AR28" i="50"/>
  <c r="AS28" i="50"/>
  <c r="AV28" i="50"/>
  <c r="AQ28" i="50"/>
  <c r="AW28" i="50"/>
  <c r="AR31" i="50"/>
  <c r="AV31" i="50"/>
  <c r="AQ31" i="50"/>
  <c r="AW31" i="50"/>
  <c r="AP31" i="50"/>
  <c r="AX31" i="50"/>
  <c r="AS31" i="50"/>
  <c r="AT31" i="50"/>
  <c r="AO31" i="50"/>
  <c r="AU31" i="50"/>
  <c r="AR21" i="27"/>
  <c r="AV21" i="27"/>
  <c r="AP21" i="27"/>
  <c r="AU21" i="27"/>
  <c r="AO21" i="27"/>
  <c r="AW21" i="27"/>
  <c r="AQ21" i="27"/>
  <c r="AX21" i="27"/>
  <c r="AS21" i="27"/>
  <c r="AT21" i="27"/>
  <c r="AP20" i="49"/>
  <c r="AT20" i="49"/>
  <c r="AX20" i="49"/>
  <c r="AQ20" i="49"/>
  <c r="AV20" i="49"/>
  <c r="AU20" i="49"/>
  <c r="AO20" i="49"/>
  <c r="AR20" i="49"/>
  <c r="AS20" i="49"/>
  <c r="AW20" i="49"/>
  <c r="AR27" i="36"/>
  <c r="AV27" i="36"/>
  <c r="AS27" i="36"/>
  <c r="AX27" i="36"/>
  <c r="AQ27" i="36"/>
  <c r="AO27" i="36"/>
  <c r="AW27" i="36"/>
  <c r="AP27" i="36"/>
  <c r="AT27" i="36"/>
  <c r="AU27" i="36"/>
  <c r="AR18" i="56"/>
  <c r="AV18" i="56"/>
  <c r="AP18" i="56"/>
  <c r="AU18" i="56"/>
  <c r="AT18" i="56"/>
  <c r="AO18" i="56"/>
  <c r="AW18" i="56"/>
  <c r="AQ18" i="56"/>
  <c r="AX18" i="56"/>
  <c r="AS18" i="56"/>
  <c r="AP40" i="49"/>
  <c r="AT40" i="49"/>
  <c r="AX40" i="49"/>
  <c r="AO40" i="49"/>
  <c r="AU40" i="49"/>
  <c r="AR40" i="49"/>
  <c r="AS40" i="49"/>
  <c r="AV40" i="49"/>
  <c r="AW40" i="49"/>
  <c r="AQ40" i="49"/>
  <c r="AP31" i="43"/>
  <c r="AT31" i="43"/>
  <c r="AX31" i="43"/>
  <c r="AO31" i="43"/>
  <c r="AU31" i="43"/>
  <c r="AS31" i="43"/>
  <c r="AV31" i="43"/>
  <c r="AW31" i="43"/>
  <c r="AR31" i="43"/>
  <c r="AQ31" i="43"/>
  <c r="AR47" i="33"/>
  <c r="AV47" i="33"/>
  <c r="AQ47" i="33"/>
  <c r="AW47" i="33"/>
  <c r="AO47" i="33"/>
  <c r="AU47" i="33"/>
  <c r="AS47" i="33"/>
  <c r="AT47" i="33"/>
  <c r="AP47" i="33"/>
  <c r="AX47" i="33"/>
  <c r="AR34" i="31"/>
  <c r="AV34" i="31"/>
  <c r="AQ34" i="31"/>
  <c r="AW34" i="31"/>
  <c r="AT34" i="31"/>
  <c r="AS34" i="31"/>
  <c r="AO34" i="31"/>
  <c r="AP34" i="31"/>
  <c r="AU34" i="31"/>
  <c r="AX34" i="31"/>
  <c r="AR32" i="27"/>
  <c r="AV32" i="27"/>
  <c r="AQ32" i="27"/>
  <c r="AW32" i="27"/>
  <c r="AO32" i="27"/>
  <c r="AU32" i="27"/>
  <c r="AP32" i="27"/>
  <c r="AX32" i="27"/>
  <c r="AS32" i="27"/>
  <c r="AT32" i="27"/>
  <c r="AR38" i="56"/>
  <c r="AV38" i="56"/>
  <c r="AS38" i="56"/>
  <c r="AX38" i="56"/>
  <c r="AT38" i="56"/>
  <c r="AO38" i="56"/>
  <c r="AU38" i="56"/>
  <c r="AP38" i="56"/>
  <c r="AW38" i="56"/>
  <c r="AQ38" i="56"/>
  <c r="AP32" i="55"/>
  <c r="AT32" i="55"/>
  <c r="AX32" i="55"/>
  <c r="AO32" i="55"/>
  <c r="AU32" i="55"/>
  <c r="AQ32" i="55"/>
  <c r="AW32" i="55"/>
  <c r="AR32" i="55"/>
  <c r="AS32" i="55"/>
  <c r="AV32" i="55"/>
  <c r="AP24" i="49"/>
  <c r="AT24" i="49"/>
  <c r="AX24" i="49"/>
  <c r="AO24" i="49"/>
  <c r="AU24" i="49"/>
  <c r="AV24" i="49"/>
  <c r="AQ24" i="49"/>
  <c r="AW24" i="49"/>
  <c r="AS24" i="49"/>
  <c r="AR24" i="49"/>
  <c r="AO39" i="33"/>
  <c r="AS39" i="33"/>
  <c r="AW39" i="33"/>
  <c r="AT39" i="33"/>
  <c r="AP39" i="33"/>
  <c r="AV39" i="33"/>
  <c r="AQ39" i="33"/>
  <c r="AR39" i="33"/>
  <c r="AU39" i="33"/>
  <c r="AX39" i="33"/>
  <c r="AR46" i="29"/>
  <c r="AV46" i="29"/>
  <c r="AQ46" i="29"/>
  <c r="AW46" i="29"/>
  <c r="AO46" i="29"/>
  <c r="AU46" i="29"/>
  <c r="AS46" i="29"/>
  <c r="AP46" i="29"/>
  <c r="AT46" i="29"/>
  <c r="AX46" i="29"/>
  <c r="AP25" i="27"/>
  <c r="AT25" i="27"/>
  <c r="AX25" i="27"/>
  <c r="AR25" i="27"/>
  <c r="AW25" i="27"/>
  <c r="AU25" i="27"/>
  <c r="AO25" i="27"/>
  <c r="AV25" i="27"/>
  <c r="AQ25" i="27"/>
  <c r="AS25" i="27"/>
  <c r="AR24" i="29"/>
  <c r="AV24" i="29"/>
  <c r="AP24" i="29"/>
  <c r="AU24" i="29"/>
  <c r="AO24" i="29"/>
  <c r="AW24" i="29"/>
  <c r="AS24" i="29"/>
  <c r="AX24" i="29"/>
  <c r="AQ24" i="29"/>
  <c r="AT24" i="29"/>
  <c r="AR39" i="36"/>
  <c r="AV39" i="36"/>
  <c r="AP39" i="36"/>
  <c r="AU39" i="36"/>
  <c r="AS39" i="36"/>
  <c r="AQ39" i="36"/>
  <c r="AT39" i="36"/>
  <c r="AW39" i="36"/>
  <c r="AX39" i="36"/>
  <c r="AO39" i="36"/>
  <c r="AR28" i="27"/>
  <c r="AV28" i="27"/>
  <c r="AO28" i="27"/>
  <c r="AT28" i="27"/>
  <c r="AS28" i="27"/>
  <c r="AU28" i="27"/>
  <c r="AP28" i="27"/>
  <c r="AW28" i="27"/>
  <c r="AQ28" i="27"/>
  <c r="AX28" i="27"/>
  <c r="AG55" i="27"/>
  <c r="AF55" i="27"/>
  <c r="BY27" i="55"/>
  <c r="BT49" i="55"/>
  <c r="BV49" i="55"/>
  <c r="AR36" i="56"/>
  <c r="AV36" i="56"/>
  <c r="AQ36" i="56"/>
  <c r="AW36" i="56"/>
  <c r="AS36" i="56"/>
  <c r="AT36" i="56"/>
  <c r="AO36" i="56"/>
  <c r="AU36" i="56"/>
  <c r="AP36" i="56"/>
  <c r="AX36" i="56"/>
  <c r="AR50" i="56"/>
  <c r="AV50" i="56"/>
  <c r="AP50" i="56"/>
  <c r="AU50" i="56"/>
  <c r="AT50" i="56"/>
  <c r="AO50" i="56"/>
  <c r="AW50" i="56"/>
  <c r="AQ50" i="56"/>
  <c r="AX50" i="56"/>
  <c r="AS50" i="56"/>
  <c r="AR30" i="56"/>
  <c r="AV30" i="56"/>
  <c r="AS30" i="56"/>
  <c r="AX30" i="56"/>
  <c r="AO30" i="56"/>
  <c r="AU30" i="56"/>
  <c r="AP30" i="56"/>
  <c r="AW30" i="56"/>
  <c r="AQ30" i="56"/>
  <c r="AT30" i="56"/>
  <c r="AP50" i="55"/>
  <c r="AT50" i="55"/>
  <c r="AX50" i="55"/>
  <c r="AQ50" i="55"/>
  <c r="AV50" i="55"/>
  <c r="AU50" i="55"/>
  <c r="AO50" i="55"/>
  <c r="AW50" i="55"/>
  <c r="AR50" i="55"/>
  <c r="AS50" i="55"/>
  <c r="AP19" i="56"/>
  <c r="AT19" i="56"/>
  <c r="AX19" i="56"/>
  <c r="AQ19" i="56"/>
  <c r="AV19" i="56"/>
  <c r="AR19" i="56"/>
  <c r="AS19" i="56"/>
  <c r="AU19" i="56"/>
  <c r="AO19" i="56"/>
  <c r="AW19" i="56"/>
  <c r="AP26" i="55"/>
  <c r="AT26" i="55"/>
  <c r="AX26" i="55"/>
  <c r="AQ26" i="55"/>
  <c r="AV26" i="55"/>
  <c r="AS26" i="55"/>
  <c r="AU26" i="55"/>
  <c r="AO26" i="55"/>
  <c r="AW26" i="55"/>
  <c r="AR26" i="55"/>
  <c r="AR17" i="55"/>
  <c r="AV17" i="55"/>
  <c r="AP17" i="55"/>
  <c r="AU17" i="55"/>
  <c r="AQ17" i="55"/>
  <c r="AX17" i="55"/>
  <c r="AS17" i="55"/>
  <c r="AT17" i="55"/>
  <c r="AO17" i="55"/>
  <c r="AW17" i="55"/>
  <c r="AR38" i="52"/>
  <c r="AV38" i="52"/>
  <c r="AP38" i="52"/>
  <c r="AU38" i="52"/>
  <c r="AO38" i="52"/>
  <c r="AW38" i="52"/>
  <c r="AQ38" i="52"/>
  <c r="AX38" i="52"/>
  <c r="AS38" i="52"/>
  <c r="AT38" i="52"/>
  <c r="AR18" i="52"/>
  <c r="AV18" i="52"/>
  <c r="AS18" i="52"/>
  <c r="AX18" i="52"/>
  <c r="AP18" i="52"/>
  <c r="AW18" i="52"/>
  <c r="AQ18" i="52"/>
  <c r="AT18" i="52"/>
  <c r="AO18" i="52"/>
  <c r="AU18" i="52"/>
  <c r="AR47" i="50"/>
  <c r="AV47" i="50"/>
  <c r="AQ47" i="50"/>
  <c r="AW47" i="50"/>
  <c r="AT47" i="50"/>
  <c r="AO47" i="50"/>
  <c r="AU47" i="50"/>
  <c r="AP47" i="50"/>
  <c r="AX47" i="50"/>
  <c r="AS47" i="50"/>
  <c r="AR44" i="52"/>
  <c r="AV44" i="52"/>
  <c r="AO44" i="52"/>
  <c r="AT44" i="52"/>
  <c r="AS44" i="52"/>
  <c r="AU44" i="52"/>
  <c r="AP44" i="52"/>
  <c r="AW44" i="52"/>
  <c r="AQ44" i="52"/>
  <c r="AX44" i="52"/>
  <c r="AR28" i="52"/>
  <c r="AV28" i="52"/>
  <c r="AO28" i="52"/>
  <c r="AT28" i="52"/>
  <c r="AP28" i="52"/>
  <c r="AW28" i="52"/>
  <c r="AQ28" i="52"/>
  <c r="AX28" i="52"/>
  <c r="AS28" i="52"/>
  <c r="AU28" i="52"/>
  <c r="AR45" i="50"/>
  <c r="AV45" i="50"/>
  <c r="AP45" i="50"/>
  <c r="AU45" i="50"/>
  <c r="AS45" i="50"/>
  <c r="AT45" i="50"/>
  <c r="AO45" i="50"/>
  <c r="AW45" i="50"/>
  <c r="AQ45" i="50"/>
  <c r="AX45" i="50"/>
  <c r="AR47" i="49"/>
  <c r="AV47" i="49"/>
  <c r="AO47" i="49"/>
  <c r="AT47" i="49"/>
  <c r="AS47" i="49"/>
  <c r="AP47" i="49"/>
  <c r="AX47" i="49"/>
  <c r="AQ47" i="49"/>
  <c r="AU47" i="49"/>
  <c r="AW47" i="49"/>
  <c r="AR31" i="49"/>
  <c r="AV31" i="49"/>
  <c r="AO31" i="49"/>
  <c r="AT31" i="49"/>
  <c r="AP31" i="49"/>
  <c r="AW31" i="49"/>
  <c r="AQ31" i="49"/>
  <c r="AX31" i="49"/>
  <c r="AU31" i="49"/>
  <c r="AS31" i="49"/>
  <c r="AP43" i="52"/>
  <c r="AT43" i="52"/>
  <c r="AX43" i="52"/>
  <c r="AS43" i="52"/>
  <c r="AO43" i="52"/>
  <c r="AV43" i="52"/>
  <c r="AQ43" i="52"/>
  <c r="AW43" i="52"/>
  <c r="AR43" i="52"/>
  <c r="AU43" i="52"/>
  <c r="AP31" i="52"/>
  <c r="AT31" i="52"/>
  <c r="AX31" i="52"/>
  <c r="AQ31" i="52"/>
  <c r="AV31" i="52"/>
  <c r="AU31" i="52"/>
  <c r="AO31" i="52"/>
  <c r="AW31" i="52"/>
  <c r="AR31" i="52"/>
  <c r="AS31" i="52"/>
  <c r="AP38" i="50"/>
  <c r="AT38" i="50"/>
  <c r="AX38" i="50"/>
  <c r="AQ38" i="50"/>
  <c r="AV38" i="50"/>
  <c r="AR38" i="50"/>
  <c r="AS38" i="50"/>
  <c r="AU38" i="50"/>
  <c r="AO38" i="50"/>
  <c r="AW38" i="50"/>
  <c r="AP22" i="50"/>
  <c r="AT22" i="50"/>
  <c r="AX22" i="50"/>
  <c r="AQ22" i="50"/>
  <c r="AV22" i="50"/>
  <c r="AU22" i="50"/>
  <c r="AO22" i="50"/>
  <c r="AW22" i="50"/>
  <c r="AR22" i="50"/>
  <c r="AS22" i="50"/>
  <c r="AR45" i="49"/>
  <c r="AV45" i="49"/>
  <c r="AS45" i="49"/>
  <c r="AX45" i="49"/>
  <c r="AQ45" i="49"/>
  <c r="AP45" i="49"/>
  <c r="AT45" i="49"/>
  <c r="AU45" i="49"/>
  <c r="AO45" i="49"/>
  <c r="AW45" i="49"/>
  <c r="AR29" i="49"/>
  <c r="AV29" i="49"/>
  <c r="AS29" i="49"/>
  <c r="AX29" i="49"/>
  <c r="AO29" i="49"/>
  <c r="AU29" i="49"/>
  <c r="AP29" i="49"/>
  <c r="AW29" i="49"/>
  <c r="AQ29" i="49"/>
  <c r="AT29" i="49"/>
  <c r="AR25" i="49"/>
  <c r="AV25" i="49"/>
  <c r="AP25" i="49"/>
  <c r="AU25" i="49"/>
  <c r="AS25" i="49"/>
  <c r="AT25" i="49"/>
  <c r="AX25" i="49"/>
  <c r="AO25" i="49"/>
  <c r="AQ25" i="49"/>
  <c r="AW25" i="49"/>
  <c r="AP44" i="50"/>
  <c r="AT44" i="50"/>
  <c r="AX44" i="50"/>
  <c r="AO44" i="50"/>
  <c r="AU44" i="50"/>
  <c r="AV44" i="50"/>
  <c r="AQ44" i="50"/>
  <c r="AW44" i="50"/>
  <c r="AR44" i="50"/>
  <c r="AS44" i="50"/>
  <c r="AP48" i="49"/>
  <c r="AT48" i="49"/>
  <c r="AX48" i="49"/>
  <c r="AO48" i="49"/>
  <c r="AU48" i="49"/>
  <c r="AQ48" i="49"/>
  <c r="AW48" i="49"/>
  <c r="AR48" i="49"/>
  <c r="AS48" i="49"/>
  <c r="AV48" i="49"/>
  <c r="AP22" i="49"/>
  <c r="AT22" i="49"/>
  <c r="AX22" i="49"/>
  <c r="AS22" i="49"/>
  <c r="AU22" i="49"/>
  <c r="AO22" i="49"/>
  <c r="AV22" i="49"/>
  <c r="AQ22" i="49"/>
  <c r="AR22" i="49"/>
  <c r="AW22" i="49"/>
  <c r="AP21" i="50"/>
  <c r="AR21" i="50"/>
  <c r="AV21" i="50"/>
  <c r="AO21" i="50"/>
  <c r="AU21" i="50"/>
  <c r="AQ21" i="50"/>
  <c r="AX21" i="50"/>
  <c r="AS21" i="50"/>
  <c r="AT21" i="50"/>
  <c r="AW21" i="50"/>
  <c r="AR44" i="43"/>
  <c r="AV44" i="43"/>
  <c r="AS44" i="43"/>
  <c r="AX44" i="43"/>
  <c r="AQ44" i="43"/>
  <c r="AO44" i="43"/>
  <c r="AW44" i="43"/>
  <c r="AP44" i="43"/>
  <c r="AU44" i="43"/>
  <c r="AT44" i="43"/>
  <c r="AR28" i="43"/>
  <c r="AV28" i="43"/>
  <c r="AS28" i="43"/>
  <c r="AX28" i="43"/>
  <c r="AO28" i="43"/>
  <c r="AU28" i="43"/>
  <c r="AW28" i="43"/>
  <c r="AP28" i="43"/>
  <c r="AQ28" i="43"/>
  <c r="AT28" i="43"/>
  <c r="AP37" i="43"/>
  <c r="AT37" i="43"/>
  <c r="AX37" i="43"/>
  <c r="AS37" i="43"/>
  <c r="AQ37" i="43"/>
  <c r="AW37" i="43"/>
  <c r="AR37" i="43"/>
  <c r="AU37" i="43"/>
  <c r="AO37" i="43"/>
  <c r="AV37" i="43"/>
  <c r="AP21" i="43"/>
  <c r="AT21" i="43"/>
  <c r="AX21" i="43"/>
  <c r="AS21" i="43"/>
  <c r="AU21" i="43"/>
  <c r="AQ21" i="43"/>
  <c r="AR21" i="43"/>
  <c r="AW21" i="43"/>
  <c r="AO21" i="43"/>
  <c r="AV21" i="43"/>
  <c r="AX16" i="36"/>
  <c r="AT16" i="36"/>
  <c r="AU16" i="36"/>
  <c r="AW16" i="36"/>
  <c r="AV16" i="36"/>
  <c r="AP48" i="33"/>
  <c r="AT48" i="33"/>
  <c r="AX48" i="33"/>
  <c r="AR48" i="33"/>
  <c r="AW48" i="33"/>
  <c r="AS48" i="33"/>
  <c r="AQ48" i="33"/>
  <c r="AU48" i="33"/>
  <c r="AV48" i="33"/>
  <c r="AO48" i="33"/>
  <c r="AQ32" i="33"/>
  <c r="AU32" i="33"/>
  <c r="AO32" i="33"/>
  <c r="AT32" i="33"/>
  <c r="AV32" i="33"/>
  <c r="AS32" i="33"/>
  <c r="AW32" i="33"/>
  <c r="AX32" i="33"/>
  <c r="AP32" i="33"/>
  <c r="AR32" i="33"/>
  <c r="AR49" i="36"/>
  <c r="AV49" i="36"/>
  <c r="AQ49" i="36"/>
  <c r="AW49" i="36"/>
  <c r="AS49" i="36"/>
  <c r="AU49" i="36"/>
  <c r="AO49" i="36"/>
  <c r="AX49" i="36"/>
  <c r="AP49" i="36"/>
  <c r="AT49" i="36"/>
  <c r="AR33" i="36"/>
  <c r="AV33" i="36"/>
  <c r="AQ33" i="36"/>
  <c r="AW33" i="36"/>
  <c r="AO33" i="36"/>
  <c r="AU33" i="36"/>
  <c r="AT33" i="36"/>
  <c r="AX33" i="36"/>
  <c r="AP33" i="36"/>
  <c r="AS33" i="36"/>
  <c r="AR17" i="36"/>
  <c r="AV17" i="36"/>
  <c r="AQ17" i="36"/>
  <c r="AW17" i="36"/>
  <c r="AS17" i="36"/>
  <c r="AT17" i="36"/>
  <c r="AU17" i="36"/>
  <c r="AO17" i="36"/>
  <c r="AP17" i="36"/>
  <c r="AX17" i="36"/>
  <c r="AR49" i="33"/>
  <c r="AV49" i="33"/>
  <c r="AS49" i="33"/>
  <c r="AX49" i="33"/>
  <c r="AP49" i="33"/>
  <c r="AW49" i="33"/>
  <c r="AQ49" i="33"/>
  <c r="AT49" i="33"/>
  <c r="AO49" i="33"/>
  <c r="AU49" i="33"/>
  <c r="AP50" i="36"/>
  <c r="AT50" i="36"/>
  <c r="AX50" i="36"/>
  <c r="AR50" i="36"/>
  <c r="AW50" i="36"/>
  <c r="AO50" i="36"/>
  <c r="AV50" i="36"/>
  <c r="AU50" i="36"/>
  <c r="AQ50" i="36"/>
  <c r="AS50" i="36"/>
  <c r="AP34" i="36"/>
  <c r="AT34" i="36"/>
  <c r="AX34" i="36"/>
  <c r="AR34" i="36"/>
  <c r="AW34" i="36"/>
  <c r="AS34" i="36"/>
  <c r="AU34" i="36"/>
  <c r="AV34" i="36"/>
  <c r="AO34" i="36"/>
  <c r="AQ34" i="36"/>
  <c r="AP18" i="36"/>
  <c r="AT18" i="36"/>
  <c r="AX18" i="36"/>
  <c r="AR18" i="36"/>
  <c r="AW18" i="36"/>
  <c r="AO18" i="36"/>
  <c r="AV18" i="36"/>
  <c r="AS18" i="36"/>
  <c r="AU18" i="36"/>
  <c r="AQ18" i="36"/>
  <c r="AO41" i="33"/>
  <c r="AS41" i="33"/>
  <c r="AW41" i="33"/>
  <c r="AP41" i="33"/>
  <c r="AU41" i="33"/>
  <c r="AQ41" i="33"/>
  <c r="AX41" i="33"/>
  <c r="AT41" i="33"/>
  <c r="AV41" i="33"/>
  <c r="AR41" i="33"/>
  <c r="AO33" i="33"/>
  <c r="AS33" i="33"/>
  <c r="AW33" i="33"/>
  <c r="AP33" i="33"/>
  <c r="AU33" i="33"/>
  <c r="AR33" i="33"/>
  <c r="AT33" i="33"/>
  <c r="AX33" i="33"/>
  <c r="AQ33" i="33"/>
  <c r="AV33" i="33"/>
  <c r="AP20" i="33"/>
  <c r="AT20" i="33"/>
  <c r="AX20" i="33"/>
  <c r="AQ20" i="33"/>
  <c r="AV20" i="33"/>
  <c r="AO20" i="33"/>
  <c r="AW20" i="33"/>
  <c r="AR20" i="33"/>
  <c r="AS20" i="33"/>
  <c r="AU20" i="33"/>
  <c r="AR36" i="31"/>
  <c r="AV36" i="31"/>
  <c r="AS36" i="31"/>
  <c r="AX36" i="31"/>
  <c r="AO36" i="31"/>
  <c r="AU36" i="31"/>
  <c r="AQ36" i="31"/>
  <c r="AT36" i="31"/>
  <c r="AP36" i="31"/>
  <c r="AW36" i="31"/>
  <c r="AR20" i="31"/>
  <c r="AV20" i="31"/>
  <c r="AS20" i="31"/>
  <c r="AX20" i="31"/>
  <c r="AQ20" i="31"/>
  <c r="AP20" i="31"/>
  <c r="AO20" i="31"/>
  <c r="AU20" i="31"/>
  <c r="AW20" i="31"/>
  <c r="AT20" i="31"/>
  <c r="AX16" i="33"/>
  <c r="AU16" i="33"/>
  <c r="AQ16" i="33"/>
  <c r="AW16" i="33"/>
  <c r="AR16" i="33"/>
  <c r="AT16" i="33"/>
  <c r="AS16" i="33"/>
  <c r="AP16" i="33"/>
  <c r="AV16" i="33"/>
  <c r="AP21" i="29"/>
  <c r="AT21" i="29"/>
  <c r="AX21" i="29"/>
  <c r="AS21" i="29"/>
  <c r="AQ21" i="29"/>
  <c r="AW21" i="29"/>
  <c r="AU21" i="29"/>
  <c r="AO21" i="29"/>
  <c r="AV21" i="29"/>
  <c r="AR21" i="29"/>
  <c r="AP41" i="27"/>
  <c r="AT41" i="27"/>
  <c r="AX41" i="27"/>
  <c r="AR41" i="27"/>
  <c r="AW41" i="27"/>
  <c r="AQ41" i="27"/>
  <c r="AS41" i="27"/>
  <c r="AU41" i="27"/>
  <c r="AO41" i="27"/>
  <c r="AV41" i="27"/>
  <c r="AP18" i="27"/>
  <c r="AT18" i="27"/>
  <c r="AX18" i="27"/>
  <c r="AS18" i="27"/>
  <c r="AQ18" i="27"/>
  <c r="AW18" i="27"/>
  <c r="AR18" i="27"/>
  <c r="AU18" i="27"/>
  <c r="AO18" i="27"/>
  <c r="AV18" i="27"/>
  <c r="AP31" i="29"/>
  <c r="AT31" i="29"/>
  <c r="AX31" i="29"/>
  <c r="AO31" i="29"/>
  <c r="AU31" i="29"/>
  <c r="AQ31" i="29"/>
  <c r="AW31" i="29"/>
  <c r="AR31" i="29"/>
  <c r="AV31" i="29"/>
  <c r="AS31" i="29"/>
  <c r="AP37" i="31"/>
  <c r="AT37" i="31"/>
  <c r="AX37" i="31"/>
  <c r="AS37" i="31"/>
  <c r="AR37" i="31"/>
  <c r="AQ37" i="31"/>
  <c r="AV37" i="31"/>
  <c r="AU37" i="31"/>
  <c r="AW37" i="31"/>
  <c r="AO37" i="31"/>
  <c r="AP21" i="31"/>
  <c r="AT21" i="31"/>
  <c r="AX21" i="31"/>
  <c r="AS21" i="31"/>
  <c r="AO21" i="31"/>
  <c r="AV21" i="31"/>
  <c r="AQ21" i="31"/>
  <c r="AR21" i="31"/>
  <c r="AU21" i="31"/>
  <c r="AW21" i="31"/>
  <c r="AP43" i="29"/>
  <c r="AT43" i="29"/>
  <c r="AX43" i="29"/>
  <c r="AO43" i="29"/>
  <c r="AU43" i="29"/>
  <c r="AQ43" i="29"/>
  <c r="AW43" i="29"/>
  <c r="AS43" i="29"/>
  <c r="AR43" i="29"/>
  <c r="AV43" i="29"/>
  <c r="AP29" i="27"/>
  <c r="AT29" i="27"/>
  <c r="AX29" i="27"/>
  <c r="AO29" i="27"/>
  <c r="AU29" i="27"/>
  <c r="AQ29" i="27"/>
  <c r="AW29" i="27"/>
  <c r="AR29" i="27"/>
  <c r="AS29" i="27"/>
  <c r="AV29" i="27"/>
  <c r="AP39" i="29"/>
  <c r="AT39" i="29"/>
  <c r="AX39" i="29"/>
  <c r="AO39" i="29"/>
  <c r="AU39" i="29"/>
  <c r="AV39" i="29"/>
  <c r="AS39" i="29"/>
  <c r="AW39" i="29"/>
  <c r="AQ39" i="29"/>
  <c r="AR39" i="29"/>
  <c r="AP49" i="29"/>
  <c r="AT49" i="29"/>
  <c r="AX49" i="29"/>
  <c r="AS49" i="29"/>
  <c r="AU49" i="29"/>
  <c r="AQ49" i="29"/>
  <c r="AV49" i="29"/>
  <c r="AO49" i="29"/>
  <c r="AW49" i="29"/>
  <c r="AR49" i="29"/>
  <c r="AP21" i="52"/>
  <c r="AT21" i="52"/>
  <c r="AX21" i="52"/>
  <c r="AO21" i="52"/>
  <c r="AU21" i="52"/>
  <c r="AV21" i="52"/>
  <c r="AQ21" i="52"/>
  <c r="AW21" i="52"/>
  <c r="AR21" i="52"/>
  <c r="AS21" i="52"/>
  <c r="AR35" i="55"/>
  <c r="AV35" i="55"/>
  <c r="AQ35" i="55"/>
  <c r="AW35" i="55"/>
  <c r="AO35" i="55"/>
  <c r="AU35" i="55"/>
  <c r="AP35" i="55"/>
  <c r="AX35" i="55"/>
  <c r="AS35" i="55"/>
  <c r="AT35" i="55"/>
  <c r="AP19" i="50"/>
  <c r="AT19" i="50"/>
  <c r="AX19" i="50"/>
  <c r="AQ19" i="50"/>
  <c r="AV19" i="50"/>
  <c r="AU19" i="50"/>
  <c r="AR19" i="50"/>
  <c r="AS19" i="50"/>
  <c r="AW19" i="50"/>
  <c r="AO19" i="50"/>
  <c r="AP37" i="52"/>
  <c r="AT37" i="52"/>
  <c r="AX37" i="52"/>
  <c r="AO37" i="52"/>
  <c r="AU37" i="52"/>
  <c r="AR37" i="52"/>
  <c r="AS37" i="52"/>
  <c r="AV37" i="52"/>
  <c r="AQ37" i="52"/>
  <c r="AW37" i="52"/>
  <c r="AP38" i="49"/>
  <c r="AT38" i="49"/>
  <c r="AX38" i="49"/>
  <c r="AS38" i="49"/>
  <c r="AQ38" i="49"/>
  <c r="AW38" i="49"/>
  <c r="AU38" i="49"/>
  <c r="AV38" i="49"/>
  <c r="AO38" i="49"/>
  <c r="AR38" i="49"/>
  <c r="AR50" i="43"/>
  <c r="AV50" i="43"/>
  <c r="AQ50" i="43"/>
  <c r="AW50" i="43"/>
  <c r="AO50" i="43"/>
  <c r="AU50" i="43"/>
  <c r="AT50" i="43"/>
  <c r="AX50" i="43"/>
  <c r="AS50" i="43"/>
  <c r="AP50" i="43"/>
  <c r="AR38" i="43"/>
  <c r="AV38" i="43"/>
  <c r="AO38" i="43"/>
  <c r="AT38" i="43"/>
  <c r="AU38" i="43"/>
  <c r="AQ38" i="43"/>
  <c r="AS38" i="43"/>
  <c r="AX38" i="43"/>
  <c r="AP38" i="43"/>
  <c r="AW38" i="43"/>
  <c r="AQ26" i="33"/>
  <c r="AU26" i="33"/>
  <c r="AP26" i="33"/>
  <c r="AV26" i="33"/>
  <c r="AR26" i="33"/>
  <c r="AX26" i="33"/>
  <c r="AW26" i="33"/>
  <c r="AS26" i="33"/>
  <c r="AT26" i="33"/>
  <c r="AO26" i="33"/>
  <c r="AP23" i="31"/>
  <c r="AT23" i="31"/>
  <c r="AX23" i="31"/>
  <c r="AO23" i="31"/>
  <c r="AU23" i="31"/>
  <c r="AQ23" i="31"/>
  <c r="AW23" i="31"/>
  <c r="AV23" i="31"/>
  <c r="AR23" i="31"/>
  <c r="AS23" i="31"/>
  <c r="AP50" i="33"/>
  <c r="AT50" i="33"/>
  <c r="AX50" i="33"/>
  <c r="AS50" i="33"/>
  <c r="AU50" i="33"/>
  <c r="AQ50" i="33"/>
  <c r="AR50" i="33"/>
  <c r="AV50" i="33"/>
  <c r="AW50" i="33"/>
  <c r="AO50" i="33"/>
  <c r="AR50" i="31"/>
  <c r="AV50" i="31"/>
  <c r="AQ50" i="31"/>
  <c r="AW50" i="31"/>
  <c r="AP50" i="31"/>
  <c r="AX50" i="31"/>
  <c r="AT50" i="31"/>
  <c r="AS50" i="31"/>
  <c r="AO50" i="31"/>
  <c r="CC50" i="31" s="1"/>
  <c r="AU50" i="31"/>
  <c r="AR44" i="27"/>
  <c r="AV44" i="27"/>
  <c r="AO44" i="27"/>
  <c r="AT44" i="27"/>
  <c r="AP44" i="27"/>
  <c r="AW44" i="27"/>
  <c r="AQ44" i="27"/>
  <c r="AX44" i="27"/>
  <c r="AS44" i="27"/>
  <c r="AU44" i="27"/>
  <c r="AR38" i="29"/>
  <c r="AV38" i="29"/>
  <c r="AO38" i="29"/>
  <c r="AT38" i="29"/>
  <c r="AQ38" i="29"/>
  <c r="AX38" i="29"/>
  <c r="AU38" i="29"/>
  <c r="AW38" i="29"/>
  <c r="AS38" i="29"/>
  <c r="AP38" i="29"/>
  <c r="AP27" i="31"/>
  <c r="AT27" i="31"/>
  <c r="AX27" i="31"/>
  <c r="AR27" i="31"/>
  <c r="AW27" i="31"/>
  <c r="AS27" i="31"/>
  <c r="AV27" i="31"/>
  <c r="AU27" i="31"/>
  <c r="AQ27" i="31"/>
  <c r="AO27" i="31"/>
  <c r="AR38" i="31"/>
  <c r="AV38" i="31"/>
  <c r="AO38" i="31"/>
  <c r="AT38" i="31"/>
  <c r="AP38" i="31"/>
  <c r="AW38" i="31"/>
  <c r="AQ38" i="31"/>
  <c r="AX38" i="31"/>
  <c r="AS38" i="31"/>
  <c r="AU38" i="31"/>
  <c r="AQ30" i="33"/>
  <c r="AU30" i="33"/>
  <c r="AS30" i="33"/>
  <c r="AX30" i="33"/>
  <c r="AT30" i="33"/>
  <c r="AV30" i="33"/>
  <c r="AP30" i="33"/>
  <c r="AR30" i="33"/>
  <c r="AW30" i="33"/>
  <c r="AO30" i="33"/>
  <c r="AR34" i="43"/>
  <c r="AV34" i="43"/>
  <c r="AQ34" i="43"/>
  <c r="AW34" i="43"/>
  <c r="AS34" i="43"/>
  <c r="AT34" i="43"/>
  <c r="AU34" i="43"/>
  <c r="AO34" i="43"/>
  <c r="AP34" i="43"/>
  <c r="AX34" i="43"/>
  <c r="AP32" i="50"/>
  <c r="AT32" i="50"/>
  <c r="AX32" i="50"/>
  <c r="AR32" i="50"/>
  <c r="AW32" i="50"/>
  <c r="AU32" i="50"/>
  <c r="AO32" i="50"/>
  <c r="AV32" i="50"/>
  <c r="AQ32" i="50"/>
  <c r="AS32" i="50"/>
  <c r="AR23" i="50"/>
  <c r="AV23" i="50"/>
  <c r="AQ23" i="50"/>
  <c r="AW23" i="50"/>
  <c r="AS23" i="50"/>
  <c r="AT23" i="50"/>
  <c r="AO23" i="50"/>
  <c r="AU23" i="50"/>
  <c r="AP23" i="50"/>
  <c r="AX23" i="50"/>
  <c r="AP27" i="27"/>
  <c r="AT27" i="27"/>
  <c r="AX27" i="27"/>
  <c r="AS27" i="27"/>
  <c r="AO27" i="27"/>
  <c r="AV27" i="27"/>
  <c r="AQ27" i="27"/>
  <c r="AW27" i="27"/>
  <c r="AR27" i="27"/>
  <c r="AU27" i="27"/>
  <c r="AP19" i="31"/>
  <c r="AT19" i="31"/>
  <c r="AX19" i="31"/>
  <c r="AR19" i="31"/>
  <c r="AW19" i="31"/>
  <c r="AU19" i="31"/>
  <c r="AQ19" i="31"/>
  <c r="AO19" i="31"/>
  <c r="AS19" i="31"/>
  <c r="AV19" i="31"/>
  <c r="AP42" i="49"/>
  <c r="AT42" i="49"/>
  <c r="AX42" i="49"/>
  <c r="AQ42" i="49"/>
  <c r="AV42" i="49"/>
  <c r="AS42" i="49"/>
  <c r="AR42" i="49"/>
  <c r="AU42" i="49"/>
  <c r="AW42" i="49"/>
  <c r="AO42" i="49"/>
  <c r="AR19" i="36"/>
  <c r="AV19" i="36"/>
  <c r="AS19" i="36"/>
  <c r="AX19" i="36"/>
  <c r="AT19" i="36"/>
  <c r="AQ19" i="36"/>
  <c r="AU19" i="36"/>
  <c r="AO19" i="36"/>
  <c r="AP19" i="36"/>
  <c r="AW19" i="36"/>
  <c r="AR45" i="55"/>
  <c r="AV45" i="55"/>
  <c r="AS45" i="55"/>
  <c r="AX45" i="55"/>
  <c r="AO45" i="55"/>
  <c r="AU45" i="55"/>
  <c r="AP45" i="55"/>
  <c r="AW45" i="55"/>
  <c r="AQ45" i="55"/>
  <c r="AT45" i="55"/>
  <c r="AP28" i="49"/>
  <c r="AT28" i="49"/>
  <c r="AX28" i="49"/>
  <c r="AR28" i="49"/>
  <c r="AW28" i="49"/>
  <c r="AQ28" i="49"/>
  <c r="AS28" i="49"/>
  <c r="AV28" i="49"/>
  <c r="AO28" i="49"/>
  <c r="AU28" i="49"/>
  <c r="AP27" i="43"/>
  <c r="AT27" i="43"/>
  <c r="AX27" i="43"/>
  <c r="AR27" i="43"/>
  <c r="AW27" i="43"/>
  <c r="AQ27" i="43"/>
  <c r="AV27" i="43"/>
  <c r="AO27" i="43"/>
  <c r="AU27" i="43"/>
  <c r="AS27" i="43"/>
  <c r="AR43" i="33"/>
  <c r="AV43" i="33"/>
  <c r="AO43" i="33"/>
  <c r="AT43" i="33"/>
  <c r="AS43" i="33"/>
  <c r="AU43" i="33"/>
  <c r="AW43" i="33"/>
  <c r="AP43" i="33"/>
  <c r="AQ43" i="33"/>
  <c r="AX43" i="33"/>
  <c r="AR26" i="29"/>
  <c r="AV26" i="29"/>
  <c r="AQ26" i="29"/>
  <c r="AW26" i="29"/>
  <c r="AP26" i="29"/>
  <c r="AX26" i="29"/>
  <c r="AS26" i="29"/>
  <c r="AO26" i="29"/>
  <c r="AU26" i="29"/>
  <c r="AT26" i="29"/>
  <c r="AR24" i="27"/>
  <c r="AV24" i="27"/>
  <c r="AQ24" i="27"/>
  <c r="AW24" i="27"/>
  <c r="AP24" i="27"/>
  <c r="AX24" i="27"/>
  <c r="AS24" i="27"/>
  <c r="AT24" i="27"/>
  <c r="AO24" i="27"/>
  <c r="AU24" i="27"/>
  <c r="AP35" i="56"/>
  <c r="AT35" i="56"/>
  <c r="AX35" i="56"/>
  <c r="AQ35" i="56"/>
  <c r="AV35" i="56"/>
  <c r="AU35" i="56"/>
  <c r="AO35" i="56"/>
  <c r="AW35" i="56"/>
  <c r="AR35" i="56"/>
  <c r="AS35" i="56"/>
  <c r="AP24" i="55"/>
  <c r="AT24" i="55"/>
  <c r="AX24" i="55"/>
  <c r="AO24" i="55"/>
  <c r="AU24" i="55"/>
  <c r="AR24" i="55"/>
  <c r="AS24" i="55"/>
  <c r="AV24" i="55"/>
  <c r="AQ24" i="55"/>
  <c r="AW24" i="55"/>
  <c r="AP19" i="43"/>
  <c r="AT19" i="43"/>
  <c r="AX19" i="43"/>
  <c r="AR19" i="43"/>
  <c r="AW19" i="43"/>
  <c r="AS19" i="43"/>
  <c r="AQ19" i="43"/>
  <c r="AU19" i="43"/>
  <c r="AO19" i="43"/>
  <c r="AV19" i="43"/>
  <c r="AO27" i="33"/>
  <c r="AS27" i="33"/>
  <c r="AW27" i="33"/>
  <c r="AQ27" i="33"/>
  <c r="AV27" i="33"/>
  <c r="AU27" i="33"/>
  <c r="AX27" i="33"/>
  <c r="AT27" i="33"/>
  <c r="AP27" i="33"/>
  <c r="AR27" i="33"/>
  <c r="AR44" i="29"/>
  <c r="AV44" i="29"/>
  <c r="AP44" i="29"/>
  <c r="AU44" i="29"/>
  <c r="AT44" i="29"/>
  <c r="AS44" i="29"/>
  <c r="AW44" i="29"/>
  <c r="AO44" i="29"/>
  <c r="AQ44" i="29"/>
  <c r="AX44" i="29"/>
  <c r="AR37" i="55"/>
  <c r="AV37" i="55"/>
  <c r="AS37" i="55"/>
  <c r="AX37" i="55"/>
  <c r="AP37" i="55"/>
  <c r="AW37" i="55"/>
  <c r="AQ37" i="55"/>
  <c r="AT37" i="55"/>
  <c r="AO37" i="55"/>
  <c r="AU37" i="55"/>
  <c r="AR22" i="29"/>
  <c r="AV22" i="29"/>
  <c r="AO22" i="29"/>
  <c r="AT22" i="29"/>
  <c r="AU22" i="29"/>
  <c r="AS22" i="29"/>
  <c r="AQ22" i="29"/>
  <c r="AP22" i="29"/>
  <c r="AW22" i="29"/>
  <c r="AX22" i="29"/>
  <c r="Q42" i="57"/>
  <c r="AX35" i="1" s="1"/>
  <c r="AR23" i="36"/>
  <c r="AV23" i="36"/>
  <c r="AP23" i="36"/>
  <c r="AU23" i="36"/>
  <c r="AO23" i="36"/>
  <c r="AW23" i="36"/>
  <c r="AQ23" i="36"/>
  <c r="AS23" i="36"/>
  <c r="AT23" i="36"/>
  <c r="AX23" i="36"/>
  <c r="AP46" i="33"/>
  <c r="AT46" i="33"/>
  <c r="AX46" i="33"/>
  <c r="AQ46" i="33"/>
  <c r="AV46" i="33"/>
  <c r="AR46" i="33"/>
  <c r="AS46" i="33"/>
  <c r="AU46" i="33"/>
  <c r="AW46" i="33"/>
  <c r="AO46" i="33"/>
  <c r="CB27" i="55"/>
  <c r="BZ49" i="55"/>
  <c r="CA49" i="55"/>
  <c r="AG48" i="27"/>
  <c r="BT40" i="56"/>
  <c r="AR40" i="56"/>
  <c r="AV40" i="56"/>
  <c r="AO40" i="56"/>
  <c r="AT40" i="56"/>
  <c r="AU40" i="56"/>
  <c r="AP40" i="56"/>
  <c r="AW40" i="56"/>
  <c r="AQ40" i="56"/>
  <c r="AX40" i="56"/>
  <c r="AS40" i="56"/>
  <c r="AR32" i="56"/>
  <c r="AV32" i="56"/>
  <c r="AO32" i="56"/>
  <c r="AT32" i="56"/>
  <c r="AP32" i="56"/>
  <c r="AW32" i="56"/>
  <c r="AQ32" i="56"/>
  <c r="AX32" i="56"/>
  <c r="AS32" i="56"/>
  <c r="AU32" i="56"/>
  <c r="AP49" i="56"/>
  <c r="AT49" i="56"/>
  <c r="AX49" i="56"/>
  <c r="AO49" i="56"/>
  <c r="AU49" i="56"/>
  <c r="AQ49" i="56"/>
  <c r="AW49" i="56"/>
  <c r="AR49" i="56"/>
  <c r="AS49" i="56"/>
  <c r="AV49" i="56"/>
  <c r="AR46" i="56"/>
  <c r="AV46" i="56"/>
  <c r="AS46" i="56"/>
  <c r="AX46" i="56"/>
  <c r="AQ46" i="56"/>
  <c r="AT46" i="56"/>
  <c r="AO46" i="56"/>
  <c r="AU46" i="56"/>
  <c r="AP46" i="56"/>
  <c r="AW46" i="56"/>
  <c r="AR26" i="56"/>
  <c r="AV26" i="56"/>
  <c r="AP26" i="56"/>
  <c r="AU26" i="56"/>
  <c r="AS26" i="56"/>
  <c r="AT26" i="56"/>
  <c r="AO26" i="56"/>
  <c r="AW26" i="56"/>
  <c r="AQ26" i="56"/>
  <c r="AX26" i="56"/>
  <c r="AP29" i="56"/>
  <c r="AT29" i="56"/>
  <c r="AX29" i="56"/>
  <c r="AR29" i="56"/>
  <c r="AW29" i="56"/>
  <c r="AQ29" i="56"/>
  <c r="AS29" i="56"/>
  <c r="AU29" i="56"/>
  <c r="AO29" i="56"/>
  <c r="AV29" i="56"/>
  <c r="AR47" i="55"/>
  <c r="AV47" i="55"/>
  <c r="AO47" i="55"/>
  <c r="AT47" i="55"/>
  <c r="AP47" i="55"/>
  <c r="AW47" i="55"/>
  <c r="AQ47" i="55"/>
  <c r="AX47" i="55"/>
  <c r="AS47" i="55"/>
  <c r="AU47" i="55"/>
  <c r="AP46" i="55"/>
  <c r="AT46" i="55"/>
  <c r="AX46" i="55"/>
  <c r="AS46" i="55"/>
  <c r="AR46" i="55"/>
  <c r="AU46" i="55"/>
  <c r="AO46" i="55"/>
  <c r="AV46" i="55"/>
  <c r="AQ46" i="55"/>
  <c r="AW46" i="55"/>
  <c r="AP22" i="55"/>
  <c r="AT22" i="55"/>
  <c r="AX22" i="55"/>
  <c r="AS22" i="55"/>
  <c r="AQ22" i="55"/>
  <c r="AW22" i="55"/>
  <c r="AR22" i="55"/>
  <c r="AU22" i="55"/>
  <c r="AO22" i="55"/>
  <c r="AV22" i="55"/>
  <c r="AR50" i="52"/>
  <c r="AV50" i="52"/>
  <c r="AS50" i="52"/>
  <c r="AX50" i="52"/>
  <c r="AP50" i="52"/>
  <c r="AW50" i="52"/>
  <c r="AQ50" i="52"/>
  <c r="AT50" i="52"/>
  <c r="AO50" i="52"/>
  <c r="CC50" i="52" s="1"/>
  <c r="AU50" i="52"/>
  <c r="AR34" i="52"/>
  <c r="AV34" i="52"/>
  <c r="AS34" i="52"/>
  <c r="AX34" i="52"/>
  <c r="AT34" i="52"/>
  <c r="AO34" i="52"/>
  <c r="AU34" i="52"/>
  <c r="AP34" i="52"/>
  <c r="AW34" i="52"/>
  <c r="AQ34" i="52"/>
  <c r="AR43" i="50"/>
  <c r="AV43" i="50"/>
  <c r="AO43" i="50"/>
  <c r="AT43" i="50"/>
  <c r="AQ43" i="50"/>
  <c r="AX43" i="50"/>
  <c r="AS43" i="50"/>
  <c r="AU43" i="50"/>
  <c r="AP43" i="50"/>
  <c r="AW43" i="50"/>
  <c r="AP33" i="56"/>
  <c r="AT33" i="56"/>
  <c r="AX33" i="56"/>
  <c r="AO33" i="56"/>
  <c r="AU33" i="56"/>
  <c r="AS33" i="56"/>
  <c r="AV33" i="56"/>
  <c r="AQ33" i="56"/>
  <c r="AW33" i="56"/>
  <c r="AR33" i="56"/>
  <c r="AR40" i="52"/>
  <c r="AV40" i="52"/>
  <c r="AQ40" i="52"/>
  <c r="AW40" i="52"/>
  <c r="AP40" i="52"/>
  <c r="AX40" i="52"/>
  <c r="AS40" i="52"/>
  <c r="AT40" i="52"/>
  <c r="AO40" i="52"/>
  <c r="AU40" i="52"/>
  <c r="AR20" i="52"/>
  <c r="AV20" i="52"/>
  <c r="AO20" i="52"/>
  <c r="AT20" i="52"/>
  <c r="AQ20" i="52"/>
  <c r="AX20" i="52"/>
  <c r="AS20" i="52"/>
  <c r="AU20" i="52"/>
  <c r="AP20" i="52"/>
  <c r="AW20" i="52"/>
  <c r="AR41" i="50"/>
  <c r="AV41" i="50"/>
  <c r="AS41" i="50"/>
  <c r="AX41" i="50"/>
  <c r="AP41" i="50"/>
  <c r="AW41" i="50"/>
  <c r="AQ41" i="50"/>
  <c r="AT41" i="50"/>
  <c r="AO41" i="50"/>
  <c r="AU41" i="50"/>
  <c r="AP39" i="52"/>
  <c r="AT39" i="52"/>
  <c r="AX39" i="52"/>
  <c r="AQ39" i="52"/>
  <c r="AV39" i="52"/>
  <c r="AS39" i="52"/>
  <c r="AU39" i="52"/>
  <c r="AO39" i="52"/>
  <c r="AW39" i="52"/>
  <c r="AR39" i="52"/>
  <c r="AP24" i="50"/>
  <c r="AT24" i="50"/>
  <c r="AX24" i="50"/>
  <c r="AR24" i="50"/>
  <c r="AW24" i="50"/>
  <c r="AO24" i="50"/>
  <c r="AV24" i="50"/>
  <c r="AQ24" i="50"/>
  <c r="AS24" i="50"/>
  <c r="AU24" i="50"/>
  <c r="AR43" i="49"/>
  <c r="AV43" i="49"/>
  <c r="AQ43" i="49"/>
  <c r="AW43" i="49"/>
  <c r="AP43" i="49"/>
  <c r="AX43" i="49"/>
  <c r="AS43" i="49"/>
  <c r="AT43" i="49"/>
  <c r="AU43" i="49"/>
  <c r="AO43" i="49"/>
  <c r="AR43" i="55"/>
  <c r="AV43" i="55"/>
  <c r="AQ43" i="55"/>
  <c r="AW43" i="55"/>
  <c r="AT43" i="55"/>
  <c r="AO43" i="55"/>
  <c r="AU43" i="55"/>
  <c r="AP43" i="55"/>
  <c r="AX43" i="55"/>
  <c r="AS43" i="55"/>
  <c r="AP27" i="52"/>
  <c r="AT27" i="52"/>
  <c r="AX27" i="52"/>
  <c r="AS27" i="52"/>
  <c r="AR27" i="52"/>
  <c r="AU27" i="52"/>
  <c r="AO27" i="52"/>
  <c r="AV27" i="52"/>
  <c r="AQ27" i="52"/>
  <c r="AW27" i="52"/>
  <c r="AP34" i="50"/>
  <c r="AT34" i="50"/>
  <c r="AX34" i="50"/>
  <c r="AS34" i="50"/>
  <c r="AO34" i="50"/>
  <c r="AV34" i="50"/>
  <c r="AQ34" i="50"/>
  <c r="AW34" i="50"/>
  <c r="AR34" i="50"/>
  <c r="AU34" i="50"/>
  <c r="AR18" i="50"/>
  <c r="AV18" i="50"/>
  <c r="AP18" i="50"/>
  <c r="AU18" i="50"/>
  <c r="AQ18" i="50"/>
  <c r="AX18" i="50"/>
  <c r="AS18" i="50"/>
  <c r="AT18" i="50"/>
  <c r="AW18" i="50"/>
  <c r="AO18" i="50"/>
  <c r="AR41" i="49"/>
  <c r="AV41" i="49"/>
  <c r="AP41" i="49"/>
  <c r="AU41" i="49"/>
  <c r="AO41" i="49"/>
  <c r="AW41" i="49"/>
  <c r="AS41" i="49"/>
  <c r="AT41" i="49"/>
  <c r="AX41" i="49"/>
  <c r="AQ41" i="49"/>
  <c r="AP42" i="55"/>
  <c r="AT42" i="55"/>
  <c r="AX42" i="55"/>
  <c r="AQ42" i="55"/>
  <c r="AV42" i="55"/>
  <c r="AO42" i="55"/>
  <c r="AW42" i="55"/>
  <c r="AR42" i="55"/>
  <c r="AS42" i="55"/>
  <c r="AU42" i="55"/>
  <c r="AP44" i="49"/>
  <c r="AT44" i="49"/>
  <c r="AX44" i="49"/>
  <c r="AR44" i="49"/>
  <c r="AW44" i="49"/>
  <c r="AU44" i="49"/>
  <c r="AQ44" i="49"/>
  <c r="AS44" i="49"/>
  <c r="AV44" i="49"/>
  <c r="AO44" i="49"/>
  <c r="AR25" i="50"/>
  <c r="AV25" i="50"/>
  <c r="AS25" i="50"/>
  <c r="AX25" i="50"/>
  <c r="AT25" i="50"/>
  <c r="AO25" i="50"/>
  <c r="AU25" i="50"/>
  <c r="AP25" i="50"/>
  <c r="AW25" i="50"/>
  <c r="AQ25" i="50"/>
  <c r="AP18" i="49"/>
  <c r="AT18" i="49"/>
  <c r="AX18" i="49"/>
  <c r="AO18" i="49"/>
  <c r="AU18" i="49"/>
  <c r="AS18" i="49"/>
  <c r="AQ18" i="49"/>
  <c r="AR18" i="49"/>
  <c r="AV18" i="49"/>
  <c r="AW18" i="49"/>
  <c r="AP17" i="50"/>
  <c r="AT17" i="50"/>
  <c r="AX17" i="50"/>
  <c r="AO17" i="50"/>
  <c r="AU17" i="50"/>
  <c r="AS17" i="50"/>
  <c r="AR17" i="50"/>
  <c r="AV17" i="50"/>
  <c r="AW17" i="50"/>
  <c r="AQ17" i="50"/>
  <c r="AR40" i="43"/>
  <c r="AV40" i="43"/>
  <c r="AP40" i="43"/>
  <c r="AU40" i="43"/>
  <c r="AO40" i="43"/>
  <c r="AW40" i="43"/>
  <c r="AQ40" i="43"/>
  <c r="AS40" i="43"/>
  <c r="AX40" i="43"/>
  <c r="AT40" i="43"/>
  <c r="AR20" i="43"/>
  <c r="AV20" i="43"/>
  <c r="AS20" i="43"/>
  <c r="AX20" i="43"/>
  <c r="AP20" i="43"/>
  <c r="AW20" i="43"/>
  <c r="AQ20" i="43"/>
  <c r="AT20" i="43"/>
  <c r="AO20" i="43"/>
  <c r="AU20" i="43"/>
  <c r="AP49" i="43"/>
  <c r="AT49" i="43"/>
  <c r="AX49" i="43"/>
  <c r="AQ49" i="43"/>
  <c r="AV49" i="43"/>
  <c r="AR49" i="43"/>
  <c r="AU49" i="43"/>
  <c r="AW49" i="43"/>
  <c r="AO49" i="43"/>
  <c r="CC49" i="43" s="1"/>
  <c r="AS49" i="43"/>
  <c r="AP33" i="43"/>
  <c r="AT33" i="43"/>
  <c r="AX33" i="43"/>
  <c r="AQ33" i="43"/>
  <c r="AV33" i="43"/>
  <c r="AU33" i="43"/>
  <c r="AS33" i="43"/>
  <c r="AW33" i="43"/>
  <c r="AR33" i="43"/>
  <c r="AO33" i="43"/>
  <c r="AP44" i="33"/>
  <c r="AT44" i="33"/>
  <c r="AX44" i="33"/>
  <c r="AO44" i="33"/>
  <c r="AU44" i="33"/>
  <c r="AQ44" i="33"/>
  <c r="AW44" i="33"/>
  <c r="AS44" i="33"/>
  <c r="AV44" i="33"/>
  <c r="AR44" i="33"/>
  <c r="AR45" i="36"/>
  <c r="AV45" i="36"/>
  <c r="AO45" i="36"/>
  <c r="AT45" i="36"/>
  <c r="AP45" i="36"/>
  <c r="AW45" i="36"/>
  <c r="AX45" i="36"/>
  <c r="AQ45" i="36"/>
  <c r="AS45" i="36"/>
  <c r="AU45" i="36"/>
  <c r="AR29" i="36"/>
  <c r="AV29" i="36"/>
  <c r="AO29" i="36"/>
  <c r="AT29" i="36"/>
  <c r="AS29" i="36"/>
  <c r="AW29" i="36"/>
  <c r="AP29" i="36"/>
  <c r="AX29" i="36"/>
  <c r="AQ29" i="36"/>
  <c r="AU29" i="36"/>
  <c r="AR45" i="33"/>
  <c r="AV45" i="33"/>
  <c r="AP45" i="33"/>
  <c r="AU45" i="33"/>
  <c r="AT45" i="33"/>
  <c r="AS45" i="33"/>
  <c r="AW45" i="33"/>
  <c r="AO45" i="33"/>
  <c r="AQ45" i="33"/>
  <c r="AX45" i="33"/>
  <c r="AP46" i="36"/>
  <c r="AT46" i="36"/>
  <c r="AX46" i="36"/>
  <c r="AO46" i="36"/>
  <c r="AU46" i="36"/>
  <c r="AS46" i="36"/>
  <c r="AW46" i="36"/>
  <c r="AQ46" i="36"/>
  <c r="AR46" i="36"/>
  <c r="AV46" i="36"/>
  <c r="AP30" i="36"/>
  <c r="AT30" i="36"/>
  <c r="AX30" i="36"/>
  <c r="AO30" i="36"/>
  <c r="AU30" i="36"/>
  <c r="AQ30" i="36"/>
  <c r="AW30" i="36"/>
  <c r="AV30" i="36"/>
  <c r="AR30" i="36"/>
  <c r="AS30" i="36"/>
  <c r="AH50" i="35"/>
  <c r="BR50" i="35"/>
  <c r="AO25" i="33"/>
  <c r="AS25" i="33"/>
  <c r="AW25" i="33"/>
  <c r="AP25" i="33"/>
  <c r="AU25" i="33"/>
  <c r="AT25" i="33"/>
  <c r="AX25" i="33"/>
  <c r="AQ25" i="33"/>
  <c r="AR25" i="33"/>
  <c r="AV25" i="33"/>
  <c r="AO29" i="33"/>
  <c r="AS29" i="33"/>
  <c r="AW29" i="33"/>
  <c r="AR29" i="33"/>
  <c r="AX29" i="33"/>
  <c r="AP29" i="33"/>
  <c r="AV29" i="33"/>
  <c r="AU29" i="33"/>
  <c r="AQ29" i="33"/>
  <c r="AT29" i="33"/>
  <c r="AR48" i="31"/>
  <c r="AV48" i="31"/>
  <c r="AP48" i="31"/>
  <c r="AU48" i="31"/>
  <c r="AO48" i="31"/>
  <c r="AW48" i="31"/>
  <c r="AT48" i="31"/>
  <c r="AQ48" i="31"/>
  <c r="AS48" i="31"/>
  <c r="AX48" i="31"/>
  <c r="AR32" i="31"/>
  <c r="AV32" i="31"/>
  <c r="AP32" i="31"/>
  <c r="AU32" i="31"/>
  <c r="AS32" i="31"/>
  <c r="AT32" i="31"/>
  <c r="AW32" i="31"/>
  <c r="AQ32" i="31"/>
  <c r="AX32" i="31"/>
  <c r="AO32" i="31"/>
  <c r="AX16" i="31"/>
  <c r="AW16" i="31"/>
  <c r="AT16" i="31"/>
  <c r="AP16" i="31"/>
  <c r="AS16" i="31"/>
  <c r="AR16" i="31"/>
  <c r="AQ16" i="31"/>
  <c r="AV16" i="31"/>
  <c r="AO16" i="31"/>
  <c r="AU16" i="31"/>
  <c r="AP45" i="29"/>
  <c r="AT45" i="29"/>
  <c r="AX45" i="29"/>
  <c r="AQ45" i="29"/>
  <c r="AV45" i="29"/>
  <c r="AR45" i="29"/>
  <c r="AS45" i="29"/>
  <c r="AW45" i="29"/>
  <c r="AU45" i="29"/>
  <c r="AO45" i="29"/>
  <c r="AR50" i="27"/>
  <c r="AV50" i="27"/>
  <c r="AS50" i="27"/>
  <c r="AX50" i="27"/>
  <c r="AT50" i="27"/>
  <c r="AO50" i="27"/>
  <c r="AU50" i="27"/>
  <c r="AP50" i="27"/>
  <c r="AW50" i="27"/>
  <c r="AQ50" i="27"/>
  <c r="AR34" i="27"/>
  <c r="AV34" i="27"/>
  <c r="AS34" i="27"/>
  <c r="AX34" i="27"/>
  <c r="AP34" i="27"/>
  <c r="AW34" i="27"/>
  <c r="AQ34" i="27"/>
  <c r="AT34" i="27"/>
  <c r="AO34" i="27"/>
  <c r="AU34" i="27"/>
  <c r="AP49" i="31"/>
  <c r="AT49" i="31"/>
  <c r="AX49" i="31"/>
  <c r="AQ49" i="31"/>
  <c r="AV49" i="31"/>
  <c r="AS49" i="31"/>
  <c r="AU49" i="31"/>
  <c r="AO49" i="31"/>
  <c r="AR49" i="31"/>
  <c r="AW49" i="31"/>
  <c r="AP33" i="31"/>
  <c r="AT33" i="31"/>
  <c r="AX33" i="31"/>
  <c r="AQ33" i="31"/>
  <c r="AV33" i="31"/>
  <c r="AO33" i="31"/>
  <c r="AW33" i="31"/>
  <c r="AS33" i="31"/>
  <c r="AR33" i="31"/>
  <c r="AU33" i="31"/>
  <c r="AP17" i="31"/>
  <c r="AT17" i="31"/>
  <c r="AX17" i="31"/>
  <c r="AQ17" i="31"/>
  <c r="AV17" i="31"/>
  <c r="AS17" i="31"/>
  <c r="AR17" i="31"/>
  <c r="AU17" i="31"/>
  <c r="AO17" i="31"/>
  <c r="AW17" i="31"/>
  <c r="AP35" i="29"/>
  <c r="AT35" i="29"/>
  <c r="AX35" i="29"/>
  <c r="AR35" i="29"/>
  <c r="AW35" i="29"/>
  <c r="AS35" i="29"/>
  <c r="AV35" i="29"/>
  <c r="AO35" i="29"/>
  <c r="AQ35" i="29"/>
  <c r="AU35" i="29"/>
  <c r="AP17" i="29"/>
  <c r="AT17" i="29"/>
  <c r="AX17" i="29"/>
  <c r="AQ17" i="29"/>
  <c r="AV17" i="29"/>
  <c r="AU17" i="29"/>
  <c r="AW17" i="29"/>
  <c r="AR17" i="29"/>
  <c r="AS17" i="29"/>
  <c r="AO17" i="29"/>
  <c r="AP41" i="29"/>
  <c r="AT41" i="29"/>
  <c r="AX41" i="29"/>
  <c r="AQ41" i="29"/>
  <c r="AV41" i="29"/>
  <c r="AO41" i="29"/>
  <c r="AW41" i="29"/>
  <c r="AS41" i="29"/>
  <c r="AR41" i="29"/>
  <c r="AU41" i="29"/>
  <c r="AR46" i="27"/>
  <c r="AV46" i="27"/>
  <c r="AP46" i="27"/>
  <c r="AU46" i="27"/>
  <c r="AQ46" i="27"/>
  <c r="AX46" i="27"/>
  <c r="AS46" i="27"/>
  <c r="AT46" i="27"/>
  <c r="AO46" i="27"/>
  <c r="AW46" i="27"/>
  <c r="AR26" i="27"/>
  <c r="AV26" i="27"/>
  <c r="AS26" i="27"/>
  <c r="AX26" i="27"/>
  <c r="AQ26" i="27"/>
  <c r="AT26" i="27"/>
  <c r="AO26" i="27"/>
  <c r="AU26" i="27"/>
  <c r="AP26" i="27"/>
  <c r="AW26" i="27"/>
  <c r="AP44" i="55"/>
  <c r="AT44" i="55"/>
  <c r="AX44" i="55"/>
  <c r="AR44" i="55"/>
  <c r="AW44" i="55"/>
  <c r="AQ44" i="55"/>
  <c r="AS44" i="55"/>
  <c r="AU44" i="55"/>
  <c r="AO44" i="55"/>
  <c r="AV44" i="55"/>
  <c r="AR24" i="52"/>
  <c r="AV24" i="52"/>
  <c r="AQ24" i="52"/>
  <c r="AW24" i="52"/>
  <c r="AT24" i="52"/>
  <c r="AO24" i="52"/>
  <c r="AU24" i="52"/>
  <c r="AP24" i="52"/>
  <c r="AX24" i="52"/>
  <c r="AS24" i="52"/>
  <c r="AP17" i="56"/>
  <c r="AT17" i="56"/>
  <c r="AX17" i="56"/>
  <c r="AO17" i="56"/>
  <c r="AU17" i="56"/>
  <c r="AQ17" i="56"/>
  <c r="AW17" i="56"/>
  <c r="AR17" i="56"/>
  <c r="AS17" i="56"/>
  <c r="AV17" i="56"/>
  <c r="AP28" i="55"/>
  <c r="AT28" i="55"/>
  <c r="AX28" i="55"/>
  <c r="AR28" i="55"/>
  <c r="AW28" i="55"/>
  <c r="AU28" i="55"/>
  <c r="AO28" i="55"/>
  <c r="AV28" i="55"/>
  <c r="AQ28" i="55"/>
  <c r="AS28" i="55"/>
  <c r="AY25" i="49"/>
  <c r="AX16" i="49"/>
  <c r="AV16" i="49"/>
  <c r="AR16" i="49"/>
  <c r="AU16" i="49"/>
  <c r="AW16" i="49"/>
  <c r="AT16" i="49"/>
  <c r="AS16" i="49"/>
  <c r="AR46" i="43"/>
  <c r="AV46" i="43"/>
  <c r="AO46" i="43"/>
  <c r="AT46" i="43"/>
  <c r="AS46" i="43"/>
  <c r="AW46" i="43"/>
  <c r="AP46" i="43"/>
  <c r="AX46" i="43"/>
  <c r="AU46" i="43"/>
  <c r="AQ46" i="43"/>
  <c r="AP36" i="36"/>
  <c r="AT36" i="36"/>
  <c r="AX36" i="36"/>
  <c r="AS36" i="36"/>
  <c r="AU36" i="36"/>
  <c r="AR36" i="36"/>
  <c r="AV36" i="36"/>
  <c r="AO36" i="36"/>
  <c r="AQ36" i="36"/>
  <c r="AW36" i="36"/>
  <c r="AP49" i="35"/>
  <c r="AT49" i="35"/>
  <c r="AX49" i="35"/>
  <c r="AS49" i="35"/>
  <c r="AO49" i="35"/>
  <c r="AV49" i="35"/>
  <c r="AR49" i="35"/>
  <c r="AU49" i="35"/>
  <c r="AQ49" i="35"/>
  <c r="AW49" i="35"/>
  <c r="AR42" i="43"/>
  <c r="AV42" i="43"/>
  <c r="AQ42" i="43"/>
  <c r="AW42" i="43"/>
  <c r="AP42" i="43"/>
  <c r="AX42" i="43"/>
  <c r="AO42" i="43"/>
  <c r="AS42" i="43"/>
  <c r="AU42" i="43"/>
  <c r="AT42" i="43"/>
  <c r="AR18" i="31"/>
  <c r="AV18" i="31"/>
  <c r="AQ18" i="31"/>
  <c r="AW18" i="31"/>
  <c r="AP18" i="31"/>
  <c r="AX18" i="31"/>
  <c r="AS18" i="31"/>
  <c r="AU18" i="31"/>
  <c r="AO18" i="31"/>
  <c r="AT18" i="31"/>
  <c r="AP47" i="31"/>
  <c r="AT47" i="31"/>
  <c r="AX47" i="31"/>
  <c r="AO47" i="31"/>
  <c r="AU47" i="31"/>
  <c r="AR47" i="31"/>
  <c r="AV47" i="31"/>
  <c r="AW47" i="31"/>
  <c r="AS47" i="31"/>
  <c r="AQ47" i="31"/>
  <c r="AP28" i="36"/>
  <c r="AT28" i="36"/>
  <c r="AX28" i="36"/>
  <c r="AS28" i="36"/>
  <c r="AO28" i="36"/>
  <c r="AV28" i="36"/>
  <c r="AW28" i="36"/>
  <c r="AQ28" i="36"/>
  <c r="AR28" i="36"/>
  <c r="AU28" i="36"/>
  <c r="AQ34" i="33"/>
  <c r="AU34" i="33"/>
  <c r="AP34" i="33"/>
  <c r="AV34" i="33"/>
  <c r="AO34" i="33"/>
  <c r="AW34" i="33"/>
  <c r="AS34" i="33"/>
  <c r="AR34" i="33"/>
  <c r="AT34" i="33"/>
  <c r="AX34" i="33"/>
  <c r="AR34" i="29"/>
  <c r="AV34" i="29"/>
  <c r="AQ34" i="29"/>
  <c r="AW34" i="29"/>
  <c r="AO34" i="29"/>
  <c r="AU34" i="29"/>
  <c r="AX34" i="29"/>
  <c r="AS34" i="29"/>
  <c r="AT34" i="29"/>
  <c r="AP34" i="29"/>
  <c r="AP31" i="27"/>
  <c r="AT31" i="27"/>
  <c r="AX31" i="27"/>
  <c r="AQ31" i="27"/>
  <c r="AV31" i="27"/>
  <c r="AR31" i="27"/>
  <c r="AS31" i="27"/>
  <c r="AU31" i="27"/>
  <c r="AO31" i="27"/>
  <c r="AW31" i="27"/>
  <c r="AR28" i="29"/>
  <c r="AV28" i="29"/>
  <c r="AS28" i="29"/>
  <c r="AX28" i="29"/>
  <c r="AQ28" i="29"/>
  <c r="AP28" i="29"/>
  <c r="AU28" i="29"/>
  <c r="AT28" i="29"/>
  <c r="AW28" i="29"/>
  <c r="AO28" i="29"/>
  <c r="AR26" i="31"/>
  <c r="AV26" i="31"/>
  <c r="AQ26" i="31"/>
  <c r="AW26" i="31"/>
  <c r="AO26" i="31"/>
  <c r="AU26" i="31"/>
  <c r="AX26" i="31"/>
  <c r="AS26" i="31"/>
  <c r="AP26" i="31"/>
  <c r="AT26" i="31"/>
  <c r="AR43" i="36"/>
  <c r="AV43" i="36"/>
  <c r="AS43" i="36"/>
  <c r="AX43" i="36"/>
  <c r="AO43" i="36"/>
  <c r="AU43" i="36"/>
  <c r="AP43" i="36"/>
  <c r="AQ43" i="36"/>
  <c r="AT43" i="36"/>
  <c r="AW43" i="36"/>
  <c r="AO35" i="33"/>
  <c r="AS35" i="33"/>
  <c r="AW35" i="33"/>
  <c r="AQ35" i="33"/>
  <c r="AV35" i="33"/>
  <c r="AT35" i="33"/>
  <c r="AR35" i="33"/>
  <c r="AP35" i="33"/>
  <c r="AU35" i="33"/>
  <c r="AX35" i="33"/>
  <c r="AP32" i="49"/>
  <c r="AT32" i="49"/>
  <c r="AX32" i="49"/>
  <c r="AO32" i="49"/>
  <c r="AU32" i="49"/>
  <c r="AS32" i="49"/>
  <c r="AV32" i="49"/>
  <c r="AQ32" i="49"/>
  <c r="AR32" i="49"/>
  <c r="AW32" i="49"/>
  <c r="AR27" i="50"/>
  <c r="AV27" i="50"/>
  <c r="AO27" i="50"/>
  <c r="AT27" i="50"/>
  <c r="AU27" i="50"/>
  <c r="AP27" i="50"/>
  <c r="AW27" i="50"/>
  <c r="AQ27" i="50"/>
  <c r="AX27" i="50"/>
  <c r="AS27" i="50"/>
  <c r="AR17" i="27"/>
  <c r="AV17" i="27"/>
  <c r="AS17" i="27"/>
  <c r="AX17" i="27"/>
  <c r="AT17" i="27"/>
  <c r="AO17" i="27"/>
  <c r="AU17" i="27"/>
  <c r="AP17" i="27"/>
  <c r="AW17" i="27"/>
  <c r="AQ17" i="27"/>
  <c r="AP43" i="31"/>
  <c r="AT43" i="31"/>
  <c r="AX43" i="31"/>
  <c r="AR43" i="31"/>
  <c r="AW43" i="31"/>
  <c r="AO43" i="31"/>
  <c r="AV43" i="31"/>
  <c r="AQ43" i="31"/>
  <c r="AS43" i="31"/>
  <c r="AU43" i="31"/>
  <c r="AP30" i="49"/>
  <c r="AT30" i="49"/>
  <c r="AX30" i="49"/>
  <c r="AS30" i="49"/>
  <c r="AR30" i="49"/>
  <c r="AU30" i="49"/>
  <c r="AQ30" i="49"/>
  <c r="AV30" i="49"/>
  <c r="AW30" i="49"/>
  <c r="AO30" i="49"/>
  <c r="AP31" i="56"/>
  <c r="AT31" i="56"/>
  <c r="AX31" i="56"/>
  <c r="AS31" i="56"/>
  <c r="AR31" i="56"/>
  <c r="AU31" i="56"/>
  <c r="AO31" i="56"/>
  <c r="AV31" i="56"/>
  <c r="AQ31" i="56"/>
  <c r="AW31" i="56"/>
  <c r="AR19" i="55"/>
  <c r="AV19" i="55"/>
  <c r="AQ19" i="55"/>
  <c r="AW19" i="55"/>
  <c r="AS19" i="55"/>
  <c r="AT19" i="55"/>
  <c r="AO19" i="55"/>
  <c r="AU19" i="55"/>
  <c r="AP19" i="55"/>
  <c r="AX19" i="55"/>
  <c r="AP43" i="43"/>
  <c r="AT43" i="43"/>
  <c r="AX43" i="43"/>
  <c r="AR43" i="43"/>
  <c r="AW43" i="43"/>
  <c r="AU43" i="43"/>
  <c r="AO43" i="43"/>
  <c r="AQ43" i="43"/>
  <c r="AS43" i="43"/>
  <c r="AV43" i="43"/>
  <c r="AP23" i="43"/>
  <c r="AT23" i="43"/>
  <c r="AX23" i="43"/>
  <c r="AO23" i="43"/>
  <c r="AU23" i="43"/>
  <c r="AV23" i="43"/>
  <c r="AQ23" i="43"/>
  <c r="AR23" i="43"/>
  <c r="AW23" i="43"/>
  <c r="AS23" i="43"/>
  <c r="AO31" i="33"/>
  <c r="AS31" i="33"/>
  <c r="AW31" i="33"/>
  <c r="AT31" i="33"/>
  <c r="AQ31" i="33"/>
  <c r="AX31" i="33"/>
  <c r="AU31" i="33"/>
  <c r="AR31" i="33"/>
  <c r="AV31" i="33"/>
  <c r="AP31" i="33"/>
  <c r="AP20" i="55"/>
  <c r="AT20" i="55"/>
  <c r="AX20" i="55"/>
  <c r="AR20" i="55"/>
  <c r="AW20" i="55"/>
  <c r="AO20" i="55"/>
  <c r="AV20" i="55"/>
  <c r="AQ20" i="55"/>
  <c r="AS20" i="55"/>
  <c r="AU20" i="55"/>
  <c r="AP47" i="56"/>
  <c r="AT47" i="56"/>
  <c r="AX47" i="56"/>
  <c r="AS47" i="56"/>
  <c r="AO47" i="56"/>
  <c r="AV47" i="56"/>
  <c r="AQ47" i="56"/>
  <c r="AW47" i="56"/>
  <c r="AR47" i="56"/>
  <c r="AU47" i="56"/>
  <c r="AP21" i="56"/>
  <c r="AT21" i="56"/>
  <c r="AX21" i="56"/>
  <c r="AR21" i="56"/>
  <c r="AW21" i="56"/>
  <c r="AS21" i="56"/>
  <c r="AU21" i="56"/>
  <c r="AO21" i="56"/>
  <c r="AV21" i="56"/>
  <c r="AQ21" i="56"/>
  <c r="AP40" i="50"/>
  <c r="AT40" i="50"/>
  <c r="AX40" i="50"/>
  <c r="AR40" i="50"/>
  <c r="AW40" i="50"/>
  <c r="AS40" i="50"/>
  <c r="AU40" i="50"/>
  <c r="AO40" i="50"/>
  <c r="AV40" i="50"/>
  <c r="AQ40" i="50"/>
  <c r="AP48" i="36"/>
  <c r="AT48" i="36"/>
  <c r="AX48" i="36"/>
  <c r="AQ48" i="36"/>
  <c r="AV48" i="36"/>
  <c r="AU48" i="36"/>
  <c r="AW48" i="36"/>
  <c r="AO48" i="36"/>
  <c r="AR48" i="36"/>
  <c r="AS48" i="36"/>
  <c r="AR23" i="33"/>
  <c r="AV23" i="33"/>
  <c r="AS23" i="33"/>
  <c r="AX23" i="33"/>
  <c r="AO23" i="33"/>
  <c r="AU23" i="33"/>
  <c r="AW23" i="33"/>
  <c r="AT23" i="33"/>
  <c r="AQ23" i="33"/>
  <c r="AP23" i="33"/>
  <c r="AR42" i="29"/>
  <c r="AQ42" i="29"/>
  <c r="AV42" i="29"/>
  <c r="AT42" i="29"/>
  <c r="AS42" i="29"/>
  <c r="AU42" i="29"/>
  <c r="AO42" i="29"/>
  <c r="AP42" i="29"/>
  <c r="AX42" i="29"/>
  <c r="AW42" i="29"/>
  <c r="AP46" i="49"/>
  <c r="AT46" i="49"/>
  <c r="AX46" i="49"/>
  <c r="AS46" i="49"/>
  <c r="AO46" i="49"/>
  <c r="AV46" i="49"/>
  <c r="AQ46" i="49"/>
  <c r="AR46" i="49"/>
  <c r="AU46" i="49"/>
  <c r="AW46" i="49"/>
  <c r="AP43" i="27"/>
  <c r="AT43" i="27"/>
  <c r="AX43" i="27"/>
  <c r="AS43" i="27"/>
  <c r="AR43" i="27"/>
  <c r="AU43" i="27"/>
  <c r="AO43" i="27"/>
  <c r="AV43" i="27"/>
  <c r="AQ43" i="27"/>
  <c r="AW43" i="27"/>
  <c r="AR48" i="27"/>
  <c r="AV48" i="27"/>
  <c r="AQ48" i="27"/>
  <c r="AW48" i="27"/>
  <c r="AS48" i="27"/>
  <c r="AT48" i="27"/>
  <c r="AO48" i="27"/>
  <c r="AU48" i="27"/>
  <c r="AX48" i="27"/>
  <c r="AP48" i="27"/>
  <c r="AJ55" i="27"/>
  <c r="AP40" i="55"/>
  <c r="AT40" i="55"/>
  <c r="AX40" i="55"/>
  <c r="AO40" i="55"/>
  <c r="AU40" i="55"/>
  <c r="AV40" i="55"/>
  <c r="AQ40" i="55"/>
  <c r="AW40" i="55"/>
  <c r="AR40" i="55"/>
  <c r="AS40" i="55"/>
  <c r="BX40" i="56"/>
  <c r="BS27" i="55"/>
  <c r="BX49" i="55"/>
  <c r="BW49" i="55"/>
  <c r="AP22" i="27"/>
  <c r="AT22" i="27"/>
  <c r="AX22" i="27"/>
  <c r="AQ22" i="27"/>
  <c r="AU22" i="27"/>
  <c r="AR22" i="27"/>
  <c r="AV22" i="27"/>
  <c r="AO22" i="27"/>
  <c r="AS22" i="27"/>
  <c r="AW22" i="27"/>
  <c r="X36" i="49"/>
  <c r="W19" i="49"/>
  <c r="W40" i="49"/>
  <c r="X57" i="49"/>
  <c r="AC49" i="49"/>
  <c r="Z29" i="49"/>
  <c r="AA46" i="49"/>
  <c r="AB63" i="49"/>
  <c r="BD30" i="49"/>
  <c r="BF52" i="49"/>
  <c r="AY31" i="49"/>
  <c r="BA30" i="49"/>
  <c r="BB47" i="49"/>
  <c r="BG64" i="49"/>
  <c r="Y57" i="49"/>
  <c r="BE36" i="49"/>
  <c r="W54" i="49"/>
  <c r="AE45" i="27"/>
  <c r="AE37" i="27"/>
  <c r="AE36" i="27"/>
  <c r="AI28" i="27"/>
  <c r="AF29" i="27"/>
  <c r="AL17" i="27"/>
  <c r="AF23" i="27"/>
  <c r="AE43" i="27"/>
  <c r="AJ23" i="27"/>
  <c r="AE27" i="27"/>
  <c r="AF32" i="27"/>
  <c r="AG40" i="27"/>
  <c r="AG53" i="27"/>
  <c r="AJ30" i="27"/>
  <c r="AG25" i="27"/>
  <c r="AH39" i="27"/>
  <c r="AM28" i="27"/>
  <c r="AH21" i="27"/>
  <c r="AM61" i="27"/>
  <c r="AG58" i="27"/>
  <c r="AN26" i="27"/>
  <c r="AL64" i="27"/>
  <c r="AM49" i="27"/>
  <c r="AL45" i="35"/>
  <c r="AL37" i="35"/>
  <c r="BP27" i="35"/>
  <c r="BP19" i="35"/>
  <c r="CB40" i="56"/>
  <c r="BU40" i="56"/>
  <c r="BS40" i="56"/>
  <c r="BY40" i="56"/>
  <c r="BU49" i="55"/>
  <c r="AF61" i="27"/>
  <c r="AK51" i="27"/>
  <c r="AG21" i="27"/>
  <c r="BW40" i="56"/>
  <c r="N45" i="57"/>
  <c r="AO38" i="1" s="1"/>
  <c r="BV52" i="49"/>
  <c r="BZ52" i="49"/>
  <c r="BT52" i="49"/>
  <c r="BY52" i="49"/>
  <c r="BU52" i="49"/>
  <c r="CA52" i="49"/>
  <c r="BW52" i="49"/>
  <c r="CB52" i="49"/>
  <c r="BX52" i="49"/>
  <c r="BS52" i="49"/>
  <c r="L47" i="57"/>
  <c r="AI40" i="1" s="1"/>
  <c r="BV54" i="43"/>
  <c r="BZ54" i="43"/>
  <c r="BU54" i="43"/>
  <c r="CA54" i="43"/>
  <c r="BW54" i="43"/>
  <c r="CB54" i="43"/>
  <c r="BS54" i="43"/>
  <c r="BX54" i="43"/>
  <c r="BT54" i="43"/>
  <c r="BY54" i="43"/>
  <c r="G43" i="57"/>
  <c r="T36" i="1" s="1"/>
  <c r="BS50" i="33"/>
  <c r="BW50" i="33"/>
  <c r="CA50" i="33"/>
  <c r="BZ50" i="33"/>
  <c r="BT50" i="33"/>
  <c r="BX50" i="33"/>
  <c r="CB50" i="33"/>
  <c r="BU50" i="33"/>
  <c r="BY50" i="33"/>
  <c r="BV50" i="33"/>
  <c r="AF53" i="27"/>
  <c r="O45" i="57"/>
  <c r="AR38" i="1" s="1"/>
  <c r="BS52" i="50"/>
  <c r="BW52" i="50"/>
  <c r="CA52" i="50"/>
  <c r="BT52" i="50"/>
  <c r="BX52" i="50"/>
  <c r="CB52" i="50"/>
  <c r="BZ52" i="50"/>
  <c r="BV52" i="50"/>
  <c r="BY52" i="50"/>
  <c r="BU52" i="50"/>
  <c r="G45" i="57"/>
  <c r="T38" i="1" s="1"/>
  <c r="BS52" i="33"/>
  <c r="BW52" i="33"/>
  <c r="CA52" i="33"/>
  <c r="BZ52" i="33"/>
  <c r="BT52" i="33"/>
  <c r="BX52" i="33"/>
  <c r="CB52" i="33"/>
  <c r="BU52" i="33"/>
  <c r="BY52" i="33"/>
  <c r="BV52" i="33"/>
  <c r="I46" i="57"/>
  <c r="Z39" i="1" s="1"/>
  <c r="BT53" i="36"/>
  <c r="BX53" i="36"/>
  <c r="CB53" i="36"/>
  <c r="BU53" i="36"/>
  <c r="BZ53" i="36"/>
  <c r="BV53" i="36"/>
  <c r="CA53" i="36"/>
  <c r="BW53" i="36"/>
  <c r="BY53" i="36"/>
  <c r="BS53" i="36"/>
  <c r="G46" i="57"/>
  <c r="T39" i="1" s="1"/>
  <c r="BU53" i="33"/>
  <c r="BY53" i="33"/>
  <c r="BX53" i="33"/>
  <c r="BV53" i="33"/>
  <c r="BZ53" i="33"/>
  <c r="BS53" i="33"/>
  <c r="BW53" i="33"/>
  <c r="CA53" i="33"/>
  <c r="BT53" i="33"/>
  <c r="CB53" i="33"/>
  <c r="I47" i="57"/>
  <c r="Z40" i="1" s="1"/>
  <c r="BV54" i="36"/>
  <c r="BZ54" i="36"/>
  <c r="BU54" i="36"/>
  <c r="CA54" i="36"/>
  <c r="BW54" i="36"/>
  <c r="CB54" i="36"/>
  <c r="BS54" i="36"/>
  <c r="BX54" i="36"/>
  <c r="BT54" i="36"/>
  <c r="BY54" i="36"/>
  <c r="E47" i="57"/>
  <c r="N40" i="1" s="1"/>
  <c r="F46" i="57"/>
  <c r="Q39" i="1" s="1"/>
  <c r="BU53" i="31"/>
  <c r="BY53" i="31"/>
  <c r="BV53" i="31"/>
  <c r="BZ53" i="31"/>
  <c r="BS53" i="31"/>
  <c r="BW53" i="31"/>
  <c r="CA53" i="31"/>
  <c r="CB53" i="31"/>
  <c r="BT53" i="31"/>
  <c r="BX53" i="31"/>
  <c r="P45" i="57"/>
  <c r="AU38" i="1" s="1"/>
  <c r="BT52" i="52"/>
  <c r="BX52" i="52"/>
  <c r="CB52" i="52"/>
  <c r="BU52" i="52"/>
  <c r="BY52" i="52"/>
  <c r="BV52" i="52"/>
  <c r="BZ52" i="52"/>
  <c r="BS52" i="52"/>
  <c r="BW52" i="52"/>
  <c r="CA52" i="52"/>
  <c r="E45" i="57"/>
  <c r="N38" i="1" s="1"/>
  <c r="I45" i="57"/>
  <c r="Z38" i="1" s="1"/>
  <c r="BV52" i="36"/>
  <c r="BZ52" i="36"/>
  <c r="BT52" i="36"/>
  <c r="BY52" i="36"/>
  <c r="BU52" i="36"/>
  <c r="CA52" i="36"/>
  <c r="BW52" i="36"/>
  <c r="CB52" i="36"/>
  <c r="BS52" i="36"/>
  <c r="BX52" i="36"/>
  <c r="AG38" i="27"/>
  <c r="AH65" i="27"/>
  <c r="BT27" i="55"/>
  <c r="AT40" i="1"/>
  <c r="S40" i="1"/>
  <c r="AQ40" i="1"/>
  <c r="P43" i="57"/>
  <c r="AU36" i="1" s="1"/>
  <c r="BT50" i="52"/>
  <c r="BX50" i="52"/>
  <c r="CB50" i="52"/>
  <c r="BU50" i="52"/>
  <c r="BY50" i="52"/>
  <c r="BV50" i="52"/>
  <c r="BZ50" i="52"/>
  <c r="BW50" i="52"/>
  <c r="BS50" i="52"/>
  <c r="CA50" i="52"/>
  <c r="L43" i="57"/>
  <c r="AI36" i="1" s="1"/>
  <c r="BV50" i="43"/>
  <c r="BZ50" i="43"/>
  <c r="BS50" i="43"/>
  <c r="BX50" i="43"/>
  <c r="BT50" i="43"/>
  <c r="BY50" i="43"/>
  <c r="BU50" i="43"/>
  <c r="CA50" i="43"/>
  <c r="BW50" i="43"/>
  <c r="CB50" i="43"/>
  <c r="F43" i="57"/>
  <c r="Q36" i="1" s="1"/>
  <c r="BS50" i="31"/>
  <c r="BW50" i="31"/>
  <c r="CA50" i="31"/>
  <c r="BT50" i="31"/>
  <c r="BX50" i="31"/>
  <c r="CB50" i="31"/>
  <c r="BU50" i="31"/>
  <c r="BY50" i="31"/>
  <c r="BZ50" i="31"/>
  <c r="BV50" i="31"/>
  <c r="Q47" i="57"/>
  <c r="AX40" i="1" s="1"/>
  <c r="BT54" i="55"/>
  <c r="BX54" i="55"/>
  <c r="CB54" i="55"/>
  <c r="BU54" i="55"/>
  <c r="BY54" i="55"/>
  <c r="BV54" i="55"/>
  <c r="BZ54" i="55"/>
  <c r="BW54" i="55"/>
  <c r="CA54" i="55"/>
  <c r="BS54" i="55"/>
  <c r="O46" i="57"/>
  <c r="AR39" i="1" s="1"/>
  <c r="BU53" i="50"/>
  <c r="BY53" i="50"/>
  <c r="BV53" i="50"/>
  <c r="BZ53" i="50"/>
  <c r="BX53" i="50"/>
  <c r="BW53" i="50"/>
  <c r="CA53" i="50"/>
  <c r="BS53" i="50"/>
  <c r="CB53" i="50"/>
  <c r="BT53" i="50"/>
  <c r="N46" i="57"/>
  <c r="AO39" i="1" s="1"/>
  <c r="BT53" i="49"/>
  <c r="BX53" i="49"/>
  <c r="CB53" i="49"/>
  <c r="BU53" i="49"/>
  <c r="BZ53" i="49"/>
  <c r="BV53" i="49"/>
  <c r="CA53" i="49"/>
  <c r="BW53" i="49"/>
  <c r="BS53" i="49"/>
  <c r="BY53" i="49"/>
  <c r="L46" i="57"/>
  <c r="AI39" i="1" s="1"/>
  <c r="BT53" i="43"/>
  <c r="BX53" i="43"/>
  <c r="CB53" i="43"/>
  <c r="BU53" i="43"/>
  <c r="BZ53" i="43"/>
  <c r="BV53" i="43"/>
  <c r="CA53" i="43"/>
  <c r="BW53" i="43"/>
  <c r="BY53" i="43"/>
  <c r="BS53" i="43"/>
  <c r="I43" i="57"/>
  <c r="Z36" i="1" s="1"/>
  <c r="BV50" i="36"/>
  <c r="BZ50" i="36"/>
  <c r="BS50" i="36"/>
  <c r="BX50" i="36"/>
  <c r="BT50" i="36"/>
  <c r="BY50" i="36"/>
  <c r="BU50" i="36"/>
  <c r="CA50" i="36"/>
  <c r="BW50" i="36"/>
  <c r="CB50" i="36"/>
  <c r="F45" i="57"/>
  <c r="Q38" i="1" s="1"/>
  <c r="BS52" i="31"/>
  <c r="BW52" i="31"/>
  <c r="CA52" i="31"/>
  <c r="BT52" i="31"/>
  <c r="BX52" i="31"/>
  <c r="CB52" i="31"/>
  <c r="BU52" i="31"/>
  <c r="BY52" i="31"/>
  <c r="BV52" i="31"/>
  <c r="BZ52" i="31"/>
  <c r="E46" i="57"/>
  <c r="N39" i="1" s="1"/>
  <c r="E43" i="57"/>
  <c r="N36" i="1" s="1"/>
  <c r="D47" i="57"/>
  <c r="K40" i="1" s="1"/>
  <c r="BS54" i="27"/>
  <c r="BW54" i="27"/>
  <c r="CA54" i="27"/>
  <c r="BT54" i="27"/>
  <c r="BX54" i="27"/>
  <c r="CB54" i="27"/>
  <c r="BU54" i="27"/>
  <c r="BY54" i="27"/>
  <c r="BV54" i="27"/>
  <c r="BZ54" i="27"/>
  <c r="Q45" i="57"/>
  <c r="AX38" i="1" s="1"/>
  <c r="BT52" i="55"/>
  <c r="BX52" i="55"/>
  <c r="CB52" i="55"/>
  <c r="BU52" i="55"/>
  <c r="BY52" i="55"/>
  <c r="BV52" i="55"/>
  <c r="BZ52" i="55"/>
  <c r="CA52" i="55"/>
  <c r="BW52" i="55"/>
  <c r="BS52" i="55"/>
  <c r="AE53" i="27"/>
  <c r="AK49" i="27"/>
  <c r="AN35" i="27"/>
  <c r="AG33" i="27"/>
  <c r="AE49" i="27"/>
  <c r="AF42" i="27"/>
  <c r="AM52" i="27"/>
  <c r="AH53" i="27"/>
  <c r="AN40" i="27"/>
  <c r="AL50" i="27"/>
  <c r="AF31" i="27"/>
  <c r="AL22" i="27"/>
  <c r="AJ22" i="27"/>
  <c r="AG57" i="27"/>
  <c r="AI43" i="27"/>
  <c r="AI30" i="27"/>
  <c r="BZ27" i="55"/>
  <c r="BU27" i="55"/>
  <c r="BX27" i="55"/>
  <c r="CA27" i="55"/>
  <c r="R47" i="57"/>
  <c r="BA40" i="1" s="1"/>
  <c r="BT54" i="56"/>
  <c r="BX54" i="56"/>
  <c r="CB54" i="56"/>
  <c r="BU54" i="56"/>
  <c r="BY54" i="56"/>
  <c r="BV54" i="56"/>
  <c r="BZ54" i="56"/>
  <c r="CA54" i="56"/>
  <c r="BS54" i="56"/>
  <c r="BW54" i="56"/>
  <c r="S37" i="1"/>
  <c r="AQ36" i="1"/>
  <c r="P44" i="57"/>
  <c r="AU37" i="1" s="1"/>
  <c r="BV51" i="52"/>
  <c r="BZ51" i="52"/>
  <c r="BS51" i="52"/>
  <c r="BW51" i="52"/>
  <c r="CA51" i="52"/>
  <c r="BT51" i="52"/>
  <c r="BX51" i="52"/>
  <c r="CB51" i="52"/>
  <c r="BU51" i="52"/>
  <c r="BY51" i="52"/>
  <c r="L45" i="57"/>
  <c r="AI38" i="1" s="1"/>
  <c r="BV52" i="43"/>
  <c r="BZ52" i="43"/>
  <c r="BT52" i="43"/>
  <c r="BY52" i="43"/>
  <c r="BU52" i="43"/>
  <c r="CA52" i="43"/>
  <c r="BW52" i="43"/>
  <c r="CB52" i="43"/>
  <c r="BS52" i="43"/>
  <c r="BX52" i="43"/>
  <c r="H44" i="57"/>
  <c r="W37" i="1" s="1"/>
  <c r="BT51" i="35"/>
  <c r="BX51" i="35"/>
  <c r="CB51" i="35"/>
  <c r="BU51" i="35"/>
  <c r="BY51" i="35"/>
  <c r="BV51" i="35"/>
  <c r="BZ51" i="35"/>
  <c r="BS51" i="35"/>
  <c r="BW51" i="35"/>
  <c r="CA51" i="35"/>
  <c r="AM51" i="27"/>
  <c r="AN59" i="27"/>
  <c r="G44" i="57"/>
  <c r="T37" i="1" s="1"/>
  <c r="BU51" i="33"/>
  <c r="BY51" i="33"/>
  <c r="BT51" i="33"/>
  <c r="CB51" i="33"/>
  <c r="BV51" i="33"/>
  <c r="BZ51" i="33"/>
  <c r="BS51" i="33"/>
  <c r="BW51" i="33"/>
  <c r="CA51" i="33"/>
  <c r="BX51" i="33"/>
  <c r="R43" i="57"/>
  <c r="BA36" i="1" s="1"/>
  <c r="BT50" i="56"/>
  <c r="BX50" i="56"/>
  <c r="CB50" i="56"/>
  <c r="BU50" i="56"/>
  <c r="BY50" i="56"/>
  <c r="BV50" i="56"/>
  <c r="BZ50" i="56"/>
  <c r="BW50" i="56"/>
  <c r="CA50" i="56"/>
  <c r="BS50" i="56"/>
  <c r="Q44" i="57"/>
  <c r="AX37" i="1" s="1"/>
  <c r="BV51" i="55"/>
  <c r="BZ51" i="55"/>
  <c r="BS51" i="55"/>
  <c r="BW51" i="55"/>
  <c r="CA51" i="55"/>
  <c r="BT51" i="55"/>
  <c r="BX51" i="55"/>
  <c r="CB51" i="55"/>
  <c r="BU51" i="55"/>
  <c r="BY51" i="55"/>
  <c r="Q43" i="57"/>
  <c r="AX36" i="1" s="1"/>
  <c r="BT50" i="55"/>
  <c r="BX50" i="55"/>
  <c r="CB50" i="55"/>
  <c r="BU50" i="55"/>
  <c r="BY50" i="55"/>
  <c r="BV50" i="55"/>
  <c r="BZ50" i="55"/>
  <c r="BW50" i="55"/>
  <c r="CA50" i="55"/>
  <c r="BS50" i="55"/>
  <c r="CD50" i="55" s="1"/>
  <c r="P47" i="57"/>
  <c r="AU40" i="1" s="1"/>
  <c r="BT54" i="52"/>
  <c r="BX54" i="52"/>
  <c r="CB54" i="52"/>
  <c r="BU54" i="52"/>
  <c r="BY54" i="52"/>
  <c r="BV54" i="52"/>
  <c r="BZ54" i="52"/>
  <c r="BS54" i="52"/>
  <c r="BW54" i="52"/>
  <c r="CA54" i="52"/>
  <c r="O44" i="57"/>
  <c r="AR37" i="1" s="1"/>
  <c r="BU51" i="50"/>
  <c r="BY51" i="50"/>
  <c r="BV51" i="50"/>
  <c r="BZ51" i="50"/>
  <c r="BT51" i="50"/>
  <c r="CB51" i="50"/>
  <c r="BW51" i="50"/>
  <c r="BX51" i="50"/>
  <c r="CA51" i="50"/>
  <c r="BS51" i="50"/>
  <c r="N44" i="57"/>
  <c r="BT51" i="49"/>
  <c r="BX51" i="49"/>
  <c r="CB51" i="49"/>
  <c r="BS51" i="49"/>
  <c r="BY51" i="49"/>
  <c r="BU51" i="49"/>
  <c r="BZ51" i="49"/>
  <c r="BV51" i="49"/>
  <c r="CA51" i="49"/>
  <c r="BW51" i="49"/>
  <c r="D43" i="57"/>
  <c r="K36" i="1" s="1"/>
  <c r="BS50" i="27"/>
  <c r="BW50" i="27"/>
  <c r="CA50" i="27"/>
  <c r="BT50" i="27"/>
  <c r="BX50" i="27"/>
  <c r="CB50" i="27"/>
  <c r="BU50" i="27"/>
  <c r="BY50" i="27"/>
  <c r="BZ50" i="27"/>
  <c r="BV50" i="27"/>
  <c r="D46" i="57"/>
  <c r="BU53" i="27"/>
  <c r="BY53" i="27"/>
  <c r="BV53" i="27"/>
  <c r="BZ53" i="27"/>
  <c r="BS53" i="27"/>
  <c r="BW53" i="27"/>
  <c r="CA53" i="27"/>
  <c r="CB53" i="27"/>
  <c r="BX53" i="27"/>
  <c r="BT53" i="27"/>
  <c r="O43" i="57"/>
  <c r="AR36" i="1" s="1"/>
  <c r="BS50" i="50"/>
  <c r="BW50" i="50"/>
  <c r="CA50" i="50"/>
  <c r="BT50" i="50"/>
  <c r="BX50" i="50"/>
  <c r="CB50" i="50"/>
  <c r="BV50" i="50"/>
  <c r="BU50" i="50"/>
  <c r="BY50" i="50"/>
  <c r="BZ50" i="50"/>
  <c r="H45" i="57"/>
  <c r="W38" i="1" s="1"/>
  <c r="BV52" i="35"/>
  <c r="BZ52" i="35"/>
  <c r="BS52" i="35"/>
  <c r="BW52" i="35"/>
  <c r="CA52" i="35"/>
  <c r="BT52" i="35"/>
  <c r="BX52" i="35"/>
  <c r="CB52" i="35"/>
  <c r="BU52" i="35"/>
  <c r="BY52" i="35"/>
  <c r="Q20" i="57"/>
  <c r="AX13" i="1" s="1"/>
  <c r="AL48" i="27"/>
  <c r="AJ25" i="27"/>
  <c r="AJ62" i="27"/>
  <c r="AN19" i="27"/>
  <c r="AK39" i="27"/>
  <c r="AH56" i="27"/>
  <c r="AN21" i="27"/>
  <c r="AN41" i="27"/>
  <c r="AF56" i="27"/>
  <c r="AH17" i="27"/>
  <c r="AN55" i="27"/>
  <c r="AG47" i="27"/>
  <c r="AM21" i="27"/>
  <c r="AN37" i="27"/>
  <c r="AI55" i="27"/>
  <c r="AF36" i="27"/>
  <c r="AK55" i="27"/>
  <c r="BV27" i="55"/>
  <c r="AB37" i="1"/>
  <c r="D44" i="57"/>
  <c r="K37" i="1" s="1"/>
  <c r="BU51" i="27"/>
  <c r="BY51" i="27"/>
  <c r="BV51" i="27"/>
  <c r="BZ51" i="27"/>
  <c r="BS51" i="27"/>
  <c r="BW51" i="27"/>
  <c r="CA51" i="27"/>
  <c r="BT51" i="27"/>
  <c r="BX51" i="27"/>
  <c r="CB51" i="27"/>
  <c r="BV36" i="56"/>
  <c r="BZ36" i="56"/>
  <c r="BW36" i="56"/>
  <c r="CB36" i="56"/>
  <c r="BX36" i="56"/>
  <c r="BU36" i="56"/>
  <c r="BY36" i="56"/>
  <c r="BT36" i="56"/>
  <c r="CA36" i="56"/>
  <c r="BS36" i="56"/>
  <c r="BV30" i="56"/>
  <c r="BZ30" i="56"/>
  <c r="BS30" i="56"/>
  <c r="BX30" i="56"/>
  <c r="BT30" i="56"/>
  <c r="CA30" i="56"/>
  <c r="BY30" i="56"/>
  <c r="BU30" i="56"/>
  <c r="BW30" i="56"/>
  <c r="CB30" i="56"/>
  <c r="BT19" i="56"/>
  <c r="BX19" i="56"/>
  <c r="CB19" i="56"/>
  <c r="BV19" i="56"/>
  <c r="CA19" i="56"/>
  <c r="BW19" i="56"/>
  <c r="BU19" i="56"/>
  <c r="BY19" i="56"/>
  <c r="BZ19" i="56"/>
  <c r="BS19" i="56"/>
  <c r="BU26" i="55"/>
  <c r="BY26" i="55"/>
  <c r="BW26" i="55"/>
  <c r="CB26" i="55"/>
  <c r="BS26" i="55"/>
  <c r="BZ26" i="55"/>
  <c r="BT26" i="55"/>
  <c r="BV26" i="55"/>
  <c r="BX26" i="55"/>
  <c r="CA26" i="55"/>
  <c r="BU17" i="55"/>
  <c r="BY17" i="55"/>
  <c r="BW17" i="55"/>
  <c r="CB17" i="55"/>
  <c r="BX17" i="55"/>
  <c r="BZ17" i="55"/>
  <c r="BV17" i="55"/>
  <c r="CA17" i="55"/>
  <c r="BS17" i="55"/>
  <c r="BT17" i="55"/>
  <c r="P35" i="57"/>
  <c r="AU28" i="1" s="1"/>
  <c r="BS42" i="52"/>
  <c r="BT42" i="52"/>
  <c r="BX42" i="52"/>
  <c r="CB42" i="52"/>
  <c r="BY42" i="52"/>
  <c r="BZ42" i="52"/>
  <c r="BU42" i="52"/>
  <c r="CA42" i="52"/>
  <c r="BV42" i="52"/>
  <c r="BW42" i="52"/>
  <c r="O36" i="57"/>
  <c r="AR29" i="1" s="1"/>
  <c r="BS43" i="50"/>
  <c r="BW43" i="50"/>
  <c r="CA43" i="50"/>
  <c r="BX43" i="50"/>
  <c r="BY43" i="50"/>
  <c r="BT43" i="50"/>
  <c r="BZ43" i="50"/>
  <c r="BU43" i="50"/>
  <c r="CB43" i="50"/>
  <c r="BV43" i="50"/>
  <c r="P37" i="57"/>
  <c r="AU30" i="1" s="1"/>
  <c r="BT44" i="52"/>
  <c r="BX44" i="52"/>
  <c r="CB44" i="52"/>
  <c r="BU44" i="52"/>
  <c r="BZ44" i="52"/>
  <c r="BS44" i="52"/>
  <c r="CA44" i="52"/>
  <c r="BV44" i="52"/>
  <c r="BW44" i="52"/>
  <c r="BY44" i="52"/>
  <c r="P21" i="57"/>
  <c r="AU14" i="1" s="1"/>
  <c r="BS28" i="52"/>
  <c r="BW28" i="52"/>
  <c r="CA28" i="52"/>
  <c r="BU28" i="52"/>
  <c r="BZ28" i="52"/>
  <c r="BX28" i="52"/>
  <c r="BY28" i="52"/>
  <c r="CB28" i="52"/>
  <c r="BT28" i="52"/>
  <c r="BV28" i="52"/>
  <c r="O38" i="57"/>
  <c r="AR31" i="1" s="1"/>
  <c r="BS45" i="50"/>
  <c r="BW45" i="50"/>
  <c r="CA45" i="50"/>
  <c r="BT45" i="50"/>
  <c r="BY45" i="50"/>
  <c r="BZ45" i="50"/>
  <c r="BU45" i="50"/>
  <c r="CB45" i="50"/>
  <c r="BV45" i="50"/>
  <c r="BX45" i="50"/>
  <c r="N40" i="57"/>
  <c r="AO33" i="1" s="1"/>
  <c r="BV47" i="49"/>
  <c r="BZ47" i="49"/>
  <c r="BU47" i="49"/>
  <c r="CA47" i="49"/>
  <c r="BT47" i="49"/>
  <c r="CB47" i="49"/>
  <c r="BW47" i="49"/>
  <c r="BX47" i="49"/>
  <c r="BY47" i="49"/>
  <c r="BS47" i="49"/>
  <c r="N24" i="57"/>
  <c r="AO17" i="1" s="1"/>
  <c r="BV31" i="49"/>
  <c r="BZ31" i="49"/>
  <c r="BU31" i="49"/>
  <c r="CA31" i="49"/>
  <c r="BX31" i="49"/>
  <c r="BS31" i="49"/>
  <c r="BY31" i="49"/>
  <c r="BT31" i="49"/>
  <c r="CB31" i="49"/>
  <c r="BW31" i="49"/>
  <c r="P36" i="57"/>
  <c r="AU29" i="1" s="1"/>
  <c r="BV43" i="52"/>
  <c r="BZ43" i="52"/>
  <c r="BT43" i="52"/>
  <c r="BY43" i="52"/>
  <c r="BW43" i="52"/>
  <c r="BX43" i="52"/>
  <c r="BS43" i="52"/>
  <c r="CA43" i="52"/>
  <c r="BU43" i="52"/>
  <c r="CB43" i="52"/>
  <c r="P40" i="57"/>
  <c r="AU33" i="1" s="1"/>
  <c r="BV47" i="52"/>
  <c r="BZ47" i="52"/>
  <c r="BW47" i="52"/>
  <c r="CB47" i="52"/>
  <c r="BS47" i="52"/>
  <c r="BY47" i="52"/>
  <c r="BT47" i="52"/>
  <c r="CA47" i="52"/>
  <c r="BU47" i="52"/>
  <c r="BX47" i="52"/>
  <c r="O23" i="57"/>
  <c r="AR16" i="1" s="1"/>
  <c r="BU30" i="50"/>
  <c r="BY30" i="50"/>
  <c r="BT30" i="50"/>
  <c r="BZ30" i="50"/>
  <c r="BS30" i="50"/>
  <c r="CA30" i="50"/>
  <c r="BV30" i="50"/>
  <c r="CB30" i="50"/>
  <c r="BW30" i="50"/>
  <c r="BX30" i="50"/>
  <c r="N30" i="57"/>
  <c r="AO23" i="1" s="1"/>
  <c r="BV37" i="49"/>
  <c r="BZ37" i="49"/>
  <c r="BT37" i="49"/>
  <c r="BY37" i="49"/>
  <c r="BU37" i="49"/>
  <c r="CB37" i="49"/>
  <c r="BW37" i="49"/>
  <c r="BX37" i="49"/>
  <c r="CA37" i="49"/>
  <c r="BS37" i="49"/>
  <c r="O26" i="57"/>
  <c r="AR19" i="1" s="1"/>
  <c r="BS33" i="50"/>
  <c r="BW33" i="50"/>
  <c r="CA33" i="50"/>
  <c r="BV33" i="50"/>
  <c r="CB33" i="50"/>
  <c r="BY33" i="50"/>
  <c r="BT33" i="50"/>
  <c r="BZ33" i="50"/>
  <c r="BU33" i="50"/>
  <c r="BX33" i="50"/>
  <c r="N37" i="57"/>
  <c r="AO30" i="1" s="1"/>
  <c r="BT44" i="49"/>
  <c r="BX44" i="49"/>
  <c r="CB44" i="49"/>
  <c r="BS44" i="49"/>
  <c r="BY44" i="49"/>
  <c r="BV44" i="49"/>
  <c r="BW44" i="49"/>
  <c r="BZ44" i="49"/>
  <c r="CA44" i="49"/>
  <c r="BU44" i="49"/>
  <c r="O18" i="57"/>
  <c r="AR11" i="1" s="1"/>
  <c r="BS25" i="50"/>
  <c r="BW25" i="50"/>
  <c r="CA25" i="50"/>
  <c r="BV25" i="50"/>
  <c r="CB25" i="50"/>
  <c r="BT25" i="50"/>
  <c r="BZ25" i="50"/>
  <c r="BU25" i="50"/>
  <c r="BX25" i="50"/>
  <c r="BY25" i="50"/>
  <c r="O10" i="57"/>
  <c r="AR3" i="1" s="1"/>
  <c r="BS17" i="50"/>
  <c r="BW17" i="50"/>
  <c r="CA17" i="50"/>
  <c r="BV17" i="50"/>
  <c r="CB17" i="50"/>
  <c r="BU17" i="50"/>
  <c r="BX17" i="50"/>
  <c r="BY17" i="50"/>
  <c r="BT17" i="50"/>
  <c r="BZ17" i="50"/>
  <c r="L37" i="57"/>
  <c r="AI30" i="1" s="1"/>
  <c r="BU44" i="43"/>
  <c r="BY44" i="43"/>
  <c r="BV44" i="43"/>
  <c r="CA44" i="43"/>
  <c r="BW44" i="43"/>
  <c r="CB44" i="43"/>
  <c r="BS44" i="43"/>
  <c r="BX44" i="43"/>
  <c r="BZ44" i="43"/>
  <c r="BT44" i="43"/>
  <c r="L21" i="57"/>
  <c r="AI14" i="1" s="1"/>
  <c r="BU28" i="43"/>
  <c r="BY28" i="43"/>
  <c r="BV28" i="43"/>
  <c r="CA28" i="43"/>
  <c r="BW28" i="43"/>
  <c r="CB28" i="43"/>
  <c r="BS28" i="43"/>
  <c r="BX28" i="43"/>
  <c r="BT28" i="43"/>
  <c r="BZ28" i="43"/>
  <c r="L30" i="57"/>
  <c r="AI23" i="1" s="1"/>
  <c r="BS37" i="43"/>
  <c r="BW37" i="43"/>
  <c r="CA37" i="43"/>
  <c r="BV37" i="43"/>
  <c r="CB37" i="43"/>
  <c r="BX37" i="43"/>
  <c r="BT37" i="43"/>
  <c r="BY37" i="43"/>
  <c r="BU37" i="43"/>
  <c r="BZ37" i="43"/>
  <c r="L14" i="57"/>
  <c r="AI7" i="1" s="1"/>
  <c r="BS21" i="43"/>
  <c r="BW21" i="43"/>
  <c r="CA21" i="43"/>
  <c r="BV21" i="43"/>
  <c r="CB21" i="43"/>
  <c r="BX21" i="43"/>
  <c r="BT21" i="43"/>
  <c r="BY21" i="43"/>
  <c r="BZ21" i="43"/>
  <c r="BU21" i="43"/>
  <c r="G37" i="57"/>
  <c r="T30" i="1" s="1"/>
  <c r="BT44" i="33"/>
  <c r="BX44" i="33"/>
  <c r="CB44" i="33"/>
  <c r="BV44" i="33"/>
  <c r="CA44" i="33"/>
  <c r="BW44" i="33"/>
  <c r="BU44" i="33"/>
  <c r="BS44" i="33"/>
  <c r="BY44" i="33"/>
  <c r="BZ44" i="33"/>
  <c r="I42" i="57"/>
  <c r="Z35" i="1" s="1"/>
  <c r="BU49" i="36"/>
  <c r="BY49" i="36"/>
  <c r="BS49" i="36"/>
  <c r="BX49" i="36"/>
  <c r="BT49" i="36"/>
  <c r="BZ49" i="36"/>
  <c r="CA49" i="36"/>
  <c r="BW49" i="36"/>
  <c r="BV49" i="36"/>
  <c r="CB49" i="36"/>
  <c r="I18" i="57"/>
  <c r="Z11" i="1" s="1"/>
  <c r="BU25" i="36"/>
  <c r="BY25" i="36"/>
  <c r="BS25" i="36"/>
  <c r="BX25" i="36"/>
  <c r="BT25" i="36"/>
  <c r="BZ25" i="36"/>
  <c r="BV25" i="36"/>
  <c r="BW25" i="36"/>
  <c r="CA25" i="36"/>
  <c r="CB25" i="36"/>
  <c r="G38" i="57"/>
  <c r="T31" i="1" s="1"/>
  <c r="BV45" i="33"/>
  <c r="BZ45" i="33"/>
  <c r="BW45" i="33"/>
  <c r="CB45" i="33"/>
  <c r="BS45" i="33"/>
  <c r="BX45" i="33"/>
  <c r="BU45" i="33"/>
  <c r="BY45" i="33"/>
  <c r="CA45" i="33"/>
  <c r="BT45" i="33"/>
  <c r="I31" i="57"/>
  <c r="Z24" i="1" s="1"/>
  <c r="BS38" i="36"/>
  <c r="BW38" i="36"/>
  <c r="CA38" i="36"/>
  <c r="BV38" i="36"/>
  <c r="CB38" i="36"/>
  <c r="BX38" i="36"/>
  <c r="BT38" i="36"/>
  <c r="BU38" i="36"/>
  <c r="BZ38" i="36"/>
  <c r="BY38" i="36"/>
  <c r="I15" i="57"/>
  <c r="Z8" i="1" s="1"/>
  <c r="BS22" i="36"/>
  <c r="BW22" i="36"/>
  <c r="CA22" i="36"/>
  <c r="BV22" i="36"/>
  <c r="CB22" i="36"/>
  <c r="BX22" i="36"/>
  <c r="BT22" i="36"/>
  <c r="BY22" i="36"/>
  <c r="BU22" i="36"/>
  <c r="BZ22" i="36"/>
  <c r="G22" i="57"/>
  <c r="T15" i="1" s="1"/>
  <c r="BV29" i="33"/>
  <c r="BZ29" i="33"/>
  <c r="BW29" i="33"/>
  <c r="CB29" i="33"/>
  <c r="BS29" i="33"/>
  <c r="BX29" i="33"/>
  <c r="CA29" i="33"/>
  <c r="BU29" i="33"/>
  <c r="BT29" i="33"/>
  <c r="BY29" i="33"/>
  <c r="G13" i="57"/>
  <c r="T6" i="1" s="1"/>
  <c r="BT20" i="33"/>
  <c r="BX20" i="33"/>
  <c r="CB20" i="33"/>
  <c r="BV20" i="33"/>
  <c r="CA20" i="33"/>
  <c r="BW20" i="33"/>
  <c r="BU20" i="33"/>
  <c r="BZ20" i="33"/>
  <c r="BS20" i="33"/>
  <c r="BY20" i="33"/>
  <c r="F29" i="57"/>
  <c r="Q22" i="1" s="1"/>
  <c r="BS36" i="31"/>
  <c r="BW36" i="31"/>
  <c r="CA36" i="31"/>
  <c r="BX36" i="31"/>
  <c r="BT36" i="31"/>
  <c r="BY36" i="31"/>
  <c r="CB36" i="31"/>
  <c r="BU36" i="31"/>
  <c r="BV36" i="31"/>
  <c r="BZ36" i="31"/>
  <c r="F13" i="57"/>
  <c r="Q6" i="1" s="1"/>
  <c r="BS20" i="31"/>
  <c r="BW20" i="31"/>
  <c r="CA20" i="31"/>
  <c r="BX20" i="31"/>
  <c r="BT20" i="31"/>
  <c r="BY20" i="31"/>
  <c r="CB20" i="31"/>
  <c r="BU20" i="31"/>
  <c r="BV20" i="31"/>
  <c r="BZ20" i="31"/>
  <c r="CA16" i="33"/>
  <c r="BW16" i="33"/>
  <c r="BS16" i="33"/>
  <c r="BZ16" i="33"/>
  <c r="BU16" i="33"/>
  <c r="BY16" i="33"/>
  <c r="BT16" i="33"/>
  <c r="BV16" i="33"/>
  <c r="CB16" i="33"/>
  <c r="BX16" i="33"/>
  <c r="E14" i="57"/>
  <c r="N7" i="1" s="1"/>
  <c r="D34" i="57"/>
  <c r="K27" i="1" s="1"/>
  <c r="BU41" i="27"/>
  <c r="BY41" i="27"/>
  <c r="BV41" i="27"/>
  <c r="BZ41" i="27"/>
  <c r="BT41" i="27"/>
  <c r="CB41" i="27"/>
  <c r="BX41" i="27"/>
  <c r="CA41" i="27"/>
  <c r="BS41" i="27"/>
  <c r="BW41" i="27"/>
  <c r="D11" i="57"/>
  <c r="K4" i="1" s="1"/>
  <c r="BV18" i="27"/>
  <c r="BZ18" i="27"/>
  <c r="BS18" i="27"/>
  <c r="BX18" i="27"/>
  <c r="BT18" i="27"/>
  <c r="BY18" i="27"/>
  <c r="BW18" i="27"/>
  <c r="BU18" i="27"/>
  <c r="CA18" i="27"/>
  <c r="CB18" i="27"/>
  <c r="F38" i="57"/>
  <c r="Q31" i="1" s="1"/>
  <c r="BU45" i="31"/>
  <c r="BY45" i="31"/>
  <c r="BS45" i="31"/>
  <c r="BX45" i="31"/>
  <c r="BT45" i="31"/>
  <c r="BZ45" i="31"/>
  <c r="BW45" i="31"/>
  <c r="CA45" i="31"/>
  <c r="CB45" i="31"/>
  <c r="BV45" i="31"/>
  <c r="F22" i="57"/>
  <c r="BU29" i="31"/>
  <c r="BY29" i="31"/>
  <c r="BS29" i="31"/>
  <c r="BX29" i="31"/>
  <c r="BT29" i="31"/>
  <c r="BZ29" i="31"/>
  <c r="BW29" i="31"/>
  <c r="CB29" i="31"/>
  <c r="BV29" i="31"/>
  <c r="CA29" i="31"/>
  <c r="E20" i="57"/>
  <c r="N13" i="1" s="1"/>
  <c r="E10" i="57"/>
  <c r="N3" i="1" s="1"/>
  <c r="E34" i="57"/>
  <c r="N27" i="1" s="1"/>
  <c r="D39" i="57"/>
  <c r="K32" i="1" s="1"/>
  <c r="BS46" i="27"/>
  <c r="BW46" i="27"/>
  <c r="CA46" i="27"/>
  <c r="BT46" i="27"/>
  <c r="BX46" i="27"/>
  <c r="CB46" i="27"/>
  <c r="BZ46" i="27"/>
  <c r="BU46" i="27"/>
  <c r="BV46" i="27"/>
  <c r="BY46" i="27"/>
  <c r="D19" i="57"/>
  <c r="BV26" i="27"/>
  <c r="BZ26" i="27"/>
  <c r="BS26" i="27"/>
  <c r="BX26" i="27"/>
  <c r="BT26" i="27"/>
  <c r="BY26" i="27"/>
  <c r="CB26" i="27"/>
  <c r="CA26" i="27"/>
  <c r="BU26" i="27"/>
  <c r="BW26" i="27"/>
  <c r="P14" i="57"/>
  <c r="AU7" i="1" s="1"/>
  <c r="BU21" i="52"/>
  <c r="BY21" i="52"/>
  <c r="BV21" i="52"/>
  <c r="CA21" i="52"/>
  <c r="BW21" i="52"/>
  <c r="BS21" i="52"/>
  <c r="CB21" i="52"/>
  <c r="BT21" i="52"/>
  <c r="BX21" i="52"/>
  <c r="BZ21" i="52"/>
  <c r="BS35" i="55"/>
  <c r="BW35" i="55"/>
  <c r="CA35" i="55"/>
  <c r="BX35" i="55"/>
  <c r="BU35" i="55"/>
  <c r="CB35" i="55"/>
  <c r="BY35" i="55"/>
  <c r="BZ35" i="55"/>
  <c r="BT35" i="55"/>
  <c r="BV35" i="55"/>
  <c r="O12" i="57"/>
  <c r="AR5" i="1" s="1"/>
  <c r="BS19" i="50"/>
  <c r="BW19" i="50"/>
  <c r="CA19" i="50"/>
  <c r="BX19" i="50"/>
  <c r="BV19" i="50"/>
  <c r="BY19" i="50"/>
  <c r="BT19" i="50"/>
  <c r="BZ19" i="50"/>
  <c r="CB19" i="50"/>
  <c r="BU19" i="50"/>
  <c r="P30" i="57"/>
  <c r="AU23" i="1" s="1"/>
  <c r="BU37" i="52"/>
  <c r="BY37" i="52"/>
  <c r="BV37" i="52"/>
  <c r="CA37" i="52"/>
  <c r="BS37" i="52"/>
  <c r="BZ37" i="52"/>
  <c r="BT37" i="52"/>
  <c r="BW37" i="52"/>
  <c r="BX37" i="52"/>
  <c r="CB37" i="52"/>
  <c r="N31" i="57"/>
  <c r="AO24" i="1" s="1"/>
  <c r="BT38" i="49"/>
  <c r="BX38" i="49"/>
  <c r="CB38" i="49"/>
  <c r="BU38" i="49"/>
  <c r="BZ38" i="49"/>
  <c r="BY38" i="49"/>
  <c r="BS38" i="49"/>
  <c r="CA38" i="49"/>
  <c r="BV38" i="49"/>
  <c r="BW38" i="49"/>
  <c r="L31" i="57"/>
  <c r="AI24" i="1" s="1"/>
  <c r="BU38" i="43"/>
  <c r="BY38" i="43"/>
  <c r="BW38" i="43"/>
  <c r="CB38" i="43"/>
  <c r="BS38" i="43"/>
  <c r="BX38" i="43"/>
  <c r="BT38" i="43"/>
  <c r="BZ38" i="43"/>
  <c r="CA38" i="43"/>
  <c r="BV38" i="43"/>
  <c r="G19" i="57"/>
  <c r="T12" i="1" s="1"/>
  <c r="BT26" i="33"/>
  <c r="BX26" i="33"/>
  <c r="CB26" i="33"/>
  <c r="BU26" i="33"/>
  <c r="BZ26" i="33"/>
  <c r="BV26" i="33"/>
  <c r="CA26" i="33"/>
  <c r="BY26" i="33"/>
  <c r="BW26" i="33"/>
  <c r="BS26" i="33"/>
  <c r="F16" i="57"/>
  <c r="Q9" i="1" s="1"/>
  <c r="BU23" i="31"/>
  <c r="BY23" i="31"/>
  <c r="BT23" i="31"/>
  <c r="BZ23" i="31"/>
  <c r="BV23" i="31"/>
  <c r="CA23" i="31"/>
  <c r="BS23" i="31"/>
  <c r="BW23" i="31"/>
  <c r="BX23" i="31"/>
  <c r="CB23" i="31"/>
  <c r="D16" i="57"/>
  <c r="K9" i="1" s="1"/>
  <c r="BT23" i="27"/>
  <c r="BX23" i="27"/>
  <c r="CB23" i="27"/>
  <c r="BV23" i="27"/>
  <c r="CA23" i="27"/>
  <c r="BW23" i="27"/>
  <c r="BZ23" i="27"/>
  <c r="BS23" i="27"/>
  <c r="BU23" i="27"/>
  <c r="BY23" i="27"/>
  <c r="F23" i="57"/>
  <c r="Q16" i="1" s="1"/>
  <c r="BS30" i="31"/>
  <c r="BW30" i="31"/>
  <c r="CA30" i="31"/>
  <c r="BT30" i="31"/>
  <c r="BY30" i="31"/>
  <c r="BU30" i="31"/>
  <c r="BZ30" i="31"/>
  <c r="BX30" i="31"/>
  <c r="BV30" i="31"/>
  <c r="CB30" i="31"/>
  <c r="F15" i="57"/>
  <c r="Q8" i="1" s="1"/>
  <c r="BS22" i="31"/>
  <c r="BW22" i="31"/>
  <c r="CA22" i="31"/>
  <c r="BT22" i="31"/>
  <c r="BY22" i="31"/>
  <c r="BU22" i="31"/>
  <c r="BZ22" i="31"/>
  <c r="CB22" i="31"/>
  <c r="BV22" i="31"/>
  <c r="BX22" i="31"/>
  <c r="G15" i="57"/>
  <c r="T8" i="1" s="1"/>
  <c r="BT22" i="33"/>
  <c r="BX22" i="33"/>
  <c r="CB22" i="33"/>
  <c r="BW22" i="33"/>
  <c r="BS22" i="33"/>
  <c r="BY22" i="33"/>
  <c r="BV22" i="33"/>
  <c r="BU22" i="33"/>
  <c r="CA22" i="33"/>
  <c r="BZ22" i="33"/>
  <c r="G12" i="57"/>
  <c r="T5" i="1" s="1"/>
  <c r="BV19" i="33"/>
  <c r="BZ19" i="33"/>
  <c r="BU19" i="33"/>
  <c r="CA19" i="33"/>
  <c r="BW19" i="33"/>
  <c r="CB19" i="33"/>
  <c r="BT19" i="33"/>
  <c r="BX19" i="33"/>
  <c r="BS19" i="33"/>
  <c r="BY19" i="33"/>
  <c r="O35" i="57"/>
  <c r="AR28" i="1" s="1"/>
  <c r="BU42" i="50"/>
  <c r="BY42" i="50"/>
  <c r="BW42" i="50"/>
  <c r="CB42" i="50"/>
  <c r="BT42" i="50"/>
  <c r="CA42" i="50"/>
  <c r="BV42" i="50"/>
  <c r="BX42" i="50"/>
  <c r="BS42" i="50"/>
  <c r="BZ42" i="50"/>
  <c r="O32" i="57"/>
  <c r="AR25" i="1" s="1"/>
  <c r="BS39" i="50"/>
  <c r="BW39" i="50"/>
  <c r="CA39" i="50"/>
  <c r="BU39" i="50"/>
  <c r="BZ39" i="50"/>
  <c r="BV39" i="50"/>
  <c r="BX39" i="50"/>
  <c r="BY39" i="50"/>
  <c r="CB39" i="50"/>
  <c r="BT39" i="50"/>
  <c r="O28" i="57"/>
  <c r="AR21" i="1" s="1"/>
  <c r="BS35" i="50"/>
  <c r="BW35" i="50"/>
  <c r="CA35" i="50"/>
  <c r="BX35" i="50"/>
  <c r="BT35" i="50"/>
  <c r="BZ35" i="50"/>
  <c r="BU35" i="50"/>
  <c r="CB35" i="50"/>
  <c r="BV35" i="50"/>
  <c r="BY35" i="50"/>
  <c r="D13" i="57"/>
  <c r="BV20" i="27"/>
  <c r="BZ20" i="27"/>
  <c r="BT20" i="27"/>
  <c r="BY20" i="27"/>
  <c r="BU20" i="27"/>
  <c r="CA20" i="27"/>
  <c r="BX20" i="27"/>
  <c r="BS20" i="27"/>
  <c r="BW20" i="27"/>
  <c r="CB20" i="27"/>
  <c r="L28" i="57"/>
  <c r="BS35" i="43"/>
  <c r="BW35" i="43"/>
  <c r="CA35" i="43"/>
  <c r="BU35" i="43"/>
  <c r="BZ35" i="43"/>
  <c r="BV35" i="43"/>
  <c r="CB35" i="43"/>
  <c r="BX35" i="43"/>
  <c r="BY35" i="43"/>
  <c r="BT35" i="43"/>
  <c r="N23" i="57"/>
  <c r="AO16" i="1" s="1"/>
  <c r="BT30" i="49"/>
  <c r="BX30" i="49"/>
  <c r="CB30" i="49"/>
  <c r="BU30" i="49"/>
  <c r="BZ30" i="49"/>
  <c r="BS30" i="49"/>
  <c r="CA30" i="49"/>
  <c r="BV30" i="49"/>
  <c r="BW30" i="49"/>
  <c r="BY30" i="49"/>
  <c r="BV18" i="56"/>
  <c r="BZ18" i="56"/>
  <c r="BU18" i="56"/>
  <c r="CA18" i="56"/>
  <c r="BS18" i="56"/>
  <c r="BY18" i="56"/>
  <c r="BW18" i="56"/>
  <c r="CB18" i="56"/>
  <c r="BT18" i="56"/>
  <c r="BX18" i="56"/>
  <c r="N33" i="57"/>
  <c r="AO26" i="1" s="1"/>
  <c r="BT40" i="49"/>
  <c r="BX40" i="49"/>
  <c r="CB40" i="49"/>
  <c r="BV40" i="49"/>
  <c r="CA40" i="49"/>
  <c r="BS40" i="49"/>
  <c r="BZ40" i="49"/>
  <c r="BU40" i="49"/>
  <c r="BW40" i="49"/>
  <c r="BY40" i="49"/>
  <c r="L36" i="57"/>
  <c r="AI29" i="1" s="1"/>
  <c r="BS43" i="43"/>
  <c r="BW43" i="43"/>
  <c r="CA43" i="43"/>
  <c r="BU43" i="43"/>
  <c r="BZ43" i="43"/>
  <c r="BV43" i="43"/>
  <c r="CB43" i="43"/>
  <c r="BX43" i="43"/>
  <c r="BT43" i="43"/>
  <c r="BY43" i="43"/>
  <c r="L24" i="57"/>
  <c r="AI17" i="1" s="1"/>
  <c r="BS31" i="43"/>
  <c r="BW31" i="43"/>
  <c r="CA31" i="43"/>
  <c r="BX31" i="43"/>
  <c r="BT31" i="43"/>
  <c r="BY31" i="43"/>
  <c r="BU31" i="43"/>
  <c r="BZ31" i="43"/>
  <c r="CB31" i="43"/>
  <c r="BV31" i="43"/>
  <c r="BS23" i="43"/>
  <c r="BW23" i="43"/>
  <c r="CA23" i="43"/>
  <c r="BX23" i="43"/>
  <c r="BT23" i="43"/>
  <c r="BY23" i="43"/>
  <c r="BU23" i="43"/>
  <c r="BZ23" i="43"/>
  <c r="CB23" i="43"/>
  <c r="BV23" i="43"/>
  <c r="G36" i="57"/>
  <c r="T29" i="1" s="1"/>
  <c r="BV43" i="33"/>
  <c r="BZ43" i="33"/>
  <c r="BU43" i="33"/>
  <c r="CA43" i="33"/>
  <c r="BW43" i="33"/>
  <c r="CB43" i="33"/>
  <c r="BT43" i="33"/>
  <c r="BS43" i="33"/>
  <c r="BX43" i="33"/>
  <c r="BY43" i="33"/>
  <c r="BV24" i="27"/>
  <c r="BZ24" i="27"/>
  <c r="BW24" i="27"/>
  <c r="CB24" i="27"/>
  <c r="BS24" i="27"/>
  <c r="BX24" i="27"/>
  <c r="CA24" i="27"/>
  <c r="BT24" i="27"/>
  <c r="BU24" i="27"/>
  <c r="BY24" i="27"/>
  <c r="BV38" i="56"/>
  <c r="BZ38" i="56"/>
  <c r="BS38" i="56"/>
  <c r="BX38" i="56"/>
  <c r="BY38" i="56"/>
  <c r="BU38" i="56"/>
  <c r="CB38" i="56"/>
  <c r="BT38" i="56"/>
  <c r="BW38" i="56"/>
  <c r="CA38" i="56"/>
  <c r="BU32" i="55"/>
  <c r="BY32" i="55"/>
  <c r="BV32" i="55"/>
  <c r="CA32" i="55"/>
  <c r="BW32" i="55"/>
  <c r="BZ32" i="55"/>
  <c r="BS32" i="55"/>
  <c r="CB32" i="55"/>
  <c r="BT32" i="55"/>
  <c r="BX32" i="55"/>
  <c r="O29" i="57"/>
  <c r="AR22" i="1" s="1"/>
  <c r="BU36" i="50"/>
  <c r="BY36" i="50"/>
  <c r="BS36" i="50"/>
  <c r="BX36" i="50"/>
  <c r="BW36" i="50"/>
  <c r="BZ36" i="50"/>
  <c r="BT36" i="50"/>
  <c r="CA36" i="50"/>
  <c r="BV36" i="50"/>
  <c r="CB36" i="50"/>
  <c r="BU47" i="35"/>
  <c r="BY47" i="35"/>
  <c r="BV47" i="35"/>
  <c r="CA47" i="35"/>
  <c r="BW47" i="35"/>
  <c r="CB47" i="35"/>
  <c r="BZ47" i="35"/>
  <c r="BT47" i="35"/>
  <c r="BX47" i="35"/>
  <c r="BS47" i="35"/>
  <c r="G16" i="57"/>
  <c r="T9" i="1" s="1"/>
  <c r="BV23" i="33"/>
  <c r="BZ23" i="33"/>
  <c r="BS23" i="33"/>
  <c r="BX23" i="33"/>
  <c r="BT23" i="33"/>
  <c r="BY23" i="33"/>
  <c r="BW23" i="33"/>
  <c r="CA23" i="33"/>
  <c r="BU23" i="33"/>
  <c r="CB23" i="33"/>
  <c r="E41" i="57"/>
  <c r="N34" i="1" s="1"/>
  <c r="E35" i="57"/>
  <c r="N28" i="1" s="1"/>
  <c r="D18" i="57"/>
  <c r="K11" i="1" s="1"/>
  <c r="BT25" i="27"/>
  <c r="BX25" i="27"/>
  <c r="CB25" i="27"/>
  <c r="BW25" i="27"/>
  <c r="BS25" i="27"/>
  <c r="BY25" i="27"/>
  <c r="CA25" i="27"/>
  <c r="BV25" i="27"/>
  <c r="BZ25" i="27"/>
  <c r="BU25" i="27"/>
  <c r="N39" i="57"/>
  <c r="AO32" i="1" s="1"/>
  <c r="BT46" i="49"/>
  <c r="BX46" i="49"/>
  <c r="CB46" i="49"/>
  <c r="BU46" i="49"/>
  <c r="BZ46" i="49"/>
  <c r="BW46" i="49"/>
  <c r="BY46" i="49"/>
  <c r="BS46" i="49"/>
  <c r="CA46" i="49"/>
  <c r="BV46" i="49"/>
  <c r="D36" i="57"/>
  <c r="K29" i="1" s="1"/>
  <c r="BU43" i="27"/>
  <c r="BY43" i="27"/>
  <c r="BV43" i="27"/>
  <c r="BZ43" i="27"/>
  <c r="BX43" i="27"/>
  <c r="CA43" i="27"/>
  <c r="BS43" i="27"/>
  <c r="CB43" i="27"/>
  <c r="BT43" i="27"/>
  <c r="BW43" i="27"/>
  <c r="D21" i="57"/>
  <c r="K14" i="1" s="1"/>
  <c r="BV28" i="27"/>
  <c r="BZ28" i="27"/>
  <c r="BT28" i="27"/>
  <c r="BY28" i="27"/>
  <c r="BU28" i="27"/>
  <c r="CA28" i="27"/>
  <c r="BS28" i="27"/>
  <c r="BW28" i="27"/>
  <c r="BX28" i="27"/>
  <c r="CB28" i="27"/>
  <c r="AF39" i="27"/>
  <c r="AK28" i="27"/>
  <c r="AM41" i="27"/>
  <c r="AM48" i="27"/>
  <c r="AM39" i="27"/>
  <c r="L11" i="57"/>
  <c r="AI4" i="1" s="1"/>
  <c r="BU18" i="43"/>
  <c r="BY18" i="43"/>
  <c r="BT18" i="43"/>
  <c r="BZ18" i="43"/>
  <c r="BV18" i="43"/>
  <c r="CA18" i="43"/>
  <c r="BW18" i="43"/>
  <c r="CB18" i="43"/>
  <c r="BS18" i="43"/>
  <c r="BX18" i="43"/>
  <c r="BV32" i="56"/>
  <c r="BZ32" i="56"/>
  <c r="BT32" i="56"/>
  <c r="BY32" i="56"/>
  <c r="BU32" i="56"/>
  <c r="CB32" i="56"/>
  <c r="BX32" i="56"/>
  <c r="CA32" i="56"/>
  <c r="BS32" i="56"/>
  <c r="BW32" i="56"/>
  <c r="BT49" i="56"/>
  <c r="BX49" i="56"/>
  <c r="CB49" i="56"/>
  <c r="BU49" i="56"/>
  <c r="BZ49" i="56"/>
  <c r="BV49" i="56"/>
  <c r="BY49" i="56"/>
  <c r="BS49" i="56"/>
  <c r="CA49" i="56"/>
  <c r="BW49" i="56"/>
  <c r="BV46" i="56"/>
  <c r="BZ46" i="56"/>
  <c r="BS46" i="56"/>
  <c r="BX46" i="56"/>
  <c r="BW46" i="56"/>
  <c r="CA46" i="56"/>
  <c r="BY46" i="56"/>
  <c r="BU46" i="56"/>
  <c r="CB46" i="56"/>
  <c r="BT46" i="56"/>
  <c r="BV26" i="56"/>
  <c r="BZ26" i="56"/>
  <c r="BU26" i="56"/>
  <c r="CA26" i="56"/>
  <c r="BX26" i="56"/>
  <c r="BS26" i="56"/>
  <c r="CB26" i="56"/>
  <c r="BW26" i="56"/>
  <c r="BT26" i="56"/>
  <c r="BY26" i="56"/>
  <c r="BT29" i="56"/>
  <c r="BX29" i="56"/>
  <c r="CB29" i="56"/>
  <c r="BW29" i="56"/>
  <c r="BV29" i="56"/>
  <c r="BZ29" i="56"/>
  <c r="BS29" i="56"/>
  <c r="BY29" i="56"/>
  <c r="CA29" i="56"/>
  <c r="BU29" i="56"/>
  <c r="BS47" i="55"/>
  <c r="BW47" i="55"/>
  <c r="CA47" i="55"/>
  <c r="BU47" i="55"/>
  <c r="BZ47" i="55"/>
  <c r="BV47" i="55"/>
  <c r="CB47" i="55"/>
  <c r="BT47" i="55"/>
  <c r="BX47" i="55"/>
  <c r="BY47" i="55"/>
  <c r="BU46" i="55"/>
  <c r="BY46" i="55"/>
  <c r="BT46" i="55"/>
  <c r="BZ46" i="55"/>
  <c r="BX46" i="55"/>
  <c r="BS46" i="55"/>
  <c r="CB46" i="55"/>
  <c r="BV46" i="55"/>
  <c r="BW46" i="55"/>
  <c r="CA46" i="55"/>
  <c r="BS22" i="55"/>
  <c r="BW22" i="55"/>
  <c r="CA22" i="55"/>
  <c r="BU22" i="55"/>
  <c r="BZ22" i="55"/>
  <c r="BX22" i="55"/>
  <c r="BV22" i="55"/>
  <c r="BY22" i="55"/>
  <c r="CB22" i="55"/>
  <c r="BT22" i="55"/>
  <c r="P23" i="57"/>
  <c r="AU16" i="1" s="1"/>
  <c r="BS30" i="52"/>
  <c r="BW30" i="52"/>
  <c r="CA30" i="52"/>
  <c r="BV30" i="52"/>
  <c r="CB30" i="52"/>
  <c r="BY30" i="52"/>
  <c r="BX30" i="52"/>
  <c r="BZ30" i="52"/>
  <c r="BT30" i="52"/>
  <c r="BU30" i="52"/>
  <c r="BU21" i="55"/>
  <c r="BY21" i="55"/>
  <c r="BT21" i="55"/>
  <c r="BZ21" i="55"/>
  <c r="BS21" i="55"/>
  <c r="CA21" i="55"/>
  <c r="BW21" i="55"/>
  <c r="BV21" i="55"/>
  <c r="BX21" i="55"/>
  <c r="CB21" i="55"/>
  <c r="BT33" i="56"/>
  <c r="BX33" i="56"/>
  <c r="CB33" i="56"/>
  <c r="BU33" i="56"/>
  <c r="BZ33" i="56"/>
  <c r="BY33" i="56"/>
  <c r="BW33" i="56"/>
  <c r="BS33" i="56"/>
  <c r="BV33" i="56"/>
  <c r="CA33" i="56"/>
  <c r="P33" i="57"/>
  <c r="AU26" i="1" s="1"/>
  <c r="BS40" i="52"/>
  <c r="BW40" i="52"/>
  <c r="CA40" i="52"/>
  <c r="BX40" i="52"/>
  <c r="BY40" i="52"/>
  <c r="BT40" i="52"/>
  <c r="CB40" i="52"/>
  <c r="BU40" i="52"/>
  <c r="BV40" i="52"/>
  <c r="BZ40" i="52"/>
  <c r="P13" i="57"/>
  <c r="AU6" i="1" s="1"/>
  <c r="BS20" i="52"/>
  <c r="BW20" i="52"/>
  <c r="CA20" i="52"/>
  <c r="BU20" i="52"/>
  <c r="BZ20" i="52"/>
  <c r="BY20" i="52"/>
  <c r="BT20" i="52"/>
  <c r="BV20" i="52"/>
  <c r="BX20" i="52"/>
  <c r="CB20" i="52"/>
  <c r="O34" i="57"/>
  <c r="AR27" i="1" s="1"/>
  <c r="BS41" i="50"/>
  <c r="BW41" i="50"/>
  <c r="CA41" i="50"/>
  <c r="BV41" i="50"/>
  <c r="CB41" i="50"/>
  <c r="BX41" i="50"/>
  <c r="BY41" i="50"/>
  <c r="BT41" i="50"/>
  <c r="BZ41" i="50"/>
  <c r="BU41" i="50"/>
  <c r="P32" i="57"/>
  <c r="AU25" i="1" s="1"/>
  <c r="BU39" i="52"/>
  <c r="BY39" i="52"/>
  <c r="BW39" i="52"/>
  <c r="CB39" i="52"/>
  <c r="BT39" i="52"/>
  <c r="CA39" i="52"/>
  <c r="BS39" i="52"/>
  <c r="BV39" i="52"/>
  <c r="BX39" i="52"/>
  <c r="BZ39" i="52"/>
  <c r="O17" i="57"/>
  <c r="AR10" i="1" s="1"/>
  <c r="BU24" i="50"/>
  <c r="BY24" i="50"/>
  <c r="BV24" i="50"/>
  <c r="CA24" i="50"/>
  <c r="BW24" i="50"/>
  <c r="BX24" i="50"/>
  <c r="BS24" i="50"/>
  <c r="BZ24" i="50"/>
  <c r="BT24" i="50"/>
  <c r="CB24" i="50"/>
  <c r="N36" i="57"/>
  <c r="AO29" i="1" s="1"/>
  <c r="BV43" i="49"/>
  <c r="BZ43" i="49"/>
  <c r="BS43" i="49"/>
  <c r="BX43" i="49"/>
  <c r="BY43" i="49"/>
  <c r="BT43" i="49"/>
  <c r="CA43" i="49"/>
  <c r="BU43" i="49"/>
  <c r="CB43" i="49"/>
  <c r="BW43" i="49"/>
  <c r="BS43" i="55"/>
  <c r="BW43" i="55"/>
  <c r="CA43" i="55"/>
  <c r="BX43" i="55"/>
  <c r="BT43" i="55"/>
  <c r="BZ43" i="55"/>
  <c r="BU43" i="55"/>
  <c r="BV43" i="55"/>
  <c r="BY43" i="55"/>
  <c r="CB43" i="55"/>
  <c r="O39" i="57"/>
  <c r="AR32" i="1" s="1"/>
  <c r="BU46" i="50"/>
  <c r="BY46" i="50"/>
  <c r="BT46" i="50"/>
  <c r="BZ46" i="50"/>
  <c r="BW46" i="50"/>
  <c r="BX46" i="50"/>
  <c r="BS46" i="50"/>
  <c r="CA46" i="50"/>
  <c r="CB46" i="50"/>
  <c r="BV46" i="50"/>
  <c r="O19" i="57"/>
  <c r="AR12" i="1" s="1"/>
  <c r="BU26" i="50"/>
  <c r="BY26" i="50"/>
  <c r="BW26" i="50"/>
  <c r="CB26" i="50"/>
  <c r="BX26" i="50"/>
  <c r="BS26" i="50"/>
  <c r="BZ26" i="50"/>
  <c r="BT26" i="50"/>
  <c r="CA26" i="50"/>
  <c r="BV26" i="50"/>
  <c r="N42" i="57"/>
  <c r="AO35" i="1" s="1"/>
  <c r="BV49" i="49"/>
  <c r="BZ49" i="49"/>
  <c r="BW49" i="49"/>
  <c r="CB49" i="49"/>
  <c r="BU49" i="49"/>
  <c r="BX49" i="49"/>
  <c r="BS49" i="49"/>
  <c r="BY49" i="49"/>
  <c r="BT49" i="49"/>
  <c r="CA49" i="49"/>
  <c r="N26" i="57"/>
  <c r="AO19" i="1" s="1"/>
  <c r="BV33" i="49"/>
  <c r="BZ33" i="49"/>
  <c r="BW33" i="49"/>
  <c r="CB33" i="49"/>
  <c r="BS33" i="49"/>
  <c r="BY33" i="49"/>
  <c r="BT33" i="49"/>
  <c r="CA33" i="49"/>
  <c r="BU33" i="49"/>
  <c r="BX33" i="49"/>
  <c r="N14" i="57"/>
  <c r="AO7" i="1" s="1"/>
  <c r="BV21" i="49"/>
  <c r="BZ21" i="49"/>
  <c r="BT21" i="49"/>
  <c r="BY21" i="49"/>
  <c r="BX21" i="49"/>
  <c r="BS21" i="49"/>
  <c r="CA21" i="49"/>
  <c r="BU21" i="49"/>
  <c r="CB21" i="49"/>
  <c r="BW21" i="49"/>
  <c r="N29" i="57"/>
  <c r="AO22" i="1" s="1"/>
  <c r="BT36" i="49"/>
  <c r="BX36" i="49"/>
  <c r="CB36" i="49"/>
  <c r="BS36" i="49"/>
  <c r="BY36" i="49"/>
  <c r="BW36" i="49"/>
  <c r="BZ36" i="49"/>
  <c r="BU36" i="49"/>
  <c r="CA36" i="49"/>
  <c r="BV36" i="49"/>
  <c r="N15" i="57"/>
  <c r="AO8" i="1" s="1"/>
  <c r="BT22" i="49"/>
  <c r="BX22" i="49"/>
  <c r="CB22" i="49"/>
  <c r="BU22" i="49"/>
  <c r="BZ22" i="49"/>
  <c r="BV22" i="49"/>
  <c r="BW22" i="49"/>
  <c r="BY22" i="49"/>
  <c r="CA22" i="49"/>
  <c r="BS22" i="49"/>
  <c r="L33" i="57"/>
  <c r="AI26" i="1" s="1"/>
  <c r="BU40" i="43"/>
  <c r="BY40" i="43"/>
  <c r="BS40" i="43"/>
  <c r="BX40" i="43"/>
  <c r="BT40" i="43"/>
  <c r="BZ40" i="43"/>
  <c r="BV40" i="43"/>
  <c r="CA40" i="43"/>
  <c r="CB40" i="43"/>
  <c r="BW40" i="43"/>
  <c r="L13" i="57"/>
  <c r="AI6" i="1" s="1"/>
  <c r="BU20" i="43"/>
  <c r="BY20" i="43"/>
  <c r="BV20" i="43"/>
  <c r="CA20" i="43"/>
  <c r="BW20" i="43"/>
  <c r="CB20" i="43"/>
  <c r="BS20" i="43"/>
  <c r="BX20" i="43"/>
  <c r="BZ20" i="43"/>
  <c r="BT20" i="43"/>
  <c r="L42" i="57"/>
  <c r="AI35" i="1" s="1"/>
  <c r="BS49" i="43"/>
  <c r="BW49" i="43"/>
  <c r="CA49" i="43"/>
  <c r="BT49" i="43"/>
  <c r="BY49" i="43"/>
  <c r="BU49" i="43"/>
  <c r="BZ49" i="43"/>
  <c r="CB49" i="43"/>
  <c r="BX49" i="43"/>
  <c r="BV49" i="43"/>
  <c r="L26" i="57"/>
  <c r="AI19" i="1" s="1"/>
  <c r="BS33" i="43"/>
  <c r="BW33" i="43"/>
  <c r="CA33" i="43"/>
  <c r="BT33" i="43"/>
  <c r="BY33" i="43"/>
  <c r="BU33" i="43"/>
  <c r="BZ33" i="43"/>
  <c r="BV33" i="43"/>
  <c r="CB33" i="43"/>
  <c r="BX33" i="43"/>
  <c r="I13" i="57"/>
  <c r="Z6" i="1" s="1"/>
  <c r="BS20" i="36"/>
  <c r="BW20" i="36"/>
  <c r="CA20" i="36"/>
  <c r="BU20" i="36"/>
  <c r="BZ20" i="36"/>
  <c r="BV20" i="36"/>
  <c r="CB20" i="36"/>
  <c r="BT20" i="36"/>
  <c r="BX20" i="36"/>
  <c r="BY20" i="36"/>
  <c r="G33" i="57"/>
  <c r="T26" i="1" s="1"/>
  <c r="BT40" i="33"/>
  <c r="BX40" i="33"/>
  <c r="CB40" i="33"/>
  <c r="BS40" i="33"/>
  <c r="BY40" i="33"/>
  <c r="BU40" i="33"/>
  <c r="BZ40" i="33"/>
  <c r="BV40" i="33"/>
  <c r="BW40" i="33"/>
  <c r="CA40" i="33"/>
  <c r="I38" i="57"/>
  <c r="Z31" i="1" s="1"/>
  <c r="BU45" i="36"/>
  <c r="BY45" i="36"/>
  <c r="BV45" i="36"/>
  <c r="CA45" i="36"/>
  <c r="BW45" i="36"/>
  <c r="CB45" i="36"/>
  <c r="BX45" i="36"/>
  <c r="BT45" i="36"/>
  <c r="BS45" i="36"/>
  <c r="BZ45" i="36"/>
  <c r="I30" i="57"/>
  <c r="Z23" i="1" s="1"/>
  <c r="BU37" i="36"/>
  <c r="BY37" i="36"/>
  <c r="BV37" i="36"/>
  <c r="CA37" i="36"/>
  <c r="BW37" i="36"/>
  <c r="CB37" i="36"/>
  <c r="BS37" i="36"/>
  <c r="BT37" i="36"/>
  <c r="BX37" i="36"/>
  <c r="BZ37" i="36"/>
  <c r="I27" i="57"/>
  <c r="Z20" i="1" s="1"/>
  <c r="BS34" i="36"/>
  <c r="BW34" i="36"/>
  <c r="CA34" i="36"/>
  <c r="BT34" i="36"/>
  <c r="BY34" i="36"/>
  <c r="BU34" i="36"/>
  <c r="BZ34" i="36"/>
  <c r="CB34" i="36"/>
  <c r="BV34" i="36"/>
  <c r="BX34" i="36"/>
  <c r="I11" i="57"/>
  <c r="Z4" i="1" s="1"/>
  <c r="BS18" i="36"/>
  <c r="BW18" i="36"/>
  <c r="CA18" i="36"/>
  <c r="BT18" i="36"/>
  <c r="BY18" i="36"/>
  <c r="BU18" i="36"/>
  <c r="BZ18" i="36"/>
  <c r="CB18" i="36"/>
  <c r="BV18" i="36"/>
  <c r="BX18" i="36"/>
  <c r="G34" i="57"/>
  <c r="T27" i="1" s="1"/>
  <c r="BV41" i="33"/>
  <c r="BZ41" i="33"/>
  <c r="BT41" i="33"/>
  <c r="BY41" i="33"/>
  <c r="BU41" i="33"/>
  <c r="CA41" i="33"/>
  <c r="BS41" i="33"/>
  <c r="BW41" i="33"/>
  <c r="BX41" i="33"/>
  <c r="CB41" i="33"/>
  <c r="F41" i="57"/>
  <c r="Q34" i="1" s="1"/>
  <c r="BS48" i="31"/>
  <c r="BW48" i="31"/>
  <c r="CA48" i="31"/>
  <c r="BU48" i="31"/>
  <c r="BZ48" i="31"/>
  <c r="BV48" i="31"/>
  <c r="CB48" i="31"/>
  <c r="BY48" i="31"/>
  <c r="BX48" i="31"/>
  <c r="BT48" i="31"/>
  <c r="F25" i="57"/>
  <c r="Q18" i="1" s="1"/>
  <c r="BS32" i="31"/>
  <c r="BW32" i="31"/>
  <c r="CA32" i="31"/>
  <c r="BU32" i="31"/>
  <c r="BZ32" i="31"/>
  <c r="BV32" i="31"/>
  <c r="CB32" i="31"/>
  <c r="BY32" i="31"/>
  <c r="BT32" i="31"/>
  <c r="BX32" i="31"/>
  <c r="CA16" i="31"/>
  <c r="BW16" i="31"/>
  <c r="BS16" i="31"/>
  <c r="BB16" i="31"/>
  <c r="BF16" i="31"/>
  <c r="BX16" i="31"/>
  <c r="AZ16" i="31"/>
  <c r="BE16" i="31"/>
  <c r="CB16" i="31"/>
  <c r="BV16" i="31"/>
  <c r="BA16" i="31"/>
  <c r="BG16" i="31"/>
  <c r="BT16" i="31"/>
  <c r="AY16" i="31"/>
  <c r="BZ16" i="31"/>
  <c r="BD16" i="31"/>
  <c r="BY16" i="31"/>
  <c r="BH16" i="31"/>
  <c r="BU16" i="31"/>
  <c r="BC16" i="31"/>
  <c r="E38" i="57"/>
  <c r="N31" i="1" s="1"/>
  <c r="D27" i="57"/>
  <c r="BV34" i="27"/>
  <c r="BZ34" i="27"/>
  <c r="BS34" i="27"/>
  <c r="BX34" i="27"/>
  <c r="BT34" i="27"/>
  <c r="BY34" i="27"/>
  <c r="BW34" i="27"/>
  <c r="BU34" i="27"/>
  <c r="CA34" i="27"/>
  <c r="CB34" i="27"/>
  <c r="F34" i="57"/>
  <c r="Q27" i="1" s="1"/>
  <c r="BU41" i="31"/>
  <c r="BY41" i="31"/>
  <c r="BV41" i="31"/>
  <c r="CA41" i="31"/>
  <c r="BW41" i="31"/>
  <c r="CB41" i="31"/>
  <c r="BT41" i="31"/>
  <c r="BX41" i="31"/>
  <c r="BZ41" i="31"/>
  <c r="BS41" i="31"/>
  <c r="F18" i="57"/>
  <c r="Q11" i="1" s="1"/>
  <c r="BU25" i="31"/>
  <c r="BY25" i="31"/>
  <c r="BV25" i="31"/>
  <c r="CA25" i="31"/>
  <c r="BW25" i="31"/>
  <c r="CB25" i="31"/>
  <c r="BT25" i="31"/>
  <c r="BZ25" i="31"/>
  <c r="BS25" i="31"/>
  <c r="BX25" i="31"/>
  <c r="E12" i="57"/>
  <c r="N5" i="1" s="1"/>
  <c r="D12" i="57"/>
  <c r="BT19" i="27"/>
  <c r="BX19" i="27"/>
  <c r="CB19" i="27"/>
  <c r="BS19" i="27"/>
  <c r="BY19" i="27"/>
  <c r="BU19" i="27"/>
  <c r="BZ19" i="27"/>
  <c r="BW19" i="27"/>
  <c r="CA19" i="27"/>
  <c r="BV19" i="27"/>
  <c r="D38" i="57"/>
  <c r="K31" i="1" s="1"/>
  <c r="BU45" i="27"/>
  <c r="BY45" i="27"/>
  <c r="BV45" i="27"/>
  <c r="BZ45" i="27"/>
  <c r="BT45" i="27"/>
  <c r="CB45" i="27"/>
  <c r="CA45" i="27"/>
  <c r="BS45" i="27"/>
  <c r="BW45" i="27"/>
  <c r="BX45" i="27"/>
  <c r="BZ16" i="29"/>
  <c r="CA16" i="29"/>
  <c r="CB16" i="29"/>
  <c r="E26" i="57"/>
  <c r="N19" i="1" s="1"/>
  <c r="D30" i="57"/>
  <c r="K23" i="1" s="1"/>
  <c r="BT37" i="27"/>
  <c r="BX37" i="27"/>
  <c r="CB37" i="27"/>
  <c r="BU37" i="27"/>
  <c r="BZ37" i="27"/>
  <c r="BV37" i="27"/>
  <c r="CA37" i="27"/>
  <c r="BY37" i="27"/>
  <c r="BS37" i="27"/>
  <c r="BW37" i="27"/>
  <c r="BU44" i="55"/>
  <c r="BY44" i="55"/>
  <c r="BS44" i="55"/>
  <c r="BX44" i="55"/>
  <c r="BW44" i="55"/>
  <c r="BT44" i="55"/>
  <c r="CB44" i="55"/>
  <c r="BV44" i="55"/>
  <c r="BZ44" i="55"/>
  <c r="CA44" i="55"/>
  <c r="P17" i="57"/>
  <c r="AU10" i="1" s="1"/>
  <c r="BS24" i="52"/>
  <c r="BW24" i="52"/>
  <c r="CA24" i="52"/>
  <c r="BX24" i="52"/>
  <c r="BU24" i="52"/>
  <c r="CB24" i="52"/>
  <c r="BZ24" i="52"/>
  <c r="BT24" i="52"/>
  <c r="BV24" i="52"/>
  <c r="BY24" i="52"/>
  <c r="BT17" i="56"/>
  <c r="BX17" i="56"/>
  <c r="CB17" i="56"/>
  <c r="BU17" i="56"/>
  <c r="BZ17" i="56"/>
  <c r="BV17" i="56"/>
  <c r="BW17" i="56"/>
  <c r="BY17" i="56"/>
  <c r="CA17" i="56"/>
  <c r="BS17" i="56"/>
  <c r="BU28" i="55"/>
  <c r="BY28" i="55"/>
  <c r="BS28" i="55"/>
  <c r="BX28" i="55"/>
  <c r="BT28" i="55"/>
  <c r="CA28" i="55"/>
  <c r="CB28" i="55"/>
  <c r="BV28" i="55"/>
  <c r="BW28" i="55"/>
  <c r="BZ28" i="55"/>
  <c r="AY22" i="49"/>
  <c r="CB16" i="49"/>
  <c r="BZ16" i="49"/>
  <c r="BV16" i="49"/>
  <c r="BW16" i="49"/>
  <c r="CA16" i="49"/>
  <c r="BT16" i="49"/>
  <c r="BY16" i="49"/>
  <c r="BS16" i="49"/>
  <c r="BX16" i="49"/>
  <c r="BU16" i="49"/>
  <c r="L39" i="57"/>
  <c r="AI32" i="1" s="1"/>
  <c r="BU46" i="43"/>
  <c r="BY46" i="43"/>
  <c r="BW46" i="43"/>
  <c r="CB46" i="43"/>
  <c r="BS46" i="43"/>
  <c r="BX46" i="43"/>
  <c r="BZ46" i="43"/>
  <c r="CA46" i="43"/>
  <c r="BV46" i="43"/>
  <c r="BT46" i="43"/>
  <c r="I29" i="57"/>
  <c r="Z22" i="1" s="1"/>
  <c r="BS36" i="36"/>
  <c r="BW36" i="36"/>
  <c r="CA36" i="36"/>
  <c r="BU36" i="36"/>
  <c r="BZ36" i="36"/>
  <c r="BV36" i="36"/>
  <c r="CB36" i="36"/>
  <c r="BY36" i="36"/>
  <c r="BT36" i="36"/>
  <c r="BX36" i="36"/>
  <c r="BU49" i="35"/>
  <c r="BY49" i="35"/>
  <c r="BW49" i="35"/>
  <c r="CB49" i="35"/>
  <c r="BS49" i="35"/>
  <c r="BX49" i="35"/>
  <c r="CA49" i="35"/>
  <c r="BV49" i="35"/>
  <c r="BT49" i="35"/>
  <c r="BZ49" i="35"/>
  <c r="L35" i="57"/>
  <c r="AI28" i="1" s="1"/>
  <c r="BU42" i="43"/>
  <c r="BY42" i="43"/>
  <c r="BT42" i="43"/>
  <c r="BZ42" i="43"/>
  <c r="BV42" i="43"/>
  <c r="CA42" i="43"/>
  <c r="BW42" i="43"/>
  <c r="CB42" i="43"/>
  <c r="BS42" i="43"/>
  <c r="BX42" i="43"/>
  <c r="F11" i="57"/>
  <c r="Q4" i="1" s="1"/>
  <c r="BS18" i="31"/>
  <c r="BW18" i="31"/>
  <c r="CA18" i="31"/>
  <c r="BV18" i="31"/>
  <c r="CB18" i="31"/>
  <c r="BX18" i="31"/>
  <c r="BZ18" i="31"/>
  <c r="BY18" i="31"/>
  <c r="BT18" i="31"/>
  <c r="BU18" i="31"/>
  <c r="F40" i="57"/>
  <c r="Q33" i="1" s="1"/>
  <c r="BU47" i="31"/>
  <c r="BY47" i="31"/>
  <c r="BT47" i="31"/>
  <c r="BZ47" i="31"/>
  <c r="BV47" i="31"/>
  <c r="CA47" i="31"/>
  <c r="BX47" i="31"/>
  <c r="BS47" i="31"/>
  <c r="BW47" i="31"/>
  <c r="CB47" i="31"/>
  <c r="I21" i="57"/>
  <c r="Z14" i="1" s="1"/>
  <c r="BS28" i="36"/>
  <c r="BW28" i="36"/>
  <c r="CA28" i="36"/>
  <c r="BU28" i="36"/>
  <c r="BZ28" i="36"/>
  <c r="BV28" i="36"/>
  <c r="CB28" i="36"/>
  <c r="BX28" i="36"/>
  <c r="BT28" i="36"/>
  <c r="BY28" i="36"/>
  <c r="G27" i="57"/>
  <c r="T20" i="1" s="1"/>
  <c r="BT34" i="33"/>
  <c r="BX34" i="33"/>
  <c r="CB34" i="33"/>
  <c r="BU34" i="33"/>
  <c r="BZ34" i="33"/>
  <c r="BV34" i="33"/>
  <c r="CA34" i="33"/>
  <c r="BY34" i="33"/>
  <c r="BS34" i="33"/>
  <c r="BW34" i="33"/>
  <c r="E27" i="57"/>
  <c r="N20" i="1" s="1"/>
  <c r="E11" i="57"/>
  <c r="N4" i="1" s="1"/>
  <c r="F39" i="57"/>
  <c r="Q32" i="1" s="1"/>
  <c r="BS46" i="31"/>
  <c r="BW46" i="31"/>
  <c r="CA46" i="31"/>
  <c r="BT46" i="31"/>
  <c r="BY46" i="31"/>
  <c r="BU46" i="31"/>
  <c r="BZ46" i="31"/>
  <c r="BX46" i="31"/>
  <c r="BV46" i="31"/>
  <c r="CB46" i="31"/>
  <c r="F35" i="57"/>
  <c r="Q28" i="1" s="1"/>
  <c r="BS42" i="31"/>
  <c r="BW42" i="31"/>
  <c r="CA42" i="31"/>
  <c r="BV42" i="31"/>
  <c r="CB42" i="31"/>
  <c r="BX42" i="31"/>
  <c r="BU42" i="31"/>
  <c r="BZ42" i="31"/>
  <c r="BT42" i="31"/>
  <c r="BY42" i="31"/>
  <c r="G31" i="57"/>
  <c r="T24" i="1" s="1"/>
  <c r="BT38" i="33"/>
  <c r="BX38" i="33"/>
  <c r="CB38" i="33"/>
  <c r="BW38" i="33"/>
  <c r="BS38" i="33"/>
  <c r="BY38" i="33"/>
  <c r="CA38" i="33"/>
  <c r="BV38" i="33"/>
  <c r="BZ38" i="33"/>
  <c r="BU38" i="33"/>
  <c r="L40" i="57"/>
  <c r="AI33" i="1" s="1"/>
  <c r="BS47" i="43"/>
  <c r="BW47" i="43"/>
  <c r="CA47" i="43"/>
  <c r="BX47" i="43"/>
  <c r="BT47" i="43"/>
  <c r="BY47" i="43"/>
  <c r="BZ47" i="43"/>
  <c r="BU47" i="43"/>
  <c r="BV47" i="43"/>
  <c r="CB47" i="43"/>
  <c r="O41" i="57"/>
  <c r="AR34" i="1" s="1"/>
  <c r="BU48" i="50"/>
  <c r="BY48" i="50"/>
  <c r="BV48" i="50"/>
  <c r="CA48" i="50"/>
  <c r="BX48" i="50"/>
  <c r="BS48" i="50"/>
  <c r="BZ48" i="50"/>
  <c r="BT48" i="50"/>
  <c r="CB48" i="50"/>
  <c r="BW48" i="50"/>
  <c r="O21" i="57"/>
  <c r="AR14" i="1" s="1"/>
  <c r="BU28" i="50"/>
  <c r="BY28" i="50"/>
  <c r="BS28" i="50"/>
  <c r="BX28" i="50"/>
  <c r="BZ28" i="50"/>
  <c r="BT28" i="50"/>
  <c r="CA28" i="50"/>
  <c r="BV28" i="50"/>
  <c r="CB28" i="50"/>
  <c r="BW28" i="50"/>
  <c r="O24" i="57"/>
  <c r="AR17" i="1" s="1"/>
  <c r="BS31" i="50"/>
  <c r="BW31" i="50"/>
  <c r="CA31" i="50"/>
  <c r="BU31" i="50"/>
  <c r="BZ31" i="50"/>
  <c r="BX31" i="50"/>
  <c r="BY31" i="50"/>
  <c r="BT31" i="50"/>
  <c r="CB31" i="50"/>
  <c r="BV31" i="50"/>
  <c r="D14" i="57"/>
  <c r="K7" i="1" s="1"/>
  <c r="BT21" i="27"/>
  <c r="BX21" i="27"/>
  <c r="CB21" i="27"/>
  <c r="BU21" i="27"/>
  <c r="BZ21" i="27"/>
  <c r="BV21" i="27"/>
  <c r="CA21" i="27"/>
  <c r="BY21" i="27"/>
  <c r="BS21" i="27"/>
  <c r="BW21" i="27"/>
  <c r="L16" i="57"/>
  <c r="AI9" i="1" s="1"/>
  <c r="I33" i="57"/>
  <c r="Z26" i="1" s="1"/>
  <c r="BS40" i="36"/>
  <c r="BW40" i="36"/>
  <c r="CA40" i="36"/>
  <c r="BX40" i="36"/>
  <c r="BT40" i="36"/>
  <c r="BY40" i="36"/>
  <c r="BU40" i="36"/>
  <c r="CB40" i="36"/>
  <c r="BZ40" i="36"/>
  <c r="BV40" i="36"/>
  <c r="AL42" i="27"/>
  <c r="BS45" i="55"/>
  <c r="BW45" i="55"/>
  <c r="CA45" i="55"/>
  <c r="BT45" i="55"/>
  <c r="BY45" i="55"/>
  <c r="BU45" i="55"/>
  <c r="CB45" i="55"/>
  <c r="BV45" i="55"/>
  <c r="BX45" i="55"/>
  <c r="BZ45" i="55"/>
  <c r="G24" i="57"/>
  <c r="T17" i="1" s="1"/>
  <c r="BV31" i="33"/>
  <c r="BZ31" i="33"/>
  <c r="BS31" i="33"/>
  <c r="BX31" i="33"/>
  <c r="BT31" i="33"/>
  <c r="BY31" i="33"/>
  <c r="CB31" i="33"/>
  <c r="BU31" i="33"/>
  <c r="BW31" i="33"/>
  <c r="CA31" i="33"/>
  <c r="AN49" i="27"/>
  <c r="G10" i="57"/>
  <c r="T3" i="1" s="1"/>
  <c r="BV17" i="33"/>
  <c r="BZ17" i="33"/>
  <c r="BT17" i="33"/>
  <c r="BY17" i="33"/>
  <c r="BU17" i="33"/>
  <c r="CA17" i="33"/>
  <c r="BS17" i="33"/>
  <c r="CB17" i="33"/>
  <c r="BW17" i="33"/>
  <c r="BX17" i="33"/>
  <c r="AI18" i="27"/>
  <c r="AI60" i="27"/>
  <c r="BT35" i="56"/>
  <c r="BX35" i="56"/>
  <c r="CB35" i="56"/>
  <c r="BV35" i="56"/>
  <c r="CA35" i="56"/>
  <c r="BS35" i="56"/>
  <c r="BZ35" i="56"/>
  <c r="BW35" i="56"/>
  <c r="BU35" i="56"/>
  <c r="BY35" i="56"/>
  <c r="BS24" i="55"/>
  <c r="BW24" i="55"/>
  <c r="CA24" i="55"/>
  <c r="BV24" i="55"/>
  <c r="CB24" i="55"/>
  <c r="BY24" i="55"/>
  <c r="BU24" i="55"/>
  <c r="BT24" i="55"/>
  <c r="BX24" i="55"/>
  <c r="BZ24" i="55"/>
  <c r="G32" i="57"/>
  <c r="T25" i="1" s="1"/>
  <c r="BV39" i="33"/>
  <c r="BZ39" i="33"/>
  <c r="BS39" i="33"/>
  <c r="BX39" i="33"/>
  <c r="BT39" i="33"/>
  <c r="BY39" i="33"/>
  <c r="CB39" i="33"/>
  <c r="CA39" i="33"/>
  <c r="BU39" i="33"/>
  <c r="BW39" i="33"/>
  <c r="E39" i="57"/>
  <c r="N32" i="1" s="1"/>
  <c r="E33" i="57"/>
  <c r="N26" i="1" s="1"/>
  <c r="E15" i="57"/>
  <c r="N8" i="1" s="1"/>
  <c r="D28" i="57"/>
  <c r="K21" i="1" s="1"/>
  <c r="BT35" i="27"/>
  <c r="BX35" i="27"/>
  <c r="CB35" i="27"/>
  <c r="BS35" i="27"/>
  <c r="BY35" i="27"/>
  <c r="BU35" i="27"/>
  <c r="BZ35" i="27"/>
  <c r="BW35" i="27"/>
  <c r="BV35" i="27"/>
  <c r="CA35" i="27"/>
  <c r="N12" i="57"/>
  <c r="AO5" i="1" s="1"/>
  <c r="BV19" i="49"/>
  <c r="BZ19" i="49"/>
  <c r="BS19" i="49"/>
  <c r="BX19" i="49"/>
  <c r="BW19" i="49"/>
  <c r="BY19" i="49"/>
  <c r="BT19" i="49"/>
  <c r="CA19" i="49"/>
  <c r="BU19" i="49"/>
  <c r="CB19" i="49"/>
  <c r="D41" i="57"/>
  <c r="K34" i="1" s="1"/>
  <c r="BS48" i="27"/>
  <c r="BW48" i="27"/>
  <c r="CA48" i="27"/>
  <c r="BT48" i="27"/>
  <c r="BX48" i="27"/>
  <c r="CB48" i="27"/>
  <c r="BV48" i="27"/>
  <c r="BU48" i="27"/>
  <c r="BY48" i="27"/>
  <c r="BZ48" i="27"/>
  <c r="AM53" i="27"/>
  <c r="AG39" i="27"/>
  <c r="AH46" i="27"/>
  <c r="AF57" i="27"/>
  <c r="BV48" i="56"/>
  <c r="BZ48" i="56"/>
  <c r="BT48" i="56"/>
  <c r="BY48" i="56"/>
  <c r="BX48" i="56"/>
  <c r="CA48" i="56"/>
  <c r="BS48" i="56"/>
  <c r="BU48" i="56"/>
  <c r="BW48" i="56"/>
  <c r="CB48" i="56"/>
  <c r="BV28" i="56"/>
  <c r="BZ28" i="56"/>
  <c r="BW28" i="56"/>
  <c r="CB28" i="56"/>
  <c r="BS28" i="56"/>
  <c r="BY28" i="56"/>
  <c r="CA28" i="56"/>
  <c r="BT28" i="56"/>
  <c r="BU28" i="56"/>
  <c r="BX28" i="56"/>
  <c r="BT45" i="56"/>
  <c r="BX45" i="56"/>
  <c r="CB45" i="56"/>
  <c r="BW45" i="56"/>
  <c r="BS45" i="56"/>
  <c r="BZ45" i="56"/>
  <c r="CA45" i="56"/>
  <c r="BV45" i="56"/>
  <c r="BU45" i="56"/>
  <c r="BY45" i="56"/>
  <c r="BV42" i="56"/>
  <c r="BZ42" i="56"/>
  <c r="BU42" i="56"/>
  <c r="CA42" i="56"/>
  <c r="BT42" i="56"/>
  <c r="CB42" i="56"/>
  <c r="BS42" i="56"/>
  <c r="BY42" i="56"/>
  <c r="BW42" i="56"/>
  <c r="BX42" i="56"/>
  <c r="BT37" i="56"/>
  <c r="BX37" i="56"/>
  <c r="CB37" i="56"/>
  <c r="BW37" i="56"/>
  <c r="BU37" i="56"/>
  <c r="CA37" i="56"/>
  <c r="BV37" i="56"/>
  <c r="BZ37" i="56"/>
  <c r="BS37" i="56"/>
  <c r="BY37" i="56"/>
  <c r="BV20" i="56"/>
  <c r="BZ20" i="56"/>
  <c r="BW20" i="56"/>
  <c r="CB20" i="56"/>
  <c r="BT20" i="56"/>
  <c r="CA20" i="56"/>
  <c r="BU20" i="56"/>
  <c r="BS20" i="56"/>
  <c r="BX20" i="56"/>
  <c r="BY20" i="56"/>
  <c r="BZ16" i="55"/>
  <c r="BV16" i="55"/>
  <c r="BX16" i="55"/>
  <c r="BS16" i="55"/>
  <c r="CA16" i="55"/>
  <c r="BT16" i="55"/>
  <c r="BU16" i="55"/>
  <c r="BW16" i="55"/>
  <c r="BS39" i="55"/>
  <c r="BW39" i="55"/>
  <c r="CA39" i="55"/>
  <c r="BU39" i="55"/>
  <c r="BZ39" i="55"/>
  <c r="BX39" i="55"/>
  <c r="BV39" i="55"/>
  <c r="BY39" i="55"/>
  <c r="CB39" i="55"/>
  <c r="BT39" i="55"/>
  <c r="BU34" i="55"/>
  <c r="BY34" i="55"/>
  <c r="BW34" i="55"/>
  <c r="CB34" i="55"/>
  <c r="BX34" i="55"/>
  <c r="BZ34" i="55"/>
  <c r="BS34" i="55"/>
  <c r="CD34" i="55" s="1"/>
  <c r="CA34" i="55"/>
  <c r="BT34" i="55"/>
  <c r="BV34" i="55"/>
  <c r="P31" i="57"/>
  <c r="AU24" i="1" s="1"/>
  <c r="BS38" i="52"/>
  <c r="BW38" i="52"/>
  <c r="CA38" i="52"/>
  <c r="BV38" i="52"/>
  <c r="CB38" i="52"/>
  <c r="BX38" i="52"/>
  <c r="BT38" i="52"/>
  <c r="BU38" i="52"/>
  <c r="BY38" i="52"/>
  <c r="BZ38" i="52"/>
  <c r="P15" i="57"/>
  <c r="AU8" i="1" s="1"/>
  <c r="BS22" i="52"/>
  <c r="BW22" i="52"/>
  <c r="CA22" i="52"/>
  <c r="BV22" i="52"/>
  <c r="CB22" i="52"/>
  <c r="BT22" i="52"/>
  <c r="BZ22" i="52"/>
  <c r="BU22" i="52"/>
  <c r="BX22" i="52"/>
  <c r="BY22" i="52"/>
  <c r="BU25" i="55"/>
  <c r="BW25" i="55"/>
  <c r="CA25" i="55"/>
  <c r="BV25" i="55"/>
  <c r="CB25" i="55"/>
  <c r="BT25" i="55"/>
  <c r="BS25" i="55"/>
  <c r="BX25" i="55"/>
  <c r="BY25" i="55"/>
  <c r="BZ25" i="55"/>
  <c r="P29" i="57"/>
  <c r="AU22" i="1" s="1"/>
  <c r="BS36" i="52"/>
  <c r="BW36" i="52"/>
  <c r="CA36" i="52"/>
  <c r="BU36" i="52"/>
  <c r="BZ36" i="52"/>
  <c r="BV36" i="52"/>
  <c r="BT36" i="52"/>
  <c r="BX36" i="52"/>
  <c r="BY36" i="52"/>
  <c r="CB36" i="52"/>
  <c r="BS29" i="55"/>
  <c r="BW29" i="55"/>
  <c r="CA29" i="55"/>
  <c r="BT29" i="55"/>
  <c r="BY29" i="55"/>
  <c r="BX29" i="55"/>
  <c r="CB29" i="55"/>
  <c r="BU29" i="55"/>
  <c r="BV29" i="55"/>
  <c r="BZ29" i="55"/>
  <c r="P16" i="57"/>
  <c r="AU9" i="1" s="1"/>
  <c r="BU23" i="52"/>
  <c r="BY23" i="52"/>
  <c r="BW23" i="52"/>
  <c r="CB23" i="52"/>
  <c r="BX23" i="52"/>
  <c r="BS23" i="52"/>
  <c r="CA23" i="52"/>
  <c r="BT23" i="52"/>
  <c r="BV23" i="52"/>
  <c r="BZ23" i="52"/>
  <c r="O13" i="57"/>
  <c r="AR6" i="1" s="1"/>
  <c r="BU20" i="50"/>
  <c r="BY20" i="50"/>
  <c r="BS20" i="50"/>
  <c r="BX20" i="50"/>
  <c r="BT20" i="50"/>
  <c r="CA20" i="50"/>
  <c r="BV20" i="50"/>
  <c r="CB20" i="50"/>
  <c r="BW20" i="50"/>
  <c r="BZ20" i="50"/>
  <c r="N32" i="57"/>
  <c r="AO25" i="1" s="1"/>
  <c r="BV39" i="49"/>
  <c r="BZ39" i="49"/>
  <c r="BU39" i="49"/>
  <c r="CA39" i="49"/>
  <c r="BW39" i="49"/>
  <c r="BX39" i="49"/>
  <c r="BS39" i="49"/>
  <c r="BY39" i="49"/>
  <c r="CB39" i="49"/>
  <c r="BT39" i="49"/>
  <c r="P20" i="57"/>
  <c r="AU13" i="1" s="1"/>
  <c r="BU27" i="52"/>
  <c r="BY27" i="52"/>
  <c r="BT27" i="52"/>
  <c r="BZ27" i="52"/>
  <c r="BS27" i="52"/>
  <c r="CA27" i="52"/>
  <c r="BX27" i="52"/>
  <c r="CB27" i="52"/>
  <c r="BV27" i="52"/>
  <c r="BW27" i="52"/>
  <c r="P24" i="57"/>
  <c r="AU17" i="1" s="1"/>
  <c r="BU31" i="52"/>
  <c r="BY31" i="52"/>
  <c r="BW31" i="52"/>
  <c r="CB31" i="52"/>
  <c r="BV31" i="52"/>
  <c r="BX31" i="52"/>
  <c r="BZ31" i="52"/>
  <c r="BS31" i="52"/>
  <c r="CA31" i="52"/>
  <c r="BT31" i="52"/>
  <c r="O31" i="57"/>
  <c r="AR24" i="1" s="1"/>
  <c r="BU38" i="50"/>
  <c r="BY38" i="50"/>
  <c r="BT38" i="50"/>
  <c r="BZ38" i="50"/>
  <c r="BX38" i="50"/>
  <c r="BS38" i="50"/>
  <c r="CA38" i="50"/>
  <c r="BV38" i="50"/>
  <c r="CB38" i="50"/>
  <c r="BW38" i="50"/>
  <c r="O15" i="57"/>
  <c r="AR8" i="1" s="1"/>
  <c r="BU22" i="50"/>
  <c r="BY22" i="50"/>
  <c r="BT22" i="50"/>
  <c r="BZ22" i="50"/>
  <c r="BV22" i="50"/>
  <c r="CB22" i="50"/>
  <c r="BW22" i="50"/>
  <c r="BX22" i="50"/>
  <c r="BS22" i="50"/>
  <c r="CA22" i="50"/>
  <c r="N38" i="57"/>
  <c r="AO31" i="1" s="1"/>
  <c r="BV45" i="49"/>
  <c r="BZ45" i="49"/>
  <c r="BT45" i="49"/>
  <c r="BY45" i="49"/>
  <c r="BS45" i="49"/>
  <c r="CA45" i="49"/>
  <c r="BU45" i="49"/>
  <c r="CB45" i="49"/>
  <c r="BW45" i="49"/>
  <c r="BX45" i="49"/>
  <c r="N22" i="57"/>
  <c r="AO15" i="1" s="1"/>
  <c r="BV29" i="49"/>
  <c r="BZ29" i="49"/>
  <c r="BT29" i="49"/>
  <c r="BY29" i="49"/>
  <c r="BW29" i="49"/>
  <c r="BX29" i="49"/>
  <c r="BS29" i="49"/>
  <c r="CA29" i="49"/>
  <c r="BU29" i="49"/>
  <c r="CB29" i="49"/>
  <c r="AD56" i="49"/>
  <c r="AY45" i="49"/>
  <c r="BC35" i="49"/>
  <c r="BD28" i="49"/>
  <c r="BH16" i="49"/>
  <c r="BE34" i="49"/>
  <c r="AD43" i="49"/>
  <c r="W52" i="49"/>
  <c r="AY60" i="49"/>
  <c r="AZ44" i="49"/>
  <c r="U53" i="49"/>
  <c r="AE53" i="49" s="1"/>
  <c r="AC61" i="49"/>
  <c r="BA32" i="49"/>
  <c r="Z41" i="49"/>
  <c r="BB49" i="49"/>
  <c r="AA58" i="49"/>
  <c r="BG57" i="49"/>
  <c r="N27" i="57"/>
  <c r="AO20" i="1" s="1"/>
  <c r="BT34" i="49"/>
  <c r="BX34" i="49"/>
  <c r="CB34" i="49"/>
  <c r="BW34" i="49"/>
  <c r="BV34" i="49"/>
  <c r="BY34" i="49"/>
  <c r="BS34" i="49"/>
  <c r="BZ34" i="49"/>
  <c r="CA34" i="49"/>
  <c r="BU34" i="49"/>
  <c r="BB28" i="49"/>
  <c r="N10" i="57"/>
  <c r="AO3" i="1" s="1"/>
  <c r="BV17" i="49"/>
  <c r="BZ17" i="49"/>
  <c r="BW17" i="49"/>
  <c r="CB17" i="49"/>
  <c r="BU17" i="49"/>
  <c r="BX17" i="49"/>
  <c r="BS17" i="49"/>
  <c r="BY17" i="49"/>
  <c r="CA17" i="49"/>
  <c r="BT17" i="49"/>
  <c r="P28" i="57"/>
  <c r="BU35" i="52"/>
  <c r="BY35" i="52"/>
  <c r="BT35" i="52"/>
  <c r="BZ35" i="52"/>
  <c r="BX35" i="52"/>
  <c r="BV35" i="52"/>
  <c r="BW35" i="52"/>
  <c r="CA35" i="52"/>
  <c r="BS35" i="52"/>
  <c r="CB35" i="52"/>
  <c r="AY35" i="49"/>
  <c r="AA21" i="49"/>
  <c r="O22" i="57"/>
  <c r="AR15" i="1" s="1"/>
  <c r="BS29" i="50"/>
  <c r="BW29" i="50"/>
  <c r="CA29" i="50"/>
  <c r="BT29" i="50"/>
  <c r="BY29" i="50"/>
  <c r="BV29" i="50"/>
  <c r="BX29" i="50"/>
  <c r="BZ29" i="50"/>
  <c r="CB29" i="50"/>
  <c r="BU29" i="50"/>
  <c r="W33" i="49"/>
  <c r="L29" i="57"/>
  <c r="AI22" i="1" s="1"/>
  <c r="BU36" i="43"/>
  <c r="BY36" i="43"/>
  <c r="BV36" i="43"/>
  <c r="CA36" i="43"/>
  <c r="BW36" i="43"/>
  <c r="CB36" i="43"/>
  <c r="BS36" i="43"/>
  <c r="BX36" i="43"/>
  <c r="BZ36" i="43"/>
  <c r="BT36" i="43"/>
  <c r="BY16" i="43"/>
  <c r="BU16" i="43"/>
  <c r="CA16" i="43"/>
  <c r="BV16" i="43"/>
  <c r="BZ16" i="43"/>
  <c r="BT16" i="43"/>
  <c r="BX16" i="43"/>
  <c r="BS16" i="43"/>
  <c r="BW16" i="43"/>
  <c r="CB16" i="43"/>
  <c r="L38" i="57"/>
  <c r="AI31" i="1" s="1"/>
  <c r="BS45" i="43"/>
  <c r="BW45" i="43"/>
  <c r="CA45" i="43"/>
  <c r="BV45" i="43"/>
  <c r="CB45" i="43"/>
  <c r="BX45" i="43"/>
  <c r="BT45" i="43"/>
  <c r="BY45" i="43"/>
  <c r="BU45" i="43"/>
  <c r="BZ45" i="43"/>
  <c r="L22" i="57"/>
  <c r="AI15" i="1" s="1"/>
  <c r="BS29" i="43"/>
  <c r="BW29" i="43"/>
  <c r="CA29" i="43"/>
  <c r="BV29" i="43"/>
  <c r="CB29" i="43"/>
  <c r="BX29" i="43"/>
  <c r="BT29" i="43"/>
  <c r="BY29" i="43"/>
  <c r="BU29" i="43"/>
  <c r="BZ29" i="43"/>
  <c r="G29" i="57"/>
  <c r="T22" i="1" s="1"/>
  <c r="BT36" i="33"/>
  <c r="BX36" i="33"/>
  <c r="CB36" i="33"/>
  <c r="BV36" i="33"/>
  <c r="CA36" i="33"/>
  <c r="BW36" i="33"/>
  <c r="BZ36" i="33"/>
  <c r="BS36" i="33"/>
  <c r="BU36" i="33"/>
  <c r="BY36" i="33"/>
  <c r="I26" i="57"/>
  <c r="Z19" i="1" s="1"/>
  <c r="BU33" i="36"/>
  <c r="BY33" i="36"/>
  <c r="BS33" i="36"/>
  <c r="BX33" i="36"/>
  <c r="BT33" i="36"/>
  <c r="BZ33" i="36"/>
  <c r="CA33" i="36"/>
  <c r="CB33" i="36"/>
  <c r="BV33" i="36"/>
  <c r="BW33" i="36"/>
  <c r="I14" i="57"/>
  <c r="Z7" i="1" s="1"/>
  <c r="BU21" i="36"/>
  <c r="BY21" i="36"/>
  <c r="BV21" i="36"/>
  <c r="CA21" i="36"/>
  <c r="BW21" i="36"/>
  <c r="CB21" i="36"/>
  <c r="BS21" i="36"/>
  <c r="BT21" i="36"/>
  <c r="BZ21" i="36"/>
  <c r="BX21" i="36"/>
  <c r="I39" i="57"/>
  <c r="Z32" i="1" s="1"/>
  <c r="BS46" i="36"/>
  <c r="BW46" i="36"/>
  <c r="CA46" i="36"/>
  <c r="BV46" i="36"/>
  <c r="CB46" i="36"/>
  <c r="BX46" i="36"/>
  <c r="BY46" i="36"/>
  <c r="BZ46" i="36"/>
  <c r="BU46" i="36"/>
  <c r="BT46" i="36"/>
  <c r="I23" i="57"/>
  <c r="Z16" i="1" s="1"/>
  <c r="BS30" i="36"/>
  <c r="BW30" i="36"/>
  <c r="CA30" i="36"/>
  <c r="BV30" i="36"/>
  <c r="CB30" i="36"/>
  <c r="BX30" i="36"/>
  <c r="BY30" i="36"/>
  <c r="BT30" i="36"/>
  <c r="BU30" i="36"/>
  <c r="BZ30" i="36"/>
  <c r="BP37" i="35"/>
  <c r="AN16" i="35"/>
  <c r="AL18" i="35"/>
  <c r="AI23" i="35"/>
  <c r="BQ25" i="35"/>
  <c r="AM27" i="35"/>
  <c r="AJ28" i="35"/>
  <c r="AK29" i="35"/>
  <c r="AH30" i="35"/>
  <c r="AN32" i="35"/>
  <c r="AI39" i="35"/>
  <c r="BQ41" i="35"/>
  <c r="AM43" i="35"/>
  <c r="AJ44" i="35"/>
  <c r="AK45" i="35"/>
  <c r="AH46" i="35"/>
  <c r="BR46" i="35"/>
  <c r="AN48" i="35"/>
  <c r="AK49" i="35"/>
  <c r="G18" i="57"/>
  <c r="T11" i="1" s="1"/>
  <c r="BV25" i="33"/>
  <c r="BZ25" i="33"/>
  <c r="BT25" i="33"/>
  <c r="BY25" i="33"/>
  <c r="BU25" i="33"/>
  <c r="CA25" i="33"/>
  <c r="BX25" i="33"/>
  <c r="BS25" i="33"/>
  <c r="BW25" i="33"/>
  <c r="CB25" i="33"/>
  <c r="G21" i="57"/>
  <c r="T14" i="1" s="1"/>
  <c r="BT28" i="33"/>
  <c r="BX28" i="33"/>
  <c r="CB28" i="33"/>
  <c r="BV28" i="33"/>
  <c r="CA28" i="33"/>
  <c r="BW28" i="33"/>
  <c r="BZ28" i="33"/>
  <c r="BS28" i="33"/>
  <c r="BY28" i="33"/>
  <c r="BU28" i="33"/>
  <c r="F37" i="57"/>
  <c r="Q30" i="1" s="1"/>
  <c r="BS44" i="31"/>
  <c r="BW44" i="31"/>
  <c r="CA44" i="31"/>
  <c r="BX44" i="31"/>
  <c r="BT44" i="31"/>
  <c r="BY44" i="31"/>
  <c r="BV44" i="31"/>
  <c r="BU44" i="31"/>
  <c r="BZ44" i="31"/>
  <c r="CB44" i="31"/>
  <c r="F21" i="57"/>
  <c r="Q14" i="1" s="1"/>
  <c r="BS28" i="31"/>
  <c r="BW28" i="31"/>
  <c r="CA28" i="31"/>
  <c r="BX28" i="31"/>
  <c r="BT28" i="31"/>
  <c r="BY28" i="31"/>
  <c r="BV28" i="31"/>
  <c r="BZ28" i="31"/>
  <c r="CB28" i="31"/>
  <c r="BU28" i="31"/>
  <c r="E30" i="57"/>
  <c r="N23" i="1" s="1"/>
  <c r="D42" i="57"/>
  <c r="K35" i="1" s="1"/>
  <c r="BU49" i="27"/>
  <c r="BY49" i="27"/>
  <c r="BV49" i="27"/>
  <c r="BZ49" i="27"/>
  <c r="BT49" i="27"/>
  <c r="CB49" i="27"/>
  <c r="BS49" i="27"/>
  <c r="BW49" i="27"/>
  <c r="BX49" i="27"/>
  <c r="CA49" i="27"/>
  <c r="D26" i="57"/>
  <c r="K19" i="1" s="1"/>
  <c r="BT33" i="27"/>
  <c r="BX33" i="27"/>
  <c r="CB33" i="27"/>
  <c r="BW33" i="27"/>
  <c r="BS33" i="27"/>
  <c r="BY33" i="27"/>
  <c r="BV33" i="27"/>
  <c r="CA33" i="27"/>
  <c r="BU33" i="27"/>
  <c r="BZ33" i="27"/>
  <c r="E24" i="57"/>
  <c r="N17" i="1" s="1"/>
  <c r="F30" i="57"/>
  <c r="Q23" i="1" s="1"/>
  <c r="BU37" i="31"/>
  <c r="BY37" i="31"/>
  <c r="BS37" i="31"/>
  <c r="BX37" i="31"/>
  <c r="BT37" i="31"/>
  <c r="BZ37" i="31"/>
  <c r="CB37" i="31"/>
  <c r="BV37" i="31"/>
  <c r="BW37" i="31"/>
  <c r="CA37" i="31"/>
  <c r="F14" i="57"/>
  <c r="Q7" i="1" s="1"/>
  <c r="BU21" i="31"/>
  <c r="BY21" i="31"/>
  <c r="BS21" i="31"/>
  <c r="BX21" i="31"/>
  <c r="BT21" i="31"/>
  <c r="BZ21" i="31"/>
  <c r="CB21" i="31"/>
  <c r="BW21" i="31"/>
  <c r="CA21" i="31"/>
  <c r="BV21" i="31"/>
  <c r="E36" i="57"/>
  <c r="N29" i="1" s="1"/>
  <c r="D31" i="57"/>
  <c r="K24" i="1" s="1"/>
  <c r="BV38" i="27"/>
  <c r="BZ38" i="27"/>
  <c r="BU38" i="27"/>
  <c r="CA38" i="27"/>
  <c r="BW38" i="27"/>
  <c r="CB38" i="27"/>
  <c r="BY38" i="27"/>
  <c r="BT38" i="27"/>
  <c r="BX38" i="27"/>
  <c r="BS38" i="27"/>
  <c r="E40" i="57"/>
  <c r="N33" i="1" s="1"/>
  <c r="E18" i="57"/>
  <c r="N11" i="1" s="1"/>
  <c r="D23" i="57"/>
  <c r="K16" i="1" s="1"/>
  <c r="BV30" i="27"/>
  <c r="BZ30" i="27"/>
  <c r="BU30" i="27"/>
  <c r="CA30" i="27"/>
  <c r="BW30" i="27"/>
  <c r="CB30" i="27"/>
  <c r="BT30" i="27"/>
  <c r="BS30" i="27"/>
  <c r="BX30" i="27"/>
  <c r="BY30" i="27"/>
  <c r="E16" i="57"/>
  <c r="N9" i="1" s="1"/>
  <c r="BS31" i="55"/>
  <c r="BW31" i="55"/>
  <c r="CA31" i="55"/>
  <c r="BU31" i="55"/>
  <c r="BZ31" i="55"/>
  <c r="BY31" i="55"/>
  <c r="CB31" i="55"/>
  <c r="BT31" i="55"/>
  <c r="BV31" i="55"/>
  <c r="BX31" i="55"/>
  <c r="P19" i="57"/>
  <c r="AU12" i="1" s="1"/>
  <c r="BS26" i="52"/>
  <c r="BW26" i="52"/>
  <c r="CA26" i="52"/>
  <c r="BT26" i="52"/>
  <c r="BY26" i="52"/>
  <c r="BV26" i="52"/>
  <c r="BZ26" i="52"/>
  <c r="CB26" i="52"/>
  <c r="BU26" i="52"/>
  <c r="BX26" i="52"/>
  <c r="L15" i="57"/>
  <c r="AI8" i="1" s="1"/>
  <c r="BU22" i="43"/>
  <c r="BY22" i="43"/>
  <c r="BW22" i="43"/>
  <c r="CB22" i="43"/>
  <c r="BS22" i="43"/>
  <c r="BX22" i="43"/>
  <c r="BT22" i="43"/>
  <c r="BZ22" i="43"/>
  <c r="BV22" i="43"/>
  <c r="CA22" i="43"/>
  <c r="L23" i="57"/>
  <c r="AI16" i="1" s="1"/>
  <c r="BU30" i="43"/>
  <c r="BY30" i="43"/>
  <c r="BW30" i="43"/>
  <c r="CB30" i="43"/>
  <c r="BS30" i="43"/>
  <c r="BX30" i="43"/>
  <c r="BT30" i="43"/>
  <c r="BZ30" i="43"/>
  <c r="BV30" i="43"/>
  <c r="CA30" i="43"/>
  <c r="I25" i="57"/>
  <c r="Z18" i="1" s="1"/>
  <c r="BS32" i="36"/>
  <c r="BW32" i="36"/>
  <c r="CA32" i="36"/>
  <c r="BX32" i="36"/>
  <c r="BT32" i="36"/>
  <c r="BY32" i="36"/>
  <c r="BZ32" i="36"/>
  <c r="BV32" i="36"/>
  <c r="BU32" i="36"/>
  <c r="CB32" i="36"/>
  <c r="N16" i="57"/>
  <c r="AO9" i="1" s="1"/>
  <c r="BV23" i="49"/>
  <c r="BZ23" i="49"/>
  <c r="BU23" i="49"/>
  <c r="CA23" i="49"/>
  <c r="BS23" i="49"/>
  <c r="BY23" i="49"/>
  <c r="BT23" i="49"/>
  <c r="CB23" i="49"/>
  <c r="BW23" i="49"/>
  <c r="BX23" i="49"/>
  <c r="I40" i="57"/>
  <c r="Z33" i="1" s="1"/>
  <c r="BU47" i="36"/>
  <c r="BY47" i="36"/>
  <c r="BW47" i="36"/>
  <c r="CB47" i="36"/>
  <c r="BS47" i="36"/>
  <c r="BX47" i="36"/>
  <c r="BZ47" i="36"/>
  <c r="BT47" i="36"/>
  <c r="BV47" i="36"/>
  <c r="CA47" i="36"/>
  <c r="F32" i="57"/>
  <c r="Q25" i="1" s="1"/>
  <c r="BU39" i="31"/>
  <c r="BY39" i="31"/>
  <c r="BT39" i="31"/>
  <c r="BZ39" i="31"/>
  <c r="BV39" i="31"/>
  <c r="CA39" i="31"/>
  <c r="BS39" i="31"/>
  <c r="CB39" i="31"/>
  <c r="BW39" i="31"/>
  <c r="BX39" i="31"/>
  <c r="G11" i="57"/>
  <c r="T4" i="1" s="1"/>
  <c r="BT18" i="33"/>
  <c r="BX18" i="33"/>
  <c r="CB18" i="33"/>
  <c r="BU18" i="33"/>
  <c r="BV18" i="33"/>
  <c r="CA18" i="33"/>
  <c r="BS18" i="33"/>
  <c r="BY18" i="33"/>
  <c r="E25" i="57"/>
  <c r="N18" i="1" s="1"/>
  <c r="D40" i="57"/>
  <c r="K33" i="1" s="1"/>
  <c r="BU47" i="27"/>
  <c r="BY47" i="27"/>
  <c r="BV47" i="27"/>
  <c r="BZ47" i="27"/>
  <c r="BX47" i="27"/>
  <c r="BS47" i="27"/>
  <c r="CB47" i="27"/>
  <c r="BT47" i="27"/>
  <c r="BW47" i="27"/>
  <c r="CA47" i="27"/>
  <c r="I28" i="57"/>
  <c r="BU35" i="36"/>
  <c r="BY35" i="36"/>
  <c r="BT35" i="36"/>
  <c r="BZ35" i="36"/>
  <c r="BV35" i="36"/>
  <c r="CA35" i="36"/>
  <c r="CB35" i="36"/>
  <c r="BW35" i="36"/>
  <c r="BS35" i="36"/>
  <c r="BX35" i="36"/>
  <c r="D37" i="57"/>
  <c r="K30" i="1" s="1"/>
  <c r="BS44" i="27"/>
  <c r="BW44" i="27"/>
  <c r="CA44" i="27"/>
  <c r="BT44" i="27"/>
  <c r="BX44" i="27"/>
  <c r="CB44" i="27"/>
  <c r="BV44" i="27"/>
  <c r="BZ44" i="27"/>
  <c r="BU44" i="27"/>
  <c r="BY44" i="27"/>
  <c r="E31" i="57"/>
  <c r="N24" i="1" s="1"/>
  <c r="F20" i="57"/>
  <c r="Q13" i="1" s="1"/>
  <c r="BU27" i="31"/>
  <c r="BY27" i="31"/>
  <c r="BW27" i="31"/>
  <c r="CB27" i="31"/>
  <c r="BS27" i="31"/>
  <c r="BX27" i="31"/>
  <c r="BV27" i="31"/>
  <c r="BT27" i="31"/>
  <c r="BZ27" i="31"/>
  <c r="CA27" i="31"/>
  <c r="F31" i="57"/>
  <c r="BS38" i="31"/>
  <c r="BW38" i="31"/>
  <c r="CA38" i="31"/>
  <c r="BT38" i="31"/>
  <c r="BY38" i="31"/>
  <c r="BU38" i="31"/>
  <c r="BZ38" i="31"/>
  <c r="BX38" i="31"/>
  <c r="CB38" i="31"/>
  <c r="BV38" i="31"/>
  <c r="G23" i="57"/>
  <c r="T16" i="1" s="1"/>
  <c r="BT30" i="33"/>
  <c r="BX30" i="33"/>
  <c r="CB30" i="33"/>
  <c r="BW30" i="33"/>
  <c r="BS30" i="33"/>
  <c r="BY30" i="33"/>
  <c r="CA30" i="33"/>
  <c r="BZ30" i="33"/>
  <c r="BV30" i="33"/>
  <c r="BU30" i="33"/>
  <c r="L27" i="57"/>
  <c r="AI20" i="1" s="1"/>
  <c r="BU34" i="43"/>
  <c r="BY34" i="43"/>
  <c r="BT34" i="43"/>
  <c r="BZ34" i="43"/>
  <c r="BV34" i="43"/>
  <c r="CA34" i="43"/>
  <c r="BW34" i="43"/>
  <c r="CB34" i="43"/>
  <c r="BX34" i="43"/>
  <c r="BS34" i="43"/>
  <c r="O25" i="57"/>
  <c r="AR18" i="1" s="1"/>
  <c r="BU32" i="50"/>
  <c r="BY32" i="50"/>
  <c r="BV32" i="50"/>
  <c r="CA32" i="50"/>
  <c r="BT32" i="50"/>
  <c r="CB32" i="50"/>
  <c r="BW32" i="50"/>
  <c r="BX32" i="50"/>
  <c r="BZ32" i="50"/>
  <c r="BS32" i="50"/>
  <c r="O16" i="57"/>
  <c r="AR9" i="1" s="1"/>
  <c r="BS23" i="50"/>
  <c r="BW23" i="50"/>
  <c r="CA23" i="50"/>
  <c r="BU23" i="50"/>
  <c r="BZ23" i="50"/>
  <c r="BY23" i="50"/>
  <c r="BT23" i="50"/>
  <c r="CB23" i="50"/>
  <c r="BV23" i="50"/>
  <c r="BX23" i="50"/>
  <c r="D20" i="57"/>
  <c r="K13" i="1" s="1"/>
  <c r="BT27" i="27"/>
  <c r="BX27" i="27"/>
  <c r="CB27" i="27"/>
  <c r="BS27" i="27"/>
  <c r="BY27" i="27"/>
  <c r="BU27" i="27"/>
  <c r="BZ27" i="27"/>
  <c r="BV27" i="27"/>
  <c r="BW27" i="27"/>
  <c r="CA27" i="27"/>
  <c r="F12" i="57"/>
  <c r="Q5" i="1" s="1"/>
  <c r="BU19" i="31"/>
  <c r="BY19" i="31"/>
  <c r="BW19" i="31"/>
  <c r="CB19" i="31"/>
  <c r="BS19" i="31"/>
  <c r="BX19" i="31"/>
  <c r="CA19" i="31"/>
  <c r="BT19" i="31"/>
  <c r="BV19" i="31"/>
  <c r="BZ19" i="31"/>
  <c r="N13" i="57"/>
  <c r="AO6" i="1" s="1"/>
  <c r="BT20" i="49"/>
  <c r="BX20" i="49"/>
  <c r="CB20" i="49"/>
  <c r="BS20" i="49"/>
  <c r="BY20" i="49"/>
  <c r="BU20" i="49"/>
  <c r="CA20" i="49"/>
  <c r="BV20" i="49"/>
  <c r="BW20" i="49"/>
  <c r="BZ20" i="49"/>
  <c r="I20" i="57"/>
  <c r="Z13" i="1" s="1"/>
  <c r="BU27" i="36"/>
  <c r="BY27" i="36"/>
  <c r="BT27" i="36"/>
  <c r="BZ27" i="36"/>
  <c r="BV27" i="36"/>
  <c r="CA27" i="36"/>
  <c r="BW27" i="36"/>
  <c r="BX27" i="36"/>
  <c r="CB27" i="36"/>
  <c r="BS27" i="36"/>
  <c r="AH58" i="27"/>
  <c r="BT31" i="56"/>
  <c r="BX31" i="56"/>
  <c r="CB31" i="56"/>
  <c r="BS31" i="56"/>
  <c r="BY31" i="56"/>
  <c r="BW31" i="56"/>
  <c r="BZ31" i="56"/>
  <c r="BV31" i="56"/>
  <c r="BU31" i="56"/>
  <c r="CA31" i="56"/>
  <c r="BU19" i="55"/>
  <c r="BY19" i="55"/>
  <c r="BS19" i="55"/>
  <c r="BX19" i="55"/>
  <c r="BZ19" i="55"/>
  <c r="BW19" i="55"/>
  <c r="CB19" i="55"/>
  <c r="BT19" i="55"/>
  <c r="BV19" i="55"/>
  <c r="CA19" i="55"/>
  <c r="BS48" i="35"/>
  <c r="BW48" i="35"/>
  <c r="CA48" i="35"/>
  <c r="BV48" i="35"/>
  <c r="CB48" i="35"/>
  <c r="BX48" i="35"/>
  <c r="BZ48" i="35"/>
  <c r="BT48" i="35"/>
  <c r="BU48" i="35"/>
  <c r="BY48" i="35"/>
  <c r="F28" i="57"/>
  <c r="Q21" i="1" s="1"/>
  <c r="BU35" i="31"/>
  <c r="BY35" i="31"/>
  <c r="BW35" i="31"/>
  <c r="CB35" i="31"/>
  <c r="BS35" i="31"/>
  <c r="BX35" i="31"/>
  <c r="CA35" i="31"/>
  <c r="BZ35" i="31"/>
  <c r="BT35" i="31"/>
  <c r="BV35" i="31"/>
  <c r="E19" i="57"/>
  <c r="N12" i="1" s="1"/>
  <c r="AE29" i="27"/>
  <c r="BT47" i="56"/>
  <c r="BX47" i="56"/>
  <c r="CB47" i="56"/>
  <c r="BS47" i="56"/>
  <c r="BY47" i="56"/>
  <c r="BU47" i="56"/>
  <c r="CA47" i="56"/>
  <c r="BZ47" i="56"/>
  <c r="BV47" i="56"/>
  <c r="BW47" i="56"/>
  <c r="BT21" i="56"/>
  <c r="BX21" i="56"/>
  <c r="CB21" i="56"/>
  <c r="BW21" i="56"/>
  <c r="BY21" i="56"/>
  <c r="BU21" i="56"/>
  <c r="BV21" i="56"/>
  <c r="BS21" i="56"/>
  <c r="BZ21" i="56"/>
  <c r="CA21" i="56"/>
  <c r="L12" i="57"/>
  <c r="AI5" i="1" s="1"/>
  <c r="BS19" i="43"/>
  <c r="BW19" i="43"/>
  <c r="CA19" i="43"/>
  <c r="BU19" i="43"/>
  <c r="BZ19" i="43"/>
  <c r="BV19" i="43"/>
  <c r="CB19" i="43"/>
  <c r="BX19" i="43"/>
  <c r="BY19" i="43"/>
  <c r="BT19" i="43"/>
  <c r="I41" i="57"/>
  <c r="Z34" i="1" s="1"/>
  <c r="BS48" i="36"/>
  <c r="BW48" i="36"/>
  <c r="CA48" i="36"/>
  <c r="BX48" i="36"/>
  <c r="BT48" i="36"/>
  <c r="BY48" i="36"/>
  <c r="BZ48" i="36"/>
  <c r="BU48" i="36"/>
  <c r="BV48" i="36"/>
  <c r="CB48" i="36"/>
  <c r="E37" i="57"/>
  <c r="I32" i="57"/>
  <c r="Z25" i="1" s="1"/>
  <c r="BU39" i="36"/>
  <c r="BY39" i="36"/>
  <c r="BW39" i="36"/>
  <c r="CB39" i="36"/>
  <c r="BS39" i="36"/>
  <c r="BX39" i="36"/>
  <c r="BT39" i="36"/>
  <c r="BZ39" i="36"/>
  <c r="BV39" i="36"/>
  <c r="CA39" i="36"/>
  <c r="AH55" i="27"/>
  <c r="AG36" i="27"/>
  <c r="G39" i="57"/>
  <c r="T32" i="1" s="1"/>
  <c r="BT46" i="33"/>
  <c r="BX46" i="33"/>
  <c r="CB46" i="33"/>
  <c r="BW46" i="33"/>
  <c r="BS46" i="33"/>
  <c r="BY46" i="33"/>
  <c r="BV46" i="33"/>
  <c r="CA46" i="33"/>
  <c r="BU46" i="33"/>
  <c r="BZ46" i="33"/>
  <c r="BV44" i="56"/>
  <c r="BZ44" i="56"/>
  <c r="BW44" i="56"/>
  <c r="CB44" i="56"/>
  <c r="BU44" i="56"/>
  <c r="BS44" i="56"/>
  <c r="CA44" i="56"/>
  <c r="BT44" i="56"/>
  <c r="BY44" i="56"/>
  <c r="BX44" i="56"/>
  <c r="BV24" i="56"/>
  <c r="BZ24" i="56"/>
  <c r="BT24" i="56"/>
  <c r="BY24" i="56"/>
  <c r="BW24" i="56"/>
  <c r="BS24" i="56"/>
  <c r="CB24" i="56"/>
  <c r="BX24" i="56"/>
  <c r="CA24" i="56"/>
  <c r="BU24" i="56"/>
  <c r="BT41" i="56"/>
  <c r="BX41" i="56"/>
  <c r="CB41" i="56"/>
  <c r="BU41" i="56"/>
  <c r="BZ41" i="56"/>
  <c r="BW41" i="56"/>
  <c r="BS41" i="56"/>
  <c r="BY41" i="56"/>
  <c r="BV41" i="56"/>
  <c r="CA41" i="56"/>
  <c r="BV34" i="56"/>
  <c r="BZ34" i="56"/>
  <c r="BU34" i="56"/>
  <c r="CA34" i="56"/>
  <c r="BW34" i="56"/>
  <c r="BX34" i="56"/>
  <c r="BS34" i="56"/>
  <c r="BY34" i="56"/>
  <c r="CB34" i="56"/>
  <c r="BT34" i="56"/>
  <c r="BY16" i="56"/>
  <c r="BU16" i="56"/>
  <c r="BZ16" i="56"/>
  <c r="BT16" i="56"/>
  <c r="CB16" i="56"/>
  <c r="BV16" i="56"/>
  <c r="BW16" i="56"/>
  <c r="BX16" i="56"/>
  <c r="CA16" i="56"/>
  <c r="BS16" i="56"/>
  <c r="BU38" i="55"/>
  <c r="BY38" i="55"/>
  <c r="BT38" i="55"/>
  <c r="BZ38" i="55"/>
  <c r="BS38" i="55"/>
  <c r="CA38" i="55"/>
  <c r="BW38" i="55"/>
  <c r="BX38" i="55"/>
  <c r="CB38" i="55"/>
  <c r="BV38" i="55"/>
  <c r="BT23" i="56"/>
  <c r="BX23" i="56"/>
  <c r="CB23" i="56"/>
  <c r="BS23" i="56"/>
  <c r="BY23" i="56"/>
  <c r="BZ23" i="56"/>
  <c r="BU23" i="56"/>
  <c r="CA23" i="56"/>
  <c r="BV23" i="56"/>
  <c r="BW23" i="56"/>
  <c r="BU30" i="55"/>
  <c r="BY30" i="55"/>
  <c r="BT30" i="55"/>
  <c r="BZ30" i="55"/>
  <c r="BV30" i="55"/>
  <c r="CB30" i="55"/>
  <c r="CA30" i="55"/>
  <c r="BS30" i="55"/>
  <c r="BW30" i="55"/>
  <c r="BX30" i="55"/>
  <c r="BS33" i="55"/>
  <c r="BW33" i="55"/>
  <c r="CA33" i="55"/>
  <c r="BV33" i="55"/>
  <c r="CB33" i="55"/>
  <c r="BT33" i="55"/>
  <c r="BZ33" i="55"/>
  <c r="BY33" i="55"/>
  <c r="BU33" i="55"/>
  <c r="BX33" i="55"/>
  <c r="P39" i="57"/>
  <c r="AU32" i="1" s="1"/>
  <c r="BT46" i="52"/>
  <c r="BX46" i="52"/>
  <c r="CB46" i="52"/>
  <c r="BV46" i="52"/>
  <c r="CA46" i="52"/>
  <c r="BU46" i="52"/>
  <c r="BW46" i="52"/>
  <c r="BY46" i="52"/>
  <c r="BS46" i="52"/>
  <c r="BZ46" i="52"/>
  <c r="P27" i="57"/>
  <c r="AU20" i="1" s="1"/>
  <c r="BS34" i="52"/>
  <c r="BW34" i="52"/>
  <c r="CA34" i="52"/>
  <c r="BT34" i="52"/>
  <c r="BY34" i="52"/>
  <c r="BU34" i="52"/>
  <c r="CB34" i="52"/>
  <c r="BV34" i="52"/>
  <c r="BX34" i="52"/>
  <c r="BZ34" i="52"/>
  <c r="P11" i="57"/>
  <c r="AU4" i="1" s="1"/>
  <c r="BS18" i="52"/>
  <c r="BW18" i="52"/>
  <c r="CA18" i="52"/>
  <c r="BT18" i="52"/>
  <c r="BY18" i="52"/>
  <c r="BX18" i="52"/>
  <c r="BU18" i="52"/>
  <c r="BV18" i="52"/>
  <c r="BZ18" i="52"/>
  <c r="CB18" i="52"/>
  <c r="O40" i="57"/>
  <c r="AR33" i="1" s="1"/>
  <c r="BS47" i="50"/>
  <c r="BW47" i="50"/>
  <c r="CA47" i="50"/>
  <c r="BU47" i="50"/>
  <c r="BZ47" i="50"/>
  <c r="BT47" i="50"/>
  <c r="CB47" i="50"/>
  <c r="BV47" i="50"/>
  <c r="BX47" i="50"/>
  <c r="BY47" i="50"/>
  <c r="P41" i="57"/>
  <c r="AU34" i="1" s="1"/>
  <c r="BT48" i="52"/>
  <c r="BX48" i="52"/>
  <c r="CB48" i="52"/>
  <c r="BW48" i="52"/>
  <c r="BV48" i="52"/>
  <c r="BY48" i="52"/>
  <c r="BS48" i="52"/>
  <c r="BZ48" i="52"/>
  <c r="BU48" i="52"/>
  <c r="CA48" i="52"/>
  <c r="P25" i="57"/>
  <c r="AU18" i="1" s="1"/>
  <c r="BS32" i="52"/>
  <c r="BW32" i="52"/>
  <c r="CA32" i="52"/>
  <c r="BX32" i="52"/>
  <c r="BT32" i="52"/>
  <c r="BZ32" i="52"/>
  <c r="BV32" i="52"/>
  <c r="BY32" i="52"/>
  <c r="CB32" i="52"/>
  <c r="BU32" i="52"/>
  <c r="O42" i="57"/>
  <c r="AR35" i="1" s="1"/>
  <c r="BS49" i="50"/>
  <c r="BW49" i="50"/>
  <c r="CA49" i="50"/>
  <c r="BV49" i="50"/>
  <c r="CB49" i="50"/>
  <c r="BU49" i="50"/>
  <c r="BX49" i="50"/>
  <c r="BY49" i="50"/>
  <c r="BZ49" i="50"/>
  <c r="BT49" i="50"/>
  <c r="P12" i="57"/>
  <c r="AU5" i="1" s="1"/>
  <c r="BU19" i="52"/>
  <c r="BY19" i="52"/>
  <c r="BT19" i="52"/>
  <c r="BZ19" i="52"/>
  <c r="BV19" i="52"/>
  <c r="CB19" i="52"/>
  <c r="BS19" i="52"/>
  <c r="BW19" i="52"/>
  <c r="BX19" i="52"/>
  <c r="CA19" i="52"/>
  <c r="N28" i="57"/>
  <c r="AO21" i="1" s="1"/>
  <c r="BV35" i="49"/>
  <c r="BZ35" i="49"/>
  <c r="BS35" i="49"/>
  <c r="BX35" i="49"/>
  <c r="BT35" i="49"/>
  <c r="CA35" i="49"/>
  <c r="BU35" i="49"/>
  <c r="CB35" i="49"/>
  <c r="BW35" i="49"/>
  <c r="BY35" i="49"/>
  <c r="O27" i="57"/>
  <c r="AR20" i="1" s="1"/>
  <c r="BU34" i="50"/>
  <c r="BY34" i="50"/>
  <c r="BW34" i="50"/>
  <c r="CB34" i="50"/>
  <c r="BV34" i="50"/>
  <c r="BX34" i="50"/>
  <c r="BS34" i="50"/>
  <c r="BZ34" i="50"/>
  <c r="CA34" i="50"/>
  <c r="BT34" i="50"/>
  <c r="O11" i="57"/>
  <c r="AR4" i="1" s="1"/>
  <c r="BU18" i="50"/>
  <c r="BY18" i="50"/>
  <c r="BW18" i="50"/>
  <c r="CB18" i="50"/>
  <c r="BS18" i="50"/>
  <c r="BZ18" i="50"/>
  <c r="BT18" i="50"/>
  <c r="CA18" i="50"/>
  <c r="BV18" i="50"/>
  <c r="BX18" i="50"/>
  <c r="N34" i="57"/>
  <c r="AO27" i="1" s="1"/>
  <c r="BV41" i="49"/>
  <c r="BZ41" i="49"/>
  <c r="BW41" i="49"/>
  <c r="CB41" i="49"/>
  <c r="BX41" i="49"/>
  <c r="BS41" i="49"/>
  <c r="BY41" i="49"/>
  <c r="BT41" i="49"/>
  <c r="CA41" i="49"/>
  <c r="BU41" i="49"/>
  <c r="BU42" i="55"/>
  <c r="BY42" i="55"/>
  <c r="BW42" i="55"/>
  <c r="CB42" i="55"/>
  <c r="BV42" i="55"/>
  <c r="BT42" i="55"/>
  <c r="BX42" i="55"/>
  <c r="BZ42" i="55"/>
  <c r="CA42" i="55"/>
  <c r="BS42" i="55"/>
  <c r="BH40" i="49"/>
  <c r="BA33" i="49"/>
  <c r="BF26" i="49"/>
  <c r="AB16" i="49"/>
  <c r="BB35" i="49"/>
  <c r="AA44" i="49"/>
  <c r="BG52" i="49"/>
  <c r="AB61" i="49"/>
  <c r="Y45" i="49"/>
  <c r="BE53" i="49"/>
  <c r="Z62" i="49"/>
  <c r="AD33" i="49"/>
  <c r="W42" i="49"/>
  <c r="AY50" i="49"/>
  <c r="X59" i="49"/>
  <c r="O30" i="57"/>
  <c r="AR23" i="1" s="1"/>
  <c r="BS37" i="50"/>
  <c r="BW37" i="50"/>
  <c r="CA37" i="50"/>
  <c r="BT37" i="50"/>
  <c r="BY37" i="50"/>
  <c r="BU37" i="50"/>
  <c r="CB37" i="50"/>
  <c r="BV37" i="50"/>
  <c r="BX37" i="50"/>
  <c r="BZ37" i="50"/>
  <c r="BC53" i="49"/>
  <c r="BG33" i="49"/>
  <c r="N18" i="57"/>
  <c r="AO11" i="1" s="1"/>
  <c r="BV25" i="49"/>
  <c r="BZ25" i="49"/>
  <c r="BW25" i="49"/>
  <c r="CB25" i="49"/>
  <c r="BT25" i="49"/>
  <c r="CA25" i="49"/>
  <c r="BU25" i="49"/>
  <c r="BX25" i="49"/>
  <c r="BS25" i="49"/>
  <c r="BY25" i="49"/>
  <c r="O37" i="57"/>
  <c r="AR30" i="1" s="1"/>
  <c r="BU44" i="50"/>
  <c r="BY44" i="50"/>
  <c r="BS44" i="50"/>
  <c r="BX44" i="50"/>
  <c r="BV44" i="50"/>
  <c r="CB44" i="50"/>
  <c r="BW44" i="50"/>
  <c r="BZ44" i="50"/>
  <c r="BT44" i="50"/>
  <c r="CA44" i="50"/>
  <c r="N41" i="57"/>
  <c r="AO34" i="1" s="1"/>
  <c r="BT48" i="49"/>
  <c r="BX48" i="49"/>
  <c r="CB48" i="49"/>
  <c r="BV48" i="49"/>
  <c r="CA48" i="49"/>
  <c r="BY48" i="49"/>
  <c r="BS48" i="49"/>
  <c r="BZ48" i="49"/>
  <c r="BU48" i="49"/>
  <c r="BW48" i="49"/>
  <c r="N19" i="57"/>
  <c r="AO12" i="1" s="1"/>
  <c r="BT26" i="49"/>
  <c r="BX26" i="49"/>
  <c r="CB26" i="49"/>
  <c r="BW26" i="49"/>
  <c r="BY26" i="49"/>
  <c r="BS26" i="49"/>
  <c r="BZ26" i="49"/>
  <c r="BU26" i="49"/>
  <c r="CA26" i="49"/>
  <c r="BV26" i="49"/>
  <c r="N11" i="57"/>
  <c r="AO4" i="1" s="1"/>
  <c r="BT18" i="49"/>
  <c r="BX18" i="49"/>
  <c r="CB18" i="49"/>
  <c r="BW18" i="49"/>
  <c r="BS18" i="49"/>
  <c r="BZ18" i="49"/>
  <c r="BU18" i="49"/>
  <c r="CA18" i="49"/>
  <c r="BV18" i="49"/>
  <c r="BY18" i="49"/>
  <c r="O14" i="57"/>
  <c r="AR7" i="1" s="1"/>
  <c r="BS21" i="50"/>
  <c r="BW21" i="50"/>
  <c r="CA21" i="50"/>
  <c r="BT21" i="50"/>
  <c r="BY21" i="50"/>
  <c r="BX21" i="50"/>
  <c r="BZ21" i="50"/>
  <c r="BU21" i="50"/>
  <c r="CB21" i="50"/>
  <c r="BV21" i="50"/>
  <c r="L41" i="57"/>
  <c r="AI34" i="1" s="1"/>
  <c r="BU48" i="43"/>
  <c r="BY48" i="43"/>
  <c r="BS48" i="43"/>
  <c r="BX48" i="43"/>
  <c r="BT48" i="43"/>
  <c r="BZ48" i="43"/>
  <c r="CA48" i="43"/>
  <c r="BV48" i="43"/>
  <c r="BW48" i="43"/>
  <c r="CB48" i="43"/>
  <c r="L25" i="57"/>
  <c r="AI18" i="1" s="1"/>
  <c r="BU32" i="43"/>
  <c r="BY32" i="43"/>
  <c r="BS32" i="43"/>
  <c r="BX32" i="43"/>
  <c r="BT32" i="43"/>
  <c r="BZ32" i="43"/>
  <c r="BV32" i="43"/>
  <c r="CA32" i="43"/>
  <c r="BW32" i="43"/>
  <c r="CB32" i="43"/>
  <c r="L34" i="57"/>
  <c r="AI27" i="1" s="1"/>
  <c r="BS41" i="43"/>
  <c r="BW41" i="43"/>
  <c r="CA41" i="43"/>
  <c r="BT41" i="43"/>
  <c r="BY41" i="43"/>
  <c r="BU41" i="43"/>
  <c r="BZ41" i="43"/>
  <c r="BV41" i="43"/>
  <c r="CB41" i="43"/>
  <c r="BX41" i="43"/>
  <c r="L18" i="57"/>
  <c r="AI11" i="1" s="1"/>
  <c r="BS25" i="43"/>
  <c r="BW25" i="43"/>
  <c r="CA25" i="43"/>
  <c r="BT25" i="43"/>
  <c r="BY25" i="43"/>
  <c r="BU25" i="43"/>
  <c r="BZ25" i="43"/>
  <c r="BV25" i="43"/>
  <c r="CB25" i="43"/>
  <c r="BX25" i="43"/>
  <c r="L10" i="57"/>
  <c r="AI3" i="1" s="1"/>
  <c r="BS17" i="43"/>
  <c r="BW17" i="43"/>
  <c r="CA17" i="43"/>
  <c r="BT17" i="43"/>
  <c r="BY17" i="43"/>
  <c r="BU17" i="43"/>
  <c r="BZ17" i="43"/>
  <c r="BV17" i="43"/>
  <c r="CB17" i="43"/>
  <c r="BX17" i="43"/>
  <c r="I17" i="57"/>
  <c r="Z10" i="1" s="1"/>
  <c r="BS24" i="36"/>
  <c r="BW24" i="36"/>
  <c r="CA24" i="36"/>
  <c r="BX24" i="36"/>
  <c r="BT24" i="36"/>
  <c r="BY24" i="36"/>
  <c r="BU24" i="36"/>
  <c r="BV24" i="36"/>
  <c r="BZ24" i="36"/>
  <c r="CB24" i="36"/>
  <c r="CB16" i="36"/>
  <c r="CA16" i="36"/>
  <c r="BZ16" i="36"/>
  <c r="BY16" i="36"/>
  <c r="BX16" i="36"/>
  <c r="G41" i="57"/>
  <c r="T34" i="1" s="1"/>
  <c r="BT48" i="33"/>
  <c r="BX48" i="33"/>
  <c r="CB48" i="33"/>
  <c r="BS48" i="33"/>
  <c r="BY48" i="33"/>
  <c r="BU48" i="33"/>
  <c r="BZ48" i="33"/>
  <c r="BW48" i="33"/>
  <c r="BV48" i="33"/>
  <c r="CA48" i="33"/>
  <c r="G25" i="57"/>
  <c r="T18" i="1" s="1"/>
  <c r="BT32" i="33"/>
  <c r="BX32" i="33"/>
  <c r="CB32" i="33"/>
  <c r="BS32" i="33"/>
  <c r="BY32" i="33"/>
  <c r="BU32" i="33"/>
  <c r="BZ32" i="33"/>
  <c r="BV32" i="33"/>
  <c r="BW32" i="33"/>
  <c r="CA32" i="33"/>
  <c r="I34" i="57"/>
  <c r="Z27" i="1" s="1"/>
  <c r="BU41" i="36"/>
  <c r="BY41" i="36"/>
  <c r="BS41" i="36"/>
  <c r="BX41" i="36"/>
  <c r="BT41" i="36"/>
  <c r="BZ41" i="36"/>
  <c r="BV41" i="36"/>
  <c r="BW41" i="36"/>
  <c r="CA41" i="36"/>
  <c r="CB41" i="36"/>
  <c r="I22" i="57"/>
  <c r="Z15" i="1" s="1"/>
  <c r="BU29" i="36"/>
  <c r="BY29" i="36"/>
  <c r="BV29" i="36"/>
  <c r="CA29" i="36"/>
  <c r="BW29" i="36"/>
  <c r="CB29" i="36"/>
  <c r="BX29" i="36"/>
  <c r="BZ29" i="36"/>
  <c r="BT29" i="36"/>
  <c r="BS29" i="36"/>
  <c r="I10" i="57"/>
  <c r="Z3" i="1" s="1"/>
  <c r="BU17" i="36"/>
  <c r="BY17" i="36"/>
  <c r="BS17" i="36"/>
  <c r="BX17" i="36"/>
  <c r="BT17" i="36"/>
  <c r="BZ17" i="36"/>
  <c r="CA17" i="36"/>
  <c r="CB17" i="36"/>
  <c r="BV17" i="36"/>
  <c r="BW17" i="36"/>
  <c r="G42" i="57"/>
  <c r="T35" i="1" s="1"/>
  <c r="BV49" i="33"/>
  <c r="BZ49" i="33"/>
  <c r="BT49" i="33"/>
  <c r="BY49" i="33"/>
  <c r="BU49" i="33"/>
  <c r="CA49" i="33"/>
  <c r="BX49" i="33"/>
  <c r="CB49" i="33"/>
  <c r="BS49" i="33"/>
  <c r="BW49" i="33"/>
  <c r="I35" i="57"/>
  <c r="Z28" i="1" s="1"/>
  <c r="BS42" i="36"/>
  <c r="BW42" i="36"/>
  <c r="CA42" i="36"/>
  <c r="BT42" i="36"/>
  <c r="BY42" i="36"/>
  <c r="BU42" i="36"/>
  <c r="BZ42" i="36"/>
  <c r="BV42" i="36"/>
  <c r="BX42" i="36"/>
  <c r="CB42" i="36"/>
  <c r="I19" i="57"/>
  <c r="BS26" i="36"/>
  <c r="BW26" i="36"/>
  <c r="CA26" i="36"/>
  <c r="BT26" i="36"/>
  <c r="BY26" i="36"/>
  <c r="BU26" i="36"/>
  <c r="BZ26" i="36"/>
  <c r="BV26" i="36"/>
  <c r="CB26" i="36"/>
  <c r="BX26" i="36"/>
  <c r="BP40" i="35"/>
  <c r="BP24" i="35"/>
  <c r="BL16" i="35"/>
  <c r="BJ18" i="35"/>
  <c r="BI29" i="35"/>
  <c r="BJ34" i="35"/>
  <c r="BI45" i="35"/>
  <c r="G17" i="57"/>
  <c r="T10" i="1" s="1"/>
  <c r="BT24" i="33"/>
  <c r="BX24" i="33"/>
  <c r="CB24" i="33"/>
  <c r="BS24" i="33"/>
  <c r="BY24" i="33"/>
  <c r="BU24" i="33"/>
  <c r="BZ24" i="33"/>
  <c r="BW24" i="33"/>
  <c r="CA24" i="33"/>
  <c r="BV24" i="33"/>
  <c r="G26" i="57"/>
  <c r="T19" i="1" s="1"/>
  <c r="BV33" i="33"/>
  <c r="BZ33" i="33"/>
  <c r="BT33" i="33"/>
  <c r="BY33" i="33"/>
  <c r="BU33" i="33"/>
  <c r="CA33" i="33"/>
  <c r="BS33" i="33"/>
  <c r="BX33" i="33"/>
  <c r="BW33" i="33"/>
  <c r="CB33" i="33"/>
  <c r="G14" i="57"/>
  <c r="T7" i="1" s="1"/>
  <c r="BV21" i="33"/>
  <c r="BZ21" i="33"/>
  <c r="BW21" i="33"/>
  <c r="CB21" i="33"/>
  <c r="BS21" i="33"/>
  <c r="BX21" i="33"/>
  <c r="BU21" i="33"/>
  <c r="BT21" i="33"/>
  <c r="BY21" i="33"/>
  <c r="CA21" i="33"/>
  <c r="F33" i="57"/>
  <c r="Q26" i="1" s="1"/>
  <c r="BS40" i="31"/>
  <c r="BW40" i="31"/>
  <c r="CA40" i="31"/>
  <c r="BU40" i="31"/>
  <c r="BZ40" i="31"/>
  <c r="BV40" i="31"/>
  <c r="CB40" i="31"/>
  <c r="BT40" i="31"/>
  <c r="BX40" i="31"/>
  <c r="BY40" i="31"/>
  <c r="F17" i="57"/>
  <c r="Q10" i="1" s="1"/>
  <c r="BS24" i="31"/>
  <c r="BW24" i="31"/>
  <c r="CA24" i="31"/>
  <c r="BU24" i="31"/>
  <c r="BZ24" i="31"/>
  <c r="BV24" i="31"/>
  <c r="CB24" i="31"/>
  <c r="BT24" i="31"/>
  <c r="BX24" i="31"/>
  <c r="BY24" i="31"/>
  <c r="G30" i="57"/>
  <c r="T23" i="1" s="1"/>
  <c r="BV37" i="33"/>
  <c r="BZ37" i="33"/>
  <c r="BW37" i="33"/>
  <c r="CB37" i="33"/>
  <c r="BS37" i="33"/>
  <c r="BX37" i="33"/>
  <c r="CA37" i="33"/>
  <c r="BT37" i="33"/>
  <c r="BU37" i="33"/>
  <c r="BY37" i="33"/>
  <c r="E22" i="57"/>
  <c r="N15" i="1" s="1"/>
  <c r="D35" i="57"/>
  <c r="K28" i="1" s="1"/>
  <c r="BS42" i="27"/>
  <c r="BW42" i="27"/>
  <c r="CA42" i="27"/>
  <c r="BT42" i="27"/>
  <c r="BX42" i="27"/>
  <c r="CB42" i="27"/>
  <c r="BZ42" i="27"/>
  <c r="BY42" i="27"/>
  <c r="BU42" i="27"/>
  <c r="BV42" i="27"/>
  <c r="D15" i="57"/>
  <c r="K8" i="1" s="1"/>
  <c r="BV22" i="27"/>
  <c r="BZ22" i="27"/>
  <c r="BU22" i="27"/>
  <c r="CA22" i="27"/>
  <c r="BW22" i="27"/>
  <c r="CB22" i="27"/>
  <c r="BY22" i="27"/>
  <c r="BX22" i="27"/>
  <c r="BS22" i="27"/>
  <c r="BT22" i="27"/>
  <c r="F42" i="57"/>
  <c r="Q35" i="1" s="1"/>
  <c r="BU49" i="31"/>
  <c r="BY49" i="31"/>
  <c r="BV49" i="31"/>
  <c r="CA49" i="31"/>
  <c r="BW49" i="31"/>
  <c r="CB49" i="31"/>
  <c r="BZ49" i="31"/>
  <c r="BS49" i="31"/>
  <c r="BT49" i="31"/>
  <c r="BX49" i="31"/>
  <c r="F26" i="57"/>
  <c r="Q19" i="1" s="1"/>
  <c r="BU33" i="31"/>
  <c r="BY33" i="31"/>
  <c r="BV33" i="31"/>
  <c r="CA33" i="31"/>
  <c r="BW33" i="31"/>
  <c r="CB33" i="31"/>
  <c r="BZ33" i="31"/>
  <c r="BS33" i="31"/>
  <c r="BT33" i="31"/>
  <c r="BX33" i="31"/>
  <c r="F10" i="57"/>
  <c r="Q3" i="1" s="1"/>
  <c r="BU17" i="31"/>
  <c r="BY17" i="31"/>
  <c r="BV17" i="31"/>
  <c r="CA17" i="31"/>
  <c r="BW17" i="31"/>
  <c r="CB17" i="31"/>
  <c r="BZ17" i="31"/>
  <c r="BT17" i="31"/>
  <c r="BX17" i="31"/>
  <c r="BS17" i="31"/>
  <c r="E28" i="57"/>
  <c r="N21" i="1" s="1"/>
  <c r="D22" i="57"/>
  <c r="K15" i="1" s="1"/>
  <c r="BT29" i="27"/>
  <c r="BX29" i="27"/>
  <c r="CB29" i="27"/>
  <c r="BU29" i="27"/>
  <c r="BZ29" i="27"/>
  <c r="BV29" i="27"/>
  <c r="CA29" i="27"/>
  <c r="BS29" i="27"/>
  <c r="BY29" i="27"/>
  <c r="BW29" i="27"/>
  <c r="E32" i="57"/>
  <c r="N25" i="1" s="1"/>
  <c r="E42" i="57"/>
  <c r="N35" i="1" s="1"/>
  <c r="BU23" i="55"/>
  <c r="BY23" i="55"/>
  <c r="BV23" i="55"/>
  <c r="CA23" i="55"/>
  <c r="BT23" i="55"/>
  <c r="CB23" i="55"/>
  <c r="BW23" i="55"/>
  <c r="BZ23" i="55"/>
  <c r="BS23" i="55"/>
  <c r="BX23" i="55"/>
  <c r="P18" i="57"/>
  <c r="AU11" i="1" s="1"/>
  <c r="BU25" i="52"/>
  <c r="BY25" i="52"/>
  <c r="BS25" i="52"/>
  <c r="BX25" i="52"/>
  <c r="BZ25" i="52"/>
  <c r="CA25" i="52"/>
  <c r="BT25" i="52"/>
  <c r="CB25" i="52"/>
  <c r="BV25" i="52"/>
  <c r="BW25" i="52"/>
  <c r="BV22" i="56"/>
  <c r="BZ22" i="56"/>
  <c r="BS22" i="56"/>
  <c r="BX22" i="56"/>
  <c r="BU22" i="56"/>
  <c r="CB22" i="56"/>
  <c r="BT22" i="56"/>
  <c r="BY22" i="56"/>
  <c r="CA22" i="56"/>
  <c r="BW22" i="56"/>
  <c r="BU48" i="55"/>
  <c r="BY48" i="55"/>
  <c r="BV48" i="55"/>
  <c r="CA48" i="55"/>
  <c r="BS48" i="55"/>
  <c r="BZ48" i="55"/>
  <c r="CB48" i="55"/>
  <c r="BT48" i="55"/>
  <c r="BW48" i="55"/>
  <c r="BX48" i="55"/>
  <c r="N20" i="57"/>
  <c r="AO13" i="1" s="1"/>
  <c r="BV27" i="49"/>
  <c r="BZ27" i="49"/>
  <c r="BS27" i="49"/>
  <c r="BX27" i="49"/>
  <c r="BU27" i="49"/>
  <c r="CB27" i="49"/>
  <c r="BW27" i="49"/>
  <c r="BY27" i="49"/>
  <c r="BT27" i="49"/>
  <c r="CA27" i="49"/>
  <c r="L19" i="57"/>
  <c r="AI12" i="1" s="1"/>
  <c r="BU26" i="43"/>
  <c r="BY26" i="43"/>
  <c r="BT26" i="43"/>
  <c r="BZ26" i="43"/>
  <c r="BV26" i="43"/>
  <c r="CA26" i="43"/>
  <c r="BW26" i="43"/>
  <c r="CB26" i="43"/>
  <c r="BS26" i="43"/>
  <c r="BX26" i="43"/>
  <c r="G35" i="57"/>
  <c r="T28" i="1" s="1"/>
  <c r="BT42" i="33"/>
  <c r="BX42" i="33"/>
  <c r="CB42" i="33"/>
  <c r="BU42" i="33"/>
  <c r="BZ42" i="33"/>
  <c r="BV42" i="33"/>
  <c r="CA42" i="33"/>
  <c r="BS42" i="33"/>
  <c r="BY42" i="33"/>
  <c r="BW42" i="33"/>
  <c r="I37" i="57"/>
  <c r="Z30" i="1" s="1"/>
  <c r="BS44" i="36"/>
  <c r="BW44" i="36"/>
  <c r="CA44" i="36"/>
  <c r="BU44" i="36"/>
  <c r="BZ44" i="36"/>
  <c r="BV44" i="36"/>
  <c r="CB44" i="36"/>
  <c r="BX44" i="36"/>
  <c r="BY44" i="36"/>
  <c r="BT44" i="36"/>
  <c r="F24" i="57"/>
  <c r="Q17" i="1" s="1"/>
  <c r="BU31" i="31"/>
  <c r="BY31" i="31"/>
  <c r="BT31" i="31"/>
  <c r="BZ31" i="31"/>
  <c r="BV31" i="31"/>
  <c r="CA31" i="31"/>
  <c r="BX31" i="31"/>
  <c r="BW31" i="31"/>
  <c r="CB31" i="31"/>
  <c r="BS31" i="31"/>
  <c r="D33" i="57"/>
  <c r="K26" i="1" s="1"/>
  <c r="BS40" i="27"/>
  <c r="BW40" i="27"/>
  <c r="CA40" i="27"/>
  <c r="BT40" i="27"/>
  <c r="BX40" i="27"/>
  <c r="CB40" i="27"/>
  <c r="BV40" i="27"/>
  <c r="BY40" i="27"/>
  <c r="BZ40" i="27"/>
  <c r="BU40" i="27"/>
  <c r="E23" i="57"/>
  <c r="N16" i="1" s="1"/>
  <c r="D32" i="57"/>
  <c r="K25" i="1" s="1"/>
  <c r="BU39" i="27"/>
  <c r="BY39" i="27"/>
  <c r="BV39" i="27"/>
  <c r="BZ39" i="27"/>
  <c r="BX39" i="27"/>
  <c r="BW39" i="27"/>
  <c r="CA39" i="27"/>
  <c r="CB39" i="27"/>
  <c r="BS39" i="27"/>
  <c r="BT39" i="27"/>
  <c r="I24" i="57"/>
  <c r="Z17" i="1" s="1"/>
  <c r="BU31" i="36"/>
  <c r="BY31" i="36"/>
  <c r="BW31" i="36"/>
  <c r="CB31" i="36"/>
  <c r="BS31" i="36"/>
  <c r="BX31" i="36"/>
  <c r="BZ31" i="36"/>
  <c r="BT31" i="36"/>
  <c r="BV31" i="36"/>
  <c r="CA31" i="36"/>
  <c r="D24" i="57"/>
  <c r="K17" i="1" s="1"/>
  <c r="BT31" i="27"/>
  <c r="BX31" i="27"/>
  <c r="CB31" i="27"/>
  <c r="BV31" i="27"/>
  <c r="CA31" i="27"/>
  <c r="BW31" i="27"/>
  <c r="BU31" i="27"/>
  <c r="BS31" i="27"/>
  <c r="BY31" i="27"/>
  <c r="BZ31" i="27"/>
  <c r="E21" i="57"/>
  <c r="N14" i="1" s="1"/>
  <c r="F19" i="57"/>
  <c r="Q12" i="1" s="1"/>
  <c r="BS26" i="31"/>
  <c r="BW26" i="31"/>
  <c r="CA26" i="31"/>
  <c r="BV26" i="31"/>
  <c r="CB26" i="31"/>
  <c r="BX26" i="31"/>
  <c r="BU26" i="31"/>
  <c r="BT26" i="31"/>
  <c r="BY26" i="31"/>
  <c r="BZ26" i="31"/>
  <c r="I36" i="57"/>
  <c r="Z29" i="1" s="1"/>
  <c r="BU43" i="36"/>
  <c r="BY43" i="36"/>
  <c r="BT43" i="36"/>
  <c r="BZ43" i="36"/>
  <c r="BV43" i="36"/>
  <c r="CA43" i="36"/>
  <c r="BW43" i="36"/>
  <c r="CB43" i="36"/>
  <c r="BS43" i="36"/>
  <c r="BX43" i="36"/>
  <c r="G28" i="57"/>
  <c r="BV35" i="33"/>
  <c r="BZ35" i="33"/>
  <c r="BU35" i="33"/>
  <c r="CA35" i="33"/>
  <c r="BW35" i="33"/>
  <c r="CB35" i="33"/>
  <c r="BY35" i="33"/>
  <c r="BX35" i="33"/>
  <c r="BS35" i="33"/>
  <c r="BT35" i="33"/>
  <c r="N25" i="57"/>
  <c r="AO18" i="1" s="1"/>
  <c r="BT32" i="49"/>
  <c r="BX32" i="49"/>
  <c r="CB32" i="49"/>
  <c r="BV32" i="49"/>
  <c r="CA32" i="49"/>
  <c r="BU32" i="49"/>
  <c r="BW32" i="49"/>
  <c r="BY32" i="49"/>
  <c r="BS32" i="49"/>
  <c r="BZ32" i="49"/>
  <c r="O20" i="57"/>
  <c r="AR13" i="1" s="1"/>
  <c r="BS27" i="50"/>
  <c r="BW27" i="50"/>
  <c r="CA27" i="50"/>
  <c r="BX27" i="50"/>
  <c r="BU27" i="50"/>
  <c r="CB27" i="50"/>
  <c r="BV27" i="50"/>
  <c r="BY27" i="50"/>
  <c r="BT27" i="50"/>
  <c r="BZ27" i="50"/>
  <c r="D10" i="57"/>
  <c r="K3" i="1" s="1"/>
  <c r="BT17" i="27"/>
  <c r="BX17" i="27"/>
  <c r="CB17" i="27"/>
  <c r="BW17" i="27"/>
  <c r="BS17" i="27"/>
  <c r="BY17" i="27"/>
  <c r="BV17" i="27"/>
  <c r="BU17" i="27"/>
  <c r="BZ17" i="27"/>
  <c r="CA17" i="27"/>
  <c r="F36" i="57"/>
  <c r="Q29" i="1" s="1"/>
  <c r="BU43" i="31"/>
  <c r="BY43" i="31"/>
  <c r="BW43" i="31"/>
  <c r="CB43" i="31"/>
  <c r="BS43" i="31"/>
  <c r="BX43" i="31"/>
  <c r="BV43" i="31"/>
  <c r="BT43" i="31"/>
  <c r="BZ43" i="31"/>
  <c r="CA43" i="31"/>
  <c r="N35" i="57"/>
  <c r="AO28" i="1" s="1"/>
  <c r="BT42" i="49"/>
  <c r="BX42" i="49"/>
  <c r="CB42" i="49"/>
  <c r="BW42" i="49"/>
  <c r="BU42" i="49"/>
  <c r="CA42" i="49"/>
  <c r="BV42" i="49"/>
  <c r="BY42" i="49"/>
  <c r="BS42" i="49"/>
  <c r="BZ42" i="49"/>
  <c r="I12" i="57"/>
  <c r="Z5" i="1" s="1"/>
  <c r="BU19" i="36"/>
  <c r="BY19" i="36"/>
  <c r="BT19" i="36"/>
  <c r="BZ19" i="36"/>
  <c r="BV19" i="36"/>
  <c r="CA19" i="36"/>
  <c r="CB19" i="36"/>
  <c r="BX19" i="36"/>
  <c r="BS19" i="36"/>
  <c r="BW19" i="36"/>
  <c r="AG22" i="27"/>
  <c r="BT25" i="56"/>
  <c r="BX25" i="56"/>
  <c r="CB25" i="56"/>
  <c r="BU25" i="56"/>
  <c r="BZ25" i="56"/>
  <c r="BS25" i="56"/>
  <c r="CA25" i="56"/>
  <c r="BV25" i="56"/>
  <c r="BW25" i="56"/>
  <c r="BY25" i="56"/>
  <c r="BS18" i="55"/>
  <c r="BW18" i="55"/>
  <c r="CA18" i="55"/>
  <c r="BX18" i="55"/>
  <c r="BU18" i="55"/>
  <c r="CB18" i="55"/>
  <c r="BY18" i="55"/>
  <c r="BZ18" i="55"/>
  <c r="BT18" i="55"/>
  <c r="BV18" i="55"/>
  <c r="N21" i="57"/>
  <c r="AO14" i="1" s="1"/>
  <c r="BT28" i="49"/>
  <c r="BX28" i="49"/>
  <c r="CB28" i="49"/>
  <c r="BS28" i="49"/>
  <c r="BY28" i="49"/>
  <c r="BZ28" i="49"/>
  <c r="BU28" i="49"/>
  <c r="CA28" i="49"/>
  <c r="BV28" i="49"/>
  <c r="BW28" i="49"/>
  <c r="L32" i="57"/>
  <c r="AI25" i="1" s="1"/>
  <c r="BS39" i="43"/>
  <c r="BW39" i="43"/>
  <c r="CA39" i="43"/>
  <c r="BX39" i="43"/>
  <c r="BT39" i="43"/>
  <c r="BY39" i="43"/>
  <c r="BU39" i="43"/>
  <c r="BZ39" i="43"/>
  <c r="BV39" i="43"/>
  <c r="CB39" i="43"/>
  <c r="L20" i="57"/>
  <c r="AI13" i="1" s="1"/>
  <c r="BS27" i="43"/>
  <c r="BW27" i="43"/>
  <c r="CA27" i="43"/>
  <c r="BU27" i="43"/>
  <c r="BZ27" i="43"/>
  <c r="BV27" i="43"/>
  <c r="CB27" i="43"/>
  <c r="BX27" i="43"/>
  <c r="BY27" i="43"/>
  <c r="BT27" i="43"/>
  <c r="G40" i="57"/>
  <c r="T33" i="1" s="1"/>
  <c r="BV47" i="33"/>
  <c r="BZ47" i="33"/>
  <c r="BS47" i="33"/>
  <c r="BX47" i="33"/>
  <c r="BT47" i="33"/>
  <c r="BY47" i="33"/>
  <c r="BW47" i="33"/>
  <c r="BU47" i="33"/>
  <c r="CA47" i="33"/>
  <c r="CB47" i="33"/>
  <c r="F27" i="57"/>
  <c r="Q20" i="1" s="1"/>
  <c r="BS34" i="31"/>
  <c r="BW34" i="31"/>
  <c r="CA34" i="31"/>
  <c r="BV34" i="31"/>
  <c r="CB34" i="31"/>
  <c r="BX34" i="31"/>
  <c r="BZ34" i="31"/>
  <c r="BU34" i="31"/>
  <c r="BY34" i="31"/>
  <c r="BT34" i="31"/>
  <c r="BS20" i="55"/>
  <c r="BW20" i="55"/>
  <c r="CA20" i="55"/>
  <c r="BT20" i="55"/>
  <c r="BY20" i="55"/>
  <c r="BV20" i="55"/>
  <c r="BX20" i="55"/>
  <c r="BU20" i="55"/>
  <c r="BZ20" i="55"/>
  <c r="CB20" i="55"/>
  <c r="E13" i="57"/>
  <c r="N6" i="1" s="1"/>
  <c r="D25" i="57"/>
  <c r="K18" i="1" s="1"/>
  <c r="BV32" i="27"/>
  <c r="BZ32" i="27"/>
  <c r="BW32" i="27"/>
  <c r="CB32" i="27"/>
  <c r="BS32" i="27"/>
  <c r="BX32" i="27"/>
  <c r="BU32" i="27"/>
  <c r="BY32" i="27"/>
  <c r="CA32" i="27"/>
  <c r="BT32" i="27"/>
  <c r="AL38" i="27"/>
  <c r="BT43" i="56"/>
  <c r="BX43" i="56"/>
  <c r="CB43" i="56"/>
  <c r="BV43" i="56"/>
  <c r="CA43" i="56"/>
  <c r="BY43" i="56"/>
  <c r="BS43" i="56"/>
  <c r="BU43" i="56"/>
  <c r="BW43" i="56"/>
  <c r="BZ43" i="56"/>
  <c r="BU36" i="55"/>
  <c r="BY36" i="55"/>
  <c r="BS36" i="55"/>
  <c r="BX36" i="55"/>
  <c r="BZ36" i="55"/>
  <c r="BW36" i="55"/>
  <c r="CA36" i="55"/>
  <c r="BT36" i="55"/>
  <c r="CB36" i="55"/>
  <c r="BV36" i="55"/>
  <c r="O33" i="57"/>
  <c r="AR26" i="1" s="1"/>
  <c r="BU40" i="50"/>
  <c r="BY40" i="50"/>
  <c r="BV40" i="50"/>
  <c r="CA40" i="50"/>
  <c r="BS40" i="50"/>
  <c r="BZ40" i="50"/>
  <c r="BT40" i="50"/>
  <c r="CB40" i="50"/>
  <c r="BW40" i="50"/>
  <c r="BX40" i="50"/>
  <c r="N17" i="57"/>
  <c r="AO10" i="1" s="1"/>
  <c r="BT24" i="49"/>
  <c r="BX24" i="49"/>
  <c r="CB24" i="49"/>
  <c r="BV24" i="49"/>
  <c r="CA24" i="49"/>
  <c r="BW24" i="49"/>
  <c r="BY24" i="49"/>
  <c r="BS24" i="49"/>
  <c r="BZ24" i="49"/>
  <c r="BU24" i="49"/>
  <c r="G20" i="57"/>
  <c r="T13" i="1" s="1"/>
  <c r="BV27" i="33"/>
  <c r="BZ27" i="33"/>
  <c r="BU27" i="33"/>
  <c r="CA27" i="33"/>
  <c r="BW27" i="33"/>
  <c r="CB27" i="33"/>
  <c r="BY27" i="33"/>
  <c r="BS27" i="33"/>
  <c r="BT27" i="33"/>
  <c r="BX27" i="33"/>
  <c r="BS37" i="55"/>
  <c r="BW37" i="55"/>
  <c r="CA37" i="55"/>
  <c r="BT37" i="55"/>
  <c r="BY37" i="55"/>
  <c r="BV37" i="55"/>
  <c r="BX37" i="55"/>
  <c r="BZ37" i="55"/>
  <c r="CB37" i="55"/>
  <c r="BU37" i="55"/>
  <c r="L17" i="57"/>
  <c r="AI10" i="1" s="1"/>
  <c r="BU24" i="43"/>
  <c r="BY24" i="43"/>
  <c r="BS24" i="43"/>
  <c r="BX24" i="43"/>
  <c r="BT24" i="43"/>
  <c r="BZ24" i="43"/>
  <c r="BV24" i="43"/>
  <c r="CA24" i="43"/>
  <c r="CB24" i="43"/>
  <c r="BW24" i="43"/>
  <c r="E17" i="57"/>
  <c r="N10" i="1" s="1"/>
  <c r="I16" i="57"/>
  <c r="Z9" i="1" s="1"/>
  <c r="BU23" i="36"/>
  <c r="BY23" i="36"/>
  <c r="BW23" i="36"/>
  <c r="CB23" i="36"/>
  <c r="BS23" i="36"/>
  <c r="BX23" i="36"/>
  <c r="BT23" i="36"/>
  <c r="CA23" i="36"/>
  <c r="BZ23" i="36"/>
  <c r="BV23" i="36"/>
  <c r="D29" i="57"/>
  <c r="BV36" i="27"/>
  <c r="BZ36" i="27"/>
  <c r="BT36" i="27"/>
  <c r="BY36" i="27"/>
  <c r="BU36" i="27"/>
  <c r="CA36" i="27"/>
  <c r="BX36" i="27"/>
  <c r="CB36" i="27"/>
  <c r="BS36" i="27"/>
  <c r="BW36" i="27"/>
  <c r="AL51" i="27"/>
  <c r="AN45" i="27"/>
  <c r="AL30" i="27"/>
  <c r="AF63" i="27"/>
  <c r="AL61" i="27"/>
  <c r="AG54" i="27"/>
  <c r="AI38" i="27"/>
  <c r="AH26" i="27"/>
  <c r="AG51" i="27"/>
  <c r="AN18" i="27"/>
  <c r="AM20" i="27"/>
  <c r="AJ43" i="27"/>
  <c r="AJ53" i="27"/>
  <c r="AG42" i="27"/>
  <c r="AN32" i="27"/>
  <c r="AK32" i="27"/>
  <c r="AF26" i="27"/>
  <c r="AG28" i="27"/>
  <c r="AN58" i="27"/>
  <c r="BU40" i="55"/>
  <c r="BY40" i="55"/>
  <c r="BV40" i="55"/>
  <c r="CA40" i="55"/>
  <c r="BT40" i="55"/>
  <c r="CB40" i="55"/>
  <c r="BW40" i="55"/>
  <c r="BX40" i="55"/>
  <c r="BZ40" i="55"/>
  <c r="BS40" i="55"/>
  <c r="CA16" i="50"/>
  <c r="BZ16" i="50"/>
  <c r="CB16" i="50"/>
  <c r="AG29" i="27"/>
  <c r="AL57" i="27"/>
  <c r="AN22" i="27"/>
  <c r="AF59" i="27"/>
  <c r="AH44" i="27"/>
  <c r="AI61" i="27"/>
  <c r="AH61" i="27"/>
  <c r="AM38" i="27"/>
  <c r="AH25" i="27"/>
  <c r="AJ26" i="27"/>
  <c r="AL24" i="27"/>
  <c r="AM55" i="27"/>
  <c r="AJ38" i="27"/>
  <c r="AN29" i="27"/>
  <c r="AN63" i="27"/>
  <c r="AF49" i="27"/>
  <c r="AG60" i="27"/>
  <c r="AJ65" i="27"/>
  <c r="AE48" i="27"/>
  <c r="AI56" i="27"/>
  <c r="AL19" i="27"/>
  <c r="AM54" i="27"/>
  <c r="AJ59" i="27"/>
  <c r="AJ60" i="27"/>
  <c r="AM44" i="27"/>
  <c r="AG59" i="27"/>
  <c r="AH45" i="27"/>
  <c r="AK38" i="27"/>
  <c r="AF28" i="27"/>
  <c r="AJ56" i="27"/>
  <c r="AL63" i="27"/>
  <c r="AK19" i="27"/>
  <c r="AL39" i="27"/>
  <c r="AI19" i="27"/>
  <c r="AN39" i="27"/>
  <c r="AG32" i="27"/>
  <c r="AK57" i="27"/>
  <c r="AM32" i="27"/>
  <c r="AI22" i="27"/>
  <c r="AF51" i="27"/>
  <c r="AJ41" i="27"/>
  <c r="AI41" i="27"/>
  <c r="AE35" i="27"/>
  <c r="AL35" i="27"/>
  <c r="AI35" i="27"/>
  <c r="AM31" i="27"/>
  <c r="AK31" i="27"/>
  <c r="AF22" i="27"/>
  <c r="AK22" i="27"/>
  <c r="AG64" i="27"/>
  <c r="AN64" i="27"/>
  <c r="AH64" i="27"/>
  <c r="AI23" i="27"/>
  <c r="AL23" i="27"/>
  <c r="AE23" i="27"/>
  <c r="AH23" i="27"/>
  <c r="AG18" i="27"/>
  <c r="AF18" i="27"/>
  <c r="AM18" i="27"/>
  <c r="AK18" i="27"/>
  <c r="AJ21" i="27"/>
  <c r="AF21" i="27"/>
  <c r="AK41" i="27"/>
  <c r="AH41" i="27"/>
  <c r="AG41" i="27"/>
  <c r="AN42" i="27"/>
  <c r="AH42" i="27"/>
  <c r="AE61" i="27"/>
  <c r="AG61" i="27"/>
  <c r="AK61" i="27"/>
  <c r="AJ61" i="27"/>
  <c r="AM58" i="27"/>
  <c r="AK21" i="27"/>
  <c r="AL34" i="27"/>
  <c r="AN38" i="27"/>
  <c r="AM30" i="27"/>
  <c r="AK43" i="27"/>
  <c r="AG19" i="27"/>
  <c r="AH19" i="27"/>
  <c r="AH62" i="27"/>
  <c r="AI62" i="27"/>
  <c r="AJ24" i="27"/>
  <c r="AF24" i="27"/>
  <c r="AE25" i="27"/>
  <c r="AJ19" i="27"/>
  <c r="AH47" i="27"/>
  <c r="AE26" i="27"/>
  <c r="AG26" i="27"/>
  <c r="AK26" i="27"/>
  <c r="AL26" i="27"/>
  <c r="AN17" i="27"/>
  <c r="AM17" i="27"/>
  <c r="AJ17" i="27"/>
  <c r="AI29" i="27"/>
  <c r="AN61" i="27"/>
  <c r="AJ47" i="27"/>
  <c r="AJ34" i="27"/>
  <c r="AK50" i="27"/>
  <c r="AJ50" i="27"/>
  <c r="AH50" i="27"/>
  <c r="AK40" i="27"/>
  <c r="AM40" i="27"/>
  <c r="AL40" i="27"/>
  <c r="AI40" i="27"/>
  <c r="AE41" i="27"/>
  <c r="AM59" i="27"/>
  <c r="AG23" i="27"/>
  <c r="AM35" i="27"/>
  <c r="AI58" i="27"/>
  <c r="AL47" i="27"/>
  <c r="AL45" i="27"/>
  <c r="AL62" i="27"/>
  <c r="AK65" i="27"/>
  <c r="AM47" i="27"/>
  <c r="AK17" i="27"/>
  <c r="AN43" i="27"/>
  <c r="AK62" i="27"/>
  <c r="AG45" i="27"/>
  <c r="AM45" i="27"/>
  <c r="AI24" i="27"/>
  <c r="AK25" i="27"/>
  <c r="AF44" i="27"/>
  <c r="AI53" i="27"/>
  <c r="AM36" i="27"/>
  <c r="AJ58" i="27"/>
  <c r="AM37" i="27"/>
  <c r="AK24" i="27"/>
  <c r="AN50" i="27"/>
  <c r="AK23" i="27"/>
  <c r="AK58" i="27"/>
  <c r="AK45" i="27"/>
  <c r="AL31" i="27"/>
  <c r="AL58" i="27"/>
  <c r="AM25" i="27"/>
  <c r="AJ39" i="27"/>
  <c r="AH51" i="27"/>
  <c r="AN56" i="27"/>
  <c r="AL25" i="27"/>
  <c r="AL65" i="27"/>
  <c r="AI37" i="27"/>
  <c r="AN28" i="27"/>
  <c r="AF33" i="27"/>
  <c r="AM29" i="27"/>
  <c r="AM19" i="27"/>
  <c r="AN57" i="27"/>
  <c r="AJ57" i="27"/>
  <c r="AK30" i="27"/>
  <c r="AH48" i="27"/>
  <c r="AN46" i="27"/>
  <c r="AK33" i="27"/>
  <c r="AM22" i="27"/>
  <c r="AG31" i="27"/>
  <c r="AN36" i="27"/>
  <c r="AH59" i="27"/>
  <c r="AH60" i="27"/>
  <c r="AK42" i="27"/>
  <c r="AE34" i="27"/>
  <c r="AN54" i="27"/>
  <c r="AG20" i="27"/>
  <c r="AH27" i="27"/>
  <c r="AJ33" i="27"/>
  <c r="AE32" i="27"/>
  <c r="AG65" i="27"/>
  <c r="AK52" i="27"/>
  <c r="AE39" i="27"/>
  <c r="AL59" i="27"/>
  <c r="AI46" i="27"/>
  <c r="AM64" i="27"/>
  <c r="AH32" i="27"/>
  <c r="AL56" i="27"/>
  <c r="AF43" i="27"/>
  <c r="AH29" i="27"/>
  <c r="AM56" i="27"/>
  <c r="AI17" i="27"/>
  <c r="AG34" i="27"/>
  <c r="AI54" i="27"/>
  <c r="AI44" i="27"/>
  <c r="AI51" i="27"/>
  <c r="AK56" i="27"/>
  <c r="AJ28" i="27"/>
  <c r="AM50" i="27"/>
  <c r="AE40" i="27"/>
  <c r="AH36" i="27"/>
  <c r="AL18" i="27"/>
  <c r="AF30" i="27"/>
  <c r="AK47" i="27"/>
  <c r="AK35" i="27"/>
  <c r="AL49" i="27"/>
  <c r="Y51" i="49"/>
  <c r="BH32" i="49"/>
  <c r="AA23" i="49"/>
  <c r="BD20" i="49"/>
  <c r="X29" i="49"/>
  <c r="BG32" i="49"/>
  <c r="X37" i="49"/>
  <c r="AB41" i="49"/>
  <c r="BD45" i="49"/>
  <c r="BH49" i="49"/>
  <c r="U54" i="49"/>
  <c r="AE54" i="49" s="1"/>
  <c r="AC58" i="49"/>
  <c r="BA62" i="49"/>
  <c r="Z42" i="49"/>
  <c r="BB46" i="49"/>
  <c r="BF50" i="49"/>
  <c r="W55" i="49"/>
  <c r="AY59" i="49"/>
  <c r="BC63" i="49"/>
  <c r="AY30" i="49"/>
  <c r="BG34" i="49"/>
  <c r="X39" i="49"/>
  <c r="AB43" i="49"/>
  <c r="BD47" i="49"/>
  <c r="BH51" i="49"/>
  <c r="U56" i="49"/>
  <c r="AE56" i="49" s="1"/>
  <c r="AC60" i="49"/>
  <c r="BA64" i="49"/>
  <c r="BH58" i="49"/>
  <c r="BE55" i="49"/>
  <c r="V56" i="49"/>
  <c r="AA45" i="49"/>
  <c r="U24" i="49"/>
  <c r="AZ62" i="49"/>
  <c r="AC55" i="49"/>
  <c r="BF38" i="49"/>
  <c r="AZ32" i="49"/>
  <c r="AC25" i="49"/>
  <c r="AZ20" i="49"/>
  <c r="BE17" i="49"/>
  <c r="BD29" i="49"/>
  <c r="BD33" i="49"/>
  <c r="BH37" i="49"/>
  <c r="U42" i="49"/>
  <c r="AC46" i="49"/>
  <c r="BA50" i="49"/>
  <c r="BE54" i="49"/>
  <c r="Z59" i="49"/>
  <c r="AD63" i="49"/>
  <c r="W43" i="49"/>
  <c r="AY47" i="49"/>
  <c r="BC51" i="49"/>
  <c r="BG55" i="49"/>
  <c r="AB60" i="49"/>
  <c r="AZ64" i="49"/>
  <c r="AB31" i="49"/>
  <c r="BD35" i="49"/>
  <c r="BH39" i="49"/>
  <c r="U44" i="49"/>
  <c r="AC48" i="49"/>
  <c r="BA52" i="49"/>
  <c r="BE56" i="49"/>
  <c r="Z61" i="49"/>
  <c r="AD65" i="49"/>
  <c r="BE31" i="49"/>
  <c r="BG24" i="49"/>
  <c r="X21" i="49"/>
  <c r="Y59" i="49"/>
  <c r="AD48" i="49"/>
  <c r="Y27" i="49"/>
  <c r="AZ26" i="49"/>
  <c r="BG21" i="49"/>
  <c r="AZ58" i="49"/>
  <c r="BB64" i="49"/>
  <c r="BC49" i="49"/>
  <c r="BB34" i="49"/>
  <c r="AC33" i="49"/>
  <c r="BF30" i="49"/>
  <c r="AB28" i="49"/>
  <c r="AY27" i="49"/>
  <c r="BB26" i="49"/>
  <c r="Y25" i="49"/>
  <c r="AZ24" i="49"/>
  <c r="BF22" i="49"/>
  <c r="AC21" i="49"/>
  <c r="BG19" i="49"/>
  <c r="AD18" i="49"/>
  <c r="BA17" i="49"/>
  <c r="X16" i="49"/>
  <c r="BH29" i="49"/>
  <c r="BB31" i="49"/>
  <c r="BH33" i="49"/>
  <c r="W36" i="49"/>
  <c r="U38" i="49"/>
  <c r="AA40" i="49"/>
  <c r="AC42" i="49"/>
  <c r="AY44" i="49"/>
  <c r="BA46" i="49"/>
  <c r="BG48" i="49"/>
  <c r="BE50" i="49"/>
  <c r="X53" i="49"/>
  <c r="Z55" i="49"/>
  <c r="AB57" i="49"/>
  <c r="AD59" i="49"/>
  <c r="BD61" i="49"/>
  <c r="BB63" i="49"/>
  <c r="BH65" i="49"/>
  <c r="AY43" i="49"/>
  <c r="AC45" i="49"/>
  <c r="BC47" i="49"/>
  <c r="BE49" i="49"/>
  <c r="BG51" i="49"/>
  <c r="V54" i="49"/>
  <c r="AB56" i="49"/>
  <c r="Z58" i="49"/>
  <c r="AZ60" i="49"/>
  <c r="BB62" i="49"/>
  <c r="BD64" i="49"/>
  <c r="AD29" i="49"/>
  <c r="BD31" i="49"/>
  <c r="BB33" i="49"/>
  <c r="BH35" i="49"/>
  <c r="W38" i="49"/>
  <c r="U40" i="49"/>
  <c r="AA42" i="49"/>
  <c r="AC44" i="49"/>
  <c r="AY46" i="49"/>
  <c r="BA48" i="49"/>
  <c r="BG50" i="49"/>
  <c r="BE52" i="49"/>
  <c r="X55" i="49"/>
  <c r="Z57" i="49"/>
  <c r="AB59" i="49"/>
  <c r="AD61" i="49"/>
  <c r="BD63" i="49"/>
  <c r="BB65" i="49"/>
  <c r="Y55" i="49"/>
  <c r="BA51" i="49"/>
  <c r="BH34" i="49"/>
  <c r="BC24" i="49"/>
  <c r="BF19" i="49"/>
  <c r="BA18" i="49"/>
  <c r="AZ17" i="49"/>
  <c r="BG16" i="49"/>
  <c r="Y19" i="49"/>
  <c r="AZ18" i="49"/>
  <c r="BA43" i="49"/>
  <c r="AB27" i="49"/>
  <c r="V25" i="49"/>
  <c r="X23" i="49"/>
  <c r="V64" i="49"/>
  <c r="BE51" i="49"/>
  <c r="V48" i="49"/>
  <c r="BG39" i="49"/>
  <c r="Y37" i="49"/>
  <c r="BD36" i="49"/>
  <c r="AD34" i="49"/>
  <c r="BG31" i="49"/>
  <c r="Z30" i="49"/>
  <c r="AA27" i="49"/>
  <c r="V26" i="49"/>
  <c r="AB24" i="49"/>
  <c r="AY23" i="49"/>
  <c r="BB22" i="49"/>
  <c r="Y21" i="49"/>
  <c r="BC19" i="49"/>
  <c r="Z18" i="49"/>
  <c r="U17" i="49"/>
  <c r="BG28" i="49"/>
  <c r="AC30" i="49"/>
  <c r="AY32" i="49"/>
  <c r="BA34" i="49"/>
  <c r="BG36" i="49"/>
  <c r="BE38" i="49"/>
  <c r="X41" i="49"/>
  <c r="Z43" i="49"/>
  <c r="AB45" i="49"/>
  <c r="AD47" i="49"/>
  <c r="BD49" i="49"/>
  <c r="BB51" i="49"/>
  <c r="BH53" i="49"/>
  <c r="W56" i="49"/>
  <c r="U58" i="49"/>
  <c r="AE58" i="49" s="1"/>
  <c r="AA60" i="49"/>
  <c r="AC62" i="49"/>
  <c r="AY64" i="49"/>
  <c r="V42" i="49"/>
  <c r="AB44" i="49"/>
  <c r="Z46" i="49"/>
  <c r="AZ48" i="49"/>
  <c r="BB50" i="49"/>
  <c r="BD52" i="49"/>
  <c r="BF54" i="49"/>
  <c r="U57" i="49"/>
  <c r="AE57" i="49" s="1"/>
  <c r="W59" i="49"/>
  <c r="Y61" i="49"/>
  <c r="AY63" i="49"/>
  <c r="AC65" i="49"/>
  <c r="AA30" i="49"/>
  <c r="AC32" i="49"/>
  <c r="AY34" i="49"/>
  <c r="BA36" i="49"/>
  <c r="BG38" i="49"/>
  <c r="BE40" i="49"/>
  <c r="X43" i="49"/>
  <c r="Z45" i="49"/>
  <c r="AB47" i="49"/>
  <c r="AD49" i="49"/>
  <c r="BD51" i="49"/>
  <c r="BB53" i="49"/>
  <c r="BH55" i="49"/>
  <c r="W58" i="49"/>
  <c r="U60" i="49"/>
  <c r="AE60" i="49" s="1"/>
  <c r="AA62" i="49"/>
  <c r="AC64" i="49"/>
  <c r="AZ50" i="49"/>
  <c r="BF40" i="49"/>
  <c r="AD36" i="49"/>
  <c r="BB27" i="49"/>
  <c r="Y22" i="49"/>
  <c r="AB21" i="49"/>
  <c r="BB19" i="49"/>
  <c r="X40" i="49"/>
  <c r="BC39" i="49"/>
  <c r="U29" i="49"/>
  <c r="AD20" i="49"/>
  <c r="AY17" i="49"/>
  <c r="U43" i="49"/>
  <c r="U31" i="49"/>
  <c r="X27" i="49"/>
  <c r="AH28" i="27"/>
  <c r="AF65" i="27"/>
  <c r="AM65" i="27"/>
  <c r="AI34" i="27"/>
  <c r="AN30" i="27"/>
  <c r="AN44" i="27"/>
  <c r="AE62" i="27"/>
  <c r="AF62" i="27"/>
  <c r="AM46" i="27"/>
  <c r="AJ46" i="27"/>
  <c r="AM62" i="27"/>
  <c r="AI36" i="27"/>
  <c r="AJ52" i="27"/>
  <c r="AL27" i="27"/>
  <c r="AJ42" i="27"/>
  <c r="AI45" i="27"/>
  <c r="AM60" i="27"/>
  <c r="AE31" i="27"/>
  <c r="AE44" i="27"/>
  <c r="AN24" i="27"/>
  <c r="AN20" i="27"/>
  <c r="AL20" i="27"/>
  <c r="AN53" i="27"/>
  <c r="AJ36" i="27"/>
  <c r="AF46" i="27"/>
  <c r="AF48" i="27"/>
  <c r="AL33" i="27"/>
  <c r="AI33" i="27"/>
  <c r="AI31" i="27"/>
  <c r="AL43" i="27"/>
  <c r="AN51" i="27"/>
  <c r="AH63" i="27"/>
  <c r="AH31" i="27"/>
  <c r="AL44" i="27"/>
  <c r="AJ45" i="27"/>
  <c r="AL36" i="27"/>
  <c r="AM24" i="27"/>
  <c r="AJ31" i="27"/>
  <c r="AN47" i="27"/>
  <c r="AE20" i="27"/>
  <c r="AE47" i="27"/>
  <c r="AK34" i="27"/>
  <c r="AH34" i="27"/>
  <c r="AK53" i="27"/>
  <c r="AG35" i="27"/>
  <c r="AF35" i="27"/>
  <c r="AJ44" i="27"/>
  <c r="AF45" i="27"/>
  <c r="AH20" i="27"/>
  <c r="AH52" i="27"/>
  <c r="AF27" i="27"/>
  <c r="AK27" i="27"/>
  <c r="AK54" i="27"/>
  <c r="AN52" i="27"/>
  <c r="AL32" i="27"/>
  <c r="AH18" i="27"/>
  <c r="AK37" i="27"/>
  <c r="AF41" i="27"/>
  <c r="AN27" i="27"/>
  <c r="AK60" i="27"/>
  <c r="AH43" i="27"/>
  <c r="AN34" i="27"/>
  <c r="AJ54" i="27"/>
  <c r="AE33" i="27"/>
  <c r="AH33" i="27"/>
  <c r="AG49" i="27"/>
  <c r="AJ49" i="27"/>
  <c r="AI20" i="27"/>
  <c r="AI25" i="27"/>
  <c r="AE21" i="27"/>
  <c r="AI21" i="27"/>
  <c r="AL21" i="27"/>
  <c r="AN62" i="27"/>
  <c r="AE42" i="27"/>
  <c r="AM42" i="27"/>
  <c r="AK64" i="27"/>
  <c r="AE52" i="27"/>
  <c r="AL52" i="27"/>
  <c r="AJ27" i="27"/>
  <c r="AJ51" i="27"/>
  <c r="AF34" i="27"/>
  <c r="AG24" i="27"/>
  <c r="AH24" i="27"/>
  <c r="AL53" i="27"/>
  <c r="AH40" i="27"/>
  <c r="AK44" i="27"/>
  <c r="AG43" i="27"/>
  <c r="AM43" i="27"/>
  <c r="AE63" i="27"/>
  <c r="AM63" i="27"/>
  <c r="AG63" i="27"/>
  <c r="AE50" i="27"/>
  <c r="AI50" i="27"/>
  <c r="AI27" i="27"/>
  <c r="AM33" i="27"/>
  <c r="AI48" i="27"/>
  <c r="AJ64" i="27"/>
  <c r="AL37" i="27"/>
  <c r="AG52" i="27"/>
  <c r="AK20" i="27"/>
  <c r="AN33" i="27"/>
  <c r="AJ48" i="27"/>
  <c r="AJ63" i="27"/>
  <c r="AG46" i="27"/>
  <c r="AF17" i="27"/>
  <c r="AM27" i="27"/>
  <c r="AG37" i="27"/>
  <c r="AG30" i="27"/>
  <c r="AL54" i="27"/>
  <c r="AI52" i="27"/>
  <c r="AH37" i="27"/>
  <c r="AK48" i="27"/>
  <c r="AJ20" i="27"/>
  <c r="AF20" i="27"/>
  <c r="AF38" i="27"/>
  <c r="AH22" i="27"/>
  <c r="AN48" i="27"/>
  <c r="AH35" i="27"/>
  <c r="AL46" i="27"/>
  <c r="AE46" i="27"/>
  <c r="AI63" i="27"/>
  <c r="AK46" i="27"/>
  <c r="AF25" i="27"/>
  <c r="AN25" i="27"/>
  <c r="AM34" i="27"/>
  <c r="AN23" i="27"/>
  <c r="AI39" i="27"/>
  <c r="AJ37" i="27"/>
  <c r="AK29" i="27"/>
  <c r="AJ29" i="27"/>
  <c r="AL41" i="27"/>
  <c r="AI42" i="27"/>
  <c r="AE19" i="27"/>
  <c r="AI59" i="27"/>
  <c r="AN60" i="27"/>
  <c r="AE30" i="27"/>
  <c r="AK36" i="27"/>
  <c r="AH49" i="27"/>
  <c r="AI47" i="27"/>
  <c r="AJ40" i="27"/>
  <c r="AF47" i="27"/>
  <c r="AE17" i="27"/>
  <c r="AI49" i="27"/>
  <c r="AF40" i="27"/>
  <c r="AH57" i="27"/>
  <c r="AN65" i="27"/>
  <c r="AL60" i="27"/>
  <c r="AL28" i="27"/>
  <c r="AJ32" i="27"/>
  <c r="AH54" i="27"/>
  <c r="AI32" i="27"/>
  <c r="AG17" i="27"/>
  <c r="AJ35" i="27"/>
  <c r="AM26" i="27"/>
  <c r="AF54" i="27"/>
  <c r="AH38" i="27"/>
  <c r="AF60" i="27"/>
  <c r="AM57" i="27"/>
  <c r="AN31" i="27"/>
  <c r="AI26" i="27"/>
  <c r="AF37" i="27"/>
  <c r="AI57" i="27"/>
  <c r="AG27" i="27"/>
  <c r="AG50" i="27"/>
  <c r="AM23" i="27"/>
  <c r="AI65" i="27"/>
  <c r="AK63" i="27"/>
  <c r="AK59" i="27"/>
  <c r="AF58" i="27"/>
  <c r="AJ18" i="27"/>
  <c r="AG56" i="27"/>
  <c r="AH30" i="27"/>
  <c r="AI64" i="27"/>
  <c r="AL29" i="27"/>
  <c r="AG44" i="27"/>
  <c r="AF50" i="27"/>
  <c r="Q23" i="57"/>
  <c r="AX16" i="1" s="1"/>
  <c r="Q14" i="57"/>
  <c r="AX7" i="1" s="1"/>
  <c r="R26" i="57"/>
  <c r="BA19" i="1" s="1"/>
  <c r="AE19" i="35"/>
  <c r="AF24" i="35"/>
  <c r="AE22" i="35"/>
  <c r="Q21" i="57"/>
  <c r="AX14" i="1" s="1"/>
  <c r="Q38" i="57"/>
  <c r="AX31" i="1" s="1"/>
  <c r="H41" i="57"/>
  <c r="W34" i="1" s="1"/>
  <c r="R40" i="57"/>
  <c r="BA33" i="1" s="1"/>
  <c r="R28" i="57"/>
  <c r="BA21" i="1" s="1"/>
  <c r="Q25" i="57"/>
  <c r="AX18" i="1" s="1"/>
  <c r="R41" i="57"/>
  <c r="BA34" i="1" s="1"/>
  <c r="R22" i="57"/>
  <c r="BA15" i="1" s="1"/>
  <c r="Q10" i="57"/>
  <c r="AX3" i="1" s="1"/>
  <c r="AE35" i="35"/>
  <c r="AF40" i="35"/>
  <c r="R25" i="57"/>
  <c r="BA18" i="1" s="1"/>
  <c r="R42" i="57"/>
  <c r="BA35" i="1" s="1"/>
  <c r="R39" i="57"/>
  <c r="BA32" i="1" s="1"/>
  <c r="R13" i="57"/>
  <c r="BA6" i="1" s="1"/>
  <c r="Q27" i="57"/>
  <c r="AX20" i="1" s="1"/>
  <c r="Q36" i="57"/>
  <c r="AX29" i="1" s="1"/>
  <c r="BP43" i="35"/>
  <c r="BP35" i="35"/>
  <c r="BP36" i="35"/>
  <c r="BM17" i="35"/>
  <c r="AF20" i="35"/>
  <c r="BQ21" i="35"/>
  <c r="AJ24" i="35"/>
  <c r="AH26" i="35"/>
  <c r="AN28" i="35"/>
  <c r="AE31" i="35"/>
  <c r="AI35" i="35"/>
  <c r="AG37" i="35"/>
  <c r="AM39" i="35"/>
  <c r="AK41" i="35"/>
  <c r="BR42" i="35"/>
  <c r="AN44" i="35"/>
  <c r="BO47" i="35"/>
  <c r="BI49" i="35"/>
  <c r="AE38" i="35"/>
  <c r="AE46" i="35"/>
  <c r="AE25" i="35"/>
  <c r="AE33" i="35"/>
  <c r="AE41" i="35"/>
  <c r="AE44" i="35"/>
  <c r="Q16" i="57"/>
  <c r="AX9" i="1" s="1"/>
  <c r="R10" i="57"/>
  <c r="BA3" i="1" s="1"/>
  <c r="Q28" i="57"/>
  <c r="AX21" i="1" s="1"/>
  <c r="H42" i="57"/>
  <c r="W35" i="1" s="1"/>
  <c r="R18" i="57"/>
  <c r="BA11" i="1" s="1"/>
  <c r="Q17" i="57"/>
  <c r="AX10" i="1" s="1"/>
  <c r="R27" i="57"/>
  <c r="BA20" i="1" s="1"/>
  <c r="R23" i="57"/>
  <c r="BA16" i="1" s="1"/>
  <c r="R19" i="57"/>
  <c r="BA12" i="1" s="1"/>
  <c r="R16" i="57"/>
  <c r="BA9" i="1" s="1"/>
  <c r="Q15" i="57"/>
  <c r="AX8" i="1" s="1"/>
  <c r="AY17" i="50"/>
  <c r="BC17" i="50"/>
  <c r="BG17" i="50"/>
  <c r="BA18" i="50"/>
  <c r="BE18" i="50"/>
  <c r="AY19" i="50"/>
  <c r="BC19" i="50"/>
  <c r="BG19" i="50"/>
  <c r="BA20" i="50"/>
  <c r="BE20" i="50"/>
  <c r="AY21" i="50"/>
  <c r="BC21" i="50"/>
  <c r="BG21" i="50"/>
  <c r="BA22" i="50"/>
  <c r="BE22" i="50"/>
  <c r="AY23" i="50"/>
  <c r="BC23" i="50"/>
  <c r="BG23" i="50"/>
  <c r="BA24" i="50"/>
  <c r="BE24" i="50"/>
  <c r="AY25" i="50"/>
  <c r="BC25" i="50"/>
  <c r="BG25" i="50"/>
  <c r="BA26" i="50"/>
  <c r="BE26" i="50"/>
  <c r="AY27" i="50"/>
  <c r="BC27" i="50"/>
  <c r="BG27" i="50"/>
  <c r="BA28" i="50"/>
  <c r="BE28" i="50"/>
  <c r="AY29" i="50"/>
  <c r="BC29" i="50"/>
  <c r="BG29" i="50"/>
  <c r="BA30" i="50"/>
  <c r="BE30" i="50"/>
  <c r="AY31" i="50"/>
  <c r="BC31" i="50"/>
  <c r="BG31" i="50"/>
  <c r="BA32" i="50"/>
  <c r="BE32" i="50"/>
  <c r="AY33" i="50"/>
  <c r="BC33" i="50"/>
  <c r="BG33" i="50"/>
  <c r="BA34" i="50"/>
  <c r="BE34" i="50"/>
  <c r="AY35" i="50"/>
  <c r="BC35" i="50"/>
  <c r="BG35" i="50"/>
  <c r="BA36" i="50"/>
  <c r="BE36" i="50"/>
  <c r="AY37" i="50"/>
  <c r="BC37" i="50"/>
  <c r="BG37" i="50"/>
  <c r="BA38" i="50"/>
  <c r="BE38" i="50"/>
  <c r="AY39" i="50"/>
  <c r="BC39" i="50"/>
  <c r="BG39" i="50"/>
  <c r="BA40" i="50"/>
  <c r="BE40" i="50"/>
  <c r="AY41" i="50"/>
  <c r="BC41" i="50"/>
  <c r="BG41" i="50"/>
  <c r="BA42" i="50"/>
  <c r="BE42" i="50"/>
  <c r="AY43" i="50"/>
  <c r="BC43" i="50"/>
  <c r="BG43" i="50"/>
  <c r="BA44" i="50"/>
  <c r="BE44" i="50"/>
  <c r="AY45" i="50"/>
  <c r="BC45" i="50"/>
  <c r="BG45" i="50"/>
  <c r="BA46" i="50"/>
  <c r="BE46" i="50"/>
  <c r="AY47" i="50"/>
  <c r="BC47" i="50"/>
  <c r="BG47" i="50"/>
  <c r="BA48" i="50"/>
  <c r="BE48" i="50"/>
  <c r="AY49" i="50"/>
  <c r="BC49" i="50"/>
  <c r="BG49" i="50"/>
  <c r="BA50" i="50"/>
  <c r="BE50" i="50"/>
  <c r="AY51" i="50"/>
  <c r="BC51" i="50"/>
  <c r="BG51" i="50"/>
  <c r="BA52" i="50"/>
  <c r="BE52" i="50"/>
  <c r="AY53" i="50"/>
  <c r="BC53" i="50"/>
  <c r="BG53" i="50"/>
  <c r="BA54" i="50"/>
  <c r="BE54" i="50"/>
  <c r="AY55" i="50"/>
  <c r="BC55" i="50"/>
  <c r="BG55" i="50"/>
  <c r="BA56" i="50"/>
  <c r="BE56" i="50"/>
  <c r="AY57" i="50"/>
  <c r="BC57" i="50"/>
  <c r="BG57" i="50"/>
  <c r="BA58" i="50"/>
  <c r="BE58" i="50"/>
  <c r="AY59" i="50"/>
  <c r="BC59" i="50"/>
  <c r="BG59" i="50"/>
  <c r="BA60" i="50"/>
  <c r="BE60" i="50"/>
  <c r="AY61" i="50"/>
  <c r="BC61" i="50"/>
  <c r="BG61" i="50"/>
  <c r="BA62" i="50"/>
  <c r="BE62" i="50"/>
  <c r="AY63" i="50"/>
  <c r="BC63" i="50"/>
  <c r="BG63" i="50"/>
  <c r="BA64" i="50"/>
  <c r="BE64" i="50"/>
  <c r="AY65" i="50"/>
  <c r="BC65" i="50"/>
  <c r="BG65" i="50"/>
  <c r="BF16" i="50"/>
  <c r="BB16" i="50"/>
  <c r="X17" i="50"/>
  <c r="AB17" i="50"/>
  <c r="V18" i="50"/>
  <c r="Z18" i="50"/>
  <c r="AD18" i="50"/>
  <c r="X19" i="50"/>
  <c r="AB19" i="50"/>
  <c r="V20" i="50"/>
  <c r="Z20" i="50"/>
  <c r="AD20" i="50"/>
  <c r="X21" i="50"/>
  <c r="AB21" i="50"/>
  <c r="V22" i="50"/>
  <c r="Z22" i="50"/>
  <c r="AD22" i="50"/>
  <c r="X23" i="50"/>
  <c r="AB23" i="50"/>
  <c r="V24" i="50"/>
  <c r="Z24" i="50"/>
  <c r="AD24" i="50"/>
  <c r="X25" i="50"/>
  <c r="AB25" i="50"/>
  <c r="V26" i="50"/>
  <c r="Z26" i="50"/>
  <c r="AD26" i="50"/>
  <c r="X27" i="50"/>
  <c r="AB27" i="50"/>
  <c r="V28" i="50"/>
  <c r="Z28" i="50"/>
  <c r="AD28" i="50"/>
  <c r="X29" i="50"/>
  <c r="AB29" i="50"/>
  <c r="V30" i="50"/>
  <c r="Z30" i="50"/>
  <c r="AD30" i="50"/>
  <c r="X31" i="50"/>
  <c r="AB31" i="50"/>
  <c r="V32" i="50"/>
  <c r="Z32" i="50"/>
  <c r="AD32" i="50"/>
  <c r="X33" i="50"/>
  <c r="AB33" i="50"/>
  <c r="V34" i="50"/>
  <c r="Z34" i="50"/>
  <c r="AD34" i="50"/>
  <c r="X35" i="50"/>
  <c r="AB35" i="50"/>
  <c r="V36" i="50"/>
  <c r="Z36" i="50"/>
  <c r="AD36" i="50"/>
  <c r="X37" i="50"/>
  <c r="AB37" i="50"/>
  <c r="V38" i="50"/>
  <c r="Z38" i="50"/>
  <c r="AD38" i="50"/>
  <c r="X39" i="50"/>
  <c r="AB39" i="50"/>
  <c r="V40" i="50"/>
  <c r="Z40" i="50"/>
  <c r="AD40" i="50"/>
  <c r="X41" i="50"/>
  <c r="AB41" i="50"/>
  <c r="V42" i="50"/>
  <c r="Z42" i="50"/>
  <c r="AD42" i="50"/>
  <c r="X43" i="50"/>
  <c r="AB43" i="50"/>
  <c r="V44" i="50"/>
  <c r="Z44" i="50"/>
  <c r="AD44" i="50"/>
  <c r="X45" i="50"/>
  <c r="AB45" i="50"/>
  <c r="V46" i="50"/>
  <c r="Z46" i="50"/>
  <c r="AD46" i="50"/>
  <c r="X47" i="50"/>
  <c r="AB47" i="50"/>
  <c r="V48" i="50"/>
  <c r="Z48" i="50"/>
  <c r="AD48" i="50"/>
  <c r="X49" i="50"/>
  <c r="AB49" i="50"/>
  <c r="V50" i="50"/>
  <c r="Z50" i="50"/>
  <c r="AD50" i="50"/>
  <c r="X51" i="50"/>
  <c r="AB51" i="50"/>
  <c r="V52" i="50"/>
  <c r="Z52" i="50"/>
  <c r="AD52" i="50"/>
  <c r="X53" i="50"/>
  <c r="AB53" i="50"/>
  <c r="V54" i="50"/>
  <c r="Z54" i="50"/>
  <c r="AD54" i="50"/>
  <c r="X55" i="50"/>
  <c r="AB55" i="50"/>
  <c r="V56" i="50"/>
  <c r="Z56" i="50"/>
  <c r="AD56" i="50"/>
  <c r="X57" i="50"/>
  <c r="AB57" i="50"/>
  <c r="V58" i="50"/>
  <c r="Z58" i="50"/>
  <c r="AD58" i="50"/>
  <c r="X59" i="50"/>
  <c r="AB59" i="50"/>
  <c r="V60" i="50"/>
  <c r="Z60" i="50"/>
  <c r="AD60" i="50"/>
  <c r="X61" i="50"/>
  <c r="AB61" i="50"/>
  <c r="V62" i="50"/>
  <c r="Z62" i="50"/>
  <c r="AD62" i="50"/>
  <c r="X63" i="50"/>
  <c r="AB63" i="50"/>
  <c r="V64" i="50"/>
  <c r="Z64" i="50"/>
  <c r="AD64" i="50"/>
  <c r="X65" i="50"/>
  <c r="AB65" i="50"/>
  <c r="AC16" i="50"/>
  <c r="Y16" i="50"/>
  <c r="U16" i="50"/>
  <c r="BB17" i="50"/>
  <c r="BF17" i="50"/>
  <c r="AZ18" i="50"/>
  <c r="BD18" i="50"/>
  <c r="BH18" i="50"/>
  <c r="BB19" i="50"/>
  <c r="BF19" i="50"/>
  <c r="AZ20" i="50"/>
  <c r="BD20" i="50"/>
  <c r="BH20" i="50"/>
  <c r="BB21" i="50"/>
  <c r="BF21" i="50"/>
  <c r="AZ22" i="50"/>
  <c r="BD22" i="50"/>
  <c r="BH22" i="50"/>
  <c r="BB23" i="50"/>
  <c r="BF23" i="50"/>
  <c r="AZ24" i="50"/>
  <c r="BD24" i="50"/>
  <c r="BH24" i="50"/>
  <c r="BB25" i="50"/>
  <c r="BF25" i="50"/>
  <c r="AZ26" i="50"/>
  <c r="BD26" i="50"/>
  <c r="BH26" i="50"/>
  <c r="BB27" i="50"/>
  <c r="BF27" i="50"/>
  <c r="AZ28" i="50"/>
  <c r="BD28" i="50"/>
  <c r="BH28" i="50"/>
  <c r="BB29" i="50"/>
  <c r="BF29" i="50"/>
  <c r="AZ30" i="50"/>
  <c r="BD30" i="50"/>
  <c r="BH30" i="50"/>
  <c r="BB31" i="50"/>
  <c r="BF31" i="50"/>
  <c r="AZ32" i="50"/>
  <c r="BD32" i="50"/>
  <c r="BH32" i="50"/>
  <c r="BB33" i="50"/>
  <c r="BF33" i="50"/>
  <c r="AZ34" i="50"/>
  <c r="BD34" i="50"/>
  <c r="BH34" i="50"/>
  <c r="BB35" i="50"/>
  <c r="BF35" i="50"/>
  <c r="AZ36" i="50"/>
  <c r="BD36" i="50"/>
  <c r="BH36" i="50"/>
  <c r="BB37" i="50"/>
  <c r="BF37" i="50"/>
  <c r="AZ38" i="50"/>
  <c r="BD38" i="50"/>
  <c r="BH38" i="50"/>
  <c r="BB39" i="50"/>
  <c r="BF39" i="50"/>
  <c r="AZ40" i="50"/>
  <c r="BD40" i="50"/>
  <c r="BH40" i="50"/>
  <c r="BB41" i="50"/>
  <c r="BF41" i="50"/>
  <c r="AZ42" i="50"/>
  <c r="BD42" i="50"/>
  <c r="BH42" i="50"/>
  <c r="BB43" i="50"/>
  <c r="BF43" i="50"/>
  <c r="AZ44" i="50"/>
  <c r="BD44" i="50"/>
  <c r="BH44" i="50"/>
  <c r="BB45" i="50"/>
  <c r="BF45" i="50"/>
  <c r="AZ46" i="50"/>
  <c r="BD46" i="50"/>
  <c r="BH46" i="50"/>
  <c r="BB47" i="50"/>
  <c r="BF47" i="50"/>
  <c r="AZ48" i="50"/>
  <c r="BD48" i="50"/>
  <c r="BH48" i="50"/>
  <c r="BB49" i="50"/>
  <c r="BF49" i="50"/>
  <c r="AZ50" i="50"/>
  <c r="BD50" i="50"/>
  <c r="BH50" i="50"/>
  <c r="BB51" i="50"/>
  <c r="BF51" i="50"/>
  <c r="AZ52" i="50"/>
  <c r="BD52" i="50"/>
  <c r="BH52" i="50"/>
  <c r="BB53" i="50"/>
  <c r="BF53" i="50"/>
  <c r="AZ54" i="50"/>
  <c r="BD54" i="50"/>
  <c r="BH54" i="50"/>
  <c r="BB55" i="50"/>
  <c r="BF55" i="50"/>
  <c r="AZ56" i="50"/>
  <c r="BD56" i="50"/>
  <c r="BH56" i="50"/>
  <c r="BB57" i="50"/>
  <c r="BF57" i="50"/>
  <c r="AZ58" i="50"/>
  <c r="BD58" i="50"/>
  <c r="BH58" i="50"/>
  <c r="BB59" i="50"/>
  <c r="BF59" i="50"/>
  <c r="AZ60" i="50"/>
  <c r="BD60" i="50"/>
  <c r="BH60" i="50"/>
  <c r="BB61" i="50"/>
  <c r="BF61" i="50"/>
  <c r="AZ62" i="50"/>
  <c r="BD62" i="50"/>
  <c r="BH62" i="50"/>
  <c r="BB63" i="50"/>
  <c r="BF63" i="50"/>
  <c r="AZ64" i="50"/>
  <c r="BD64" i="50"/>
  <c r="BH64" i="50"/>
  <c r="BB65" i="50"/>
  <c r="BF65" i="50"/>
  <c r="BG16" i="50"/>
  <c r="BC16" i="50"/>
  <c r="AY16" i="50"/>
  <c r="W17" i="50"/>
  <c r="AA17" i="50"/>
  <c r="U18" i="50"/>
  <c r="Y18" i="50"/>
  <c r="AC18" i="50"/>
  <c r="W19" i="50"/>
  <c r="AA19" i="50"/>
  <c r="U20" i="50"/>
  <c r="Y20" i="50"/>
  <c r="AC20" i="50"/>
  <c r="W21" i="50"/>
  <c r="AA21" i="50"/>
  <c r="U22" i="50"/>
  <c r="Y22" i="50"/>
  <c r="AC22" i="50"/>
  <c r="W23" i="50"/>
  <c r="AA23" i="50"/>
  <c r="U24" i="50"/>
  <c r="Y24" i="50"/>
  <c r="AC24" i="50"/>
  <c r="W25" i="50"/>
  <c r="AA25" i="50"/>
  <c r="U26" i="50"/>
  <c r="Y26" i="50"/>
  <c r="AC26" i="50"/>
  <c r="W27" i="50"/>
  <c r="AA27" i="50"/>
  <c r="U28" i="50"/>
  <c r="Y28" i="50"/>
  <c r="AC28" i="50"/>
  <c r="W29" i="50"/>
  <c r="AA29" i="50"/>
  <c r="U30" i="50"/>
  <c r="Y30" i="50"/>
  <c r="AC30" i="50"/>
  <c r="W31" i="50"/>
  <c r="AA31" i="50"/>
  <c r="U32" i="50"/>
  <c r="Y32" i="50"/>
  <c r="AC32" i="50"/>
  <c r="W33" i="50"/>
  <c r="AA33" i="50"/>
  <c r="U34" i="50"/>
  <c r="Y34" i="50"/>
  <c r="AC34" i="50"/>
  <c r="W35" i="50"/>
  <c r="AA35" i="50"/>
  <c r="U36" i="50"/>
  <c r="Y36" i="50"/>
  <c r="AC36" i="50"/>
  <c r="W37" i="50"/>
  <c r="AA37" i="50"/>
  <c r="U38" i="50"/>
  <c r="Y38" i="50"/>
  <c r="AC38" i="50"/>
  <c r="W39" i="50"/>
  <c r="AA39" i="50"/>
  <c r="U40" i="50"/>
  <c r="Y40" i="50"/>
  <c r="AC40" i="50"/>
  <c r="W41" i="50"/>
  <c r="AA41" i="50"/>
  <c r="U42" i="50"/>
  <c r="Y42" i="50"/>
  <c r="AC42" i="50"/>
  <c r="W43" i="50"/>
  <c r="AA43" i="50"/>
  <c r="U44" i="50"/>
  <c r="Y44" i="50"/>
  <c r="AC44" i="50"/>
  <c r="W45" i="50"/>
  <c r="AA45" i="50"/>
  <c r="U46" i="50"/>
  <c r="Y46" i="50"/>
  <c r="AC46" i="50"/>
  <c r="W47" i="50"/>
  <c r="AA47" i="50"/>
  <c r="U48" i="50"/>
  <c r="Y48" i="50"/>
  <c r="AC48" i="50"/>
  <c r="W49" i="50"/>
  <c r="AA49" i="50"/>
  <c r="U50" i="50"/>
  <c r="AE50" i="50" s="1"/>
  <c r="Y50" i="50"/>
  <c r="AC50" i="50"/>
  <c r="W51" i="50"/>
  <c r="AA51" i="50"/>
  <c r="U52" i="50"/>
  <c r="AE52" i="50" s="1"/>
  <c r="Y52" i="50"/>
  <c r="AC52" i="50"/>
  <c r="W53" i="50"/>
  <c r="AA53" i="50"/>
  <c r="U54" i="50"/>
  <c r="AE54" i="50" s="1"/>
  <c r="Y54" i="50"/>
  <c r="AC54" i="50"/>
  <c r="W55" i="50"/>
  <c r="AA55" i="50"/>
  <c r="U56" i="50"/>
  <c r="AE56" i="50" s="1"/>
  <c r="Y56" i="50"/>
  <c r="AC56" i="50"/>
  <c r="W57" i="50"/>
  <c r="AA57" i="50"/>
  <c r="U58" i="50"/>
  <c r="AE58" i="50" s="1"/>
  <c r="Y58" i="50"/>
  <c r="AC58" i="50"/>
  <c r="W59" i="50"/>
  <c r="AA59" i="50"/>
  <c r="U60" i="50"/>
  <c r="AE60" i="50" s="1"/>
  <c r="Y60" i="50"/>
  <c r="AC60" i="50"/>
  <c r="W61" i="50"/>
  <c r="AA61" i="50"/>
  <c r="U62" i="50"/>
  <c r="AE62" i="50" s="1"/>
  <c r="Y62" i="50"/>
  <c r="AC62" i="50"/>
  <c r="W63" i="50"/>
  <c r="AA63" i="50"/>
  <c r="U64" i="50"/>
  <c r="AE64" i="50" s="1"/>
  <c r="Y64" i="50"/>
  <c r="AC64" i="50"/>
  <c r="W65" i="50"/>
  <c r="AA65" i="50"/>
  <c r="AD16" i="50"/>
  <c r="Z16" i="50"/>
  <c r="V16" i="50"/>
  <c r="BD17" i="50"/>
  <c r="BB18" i="50"/>
  <c r="AZ19" i="50"/>
  <c r="BH19" i="50"/>
  <c r="BF20" i="50"/>
  <c r="BD21" i="50"/>
  <c r="BB22" i="50"/>
  <c r="AZ23" i="50"/>
  <c r="BH23" i="50"/>
  <c r="BF24" i="50"/>
  <c r="BD25" i="50"/>
  <c r="BB26" i="50"/>
  <c r="AZ27" i="50"/>
  <c r="BH27" i="50"/>
  <c r="BF28" i="50"/>
  <c r="BD29" i="50"/>
  <c r="BB30" i="50"/>
  <c r="AZ31" i="50"/>
  <c r="BH31" i="50"/>
  <c r="BF32" i="50"/>
  <c r="BD33" i="50"/>
  <c r="BB34" i="50"/>
  <c r="AZ35" i="50"/>
  <c r="BH35" i="50"/>
  <c r="BF36" i="50"/>
  <c r="BD37" i="50"/>
  <c r="BB38" i="50"/>
  <c r="AZ39" i="50"/>
  <c r="BH39" i="50"/>
  <c r="BF40" i="50"/>
  <c r="BD41" i="50"/>
  <c r="BB42" i="50"/>
  <c r="AZ43" i="50"/>
  <c r="BH43" i="50"/>
  <c r="BF44" i="50"/>
  <c r="BD45" i="50"/>
  <c r="BB46" i="50"/>
  <c r="AZ47" i="50"/>
  <c r="BH47" i="50"/>
  <c r="BF48" i="50"/>
  <c r="BD49" i="50"/>
  <c r="BB50" i="50"/>
  <c r="AZ51" i="50"/>
  <c r="BH51" i="50"/>
  <c r="BF52" i="50"/>
  <c r="BD53" i="50"/>
  <c r="BB54" i="50"/>
  <c r="AZ55" i="50"/>
  <c r="BH55" i="50"/>
  <c r="BF56" i="50"/>
  <c r="BD57" i="50"/>
  <c r="BB58" i="50"/>
  <c r="AZ59" i="50"/>
  <c r="BH59" i="50"/>
  <c r="BF60" i="50"/>
  <c r="BD61" i="50"/>
  <c r="BB62" i="50"/>
  <c r="AZ63" i="50"/>
  <c r="BH63" i="50"/>
  <c r="BF64" i="50"/>
  <c r="BD65" i="50"/>
  <c r="BE16" i="50"/>
  <c r="U17" i="50"/>
  <c r="AC17" i="50"/>
  <c r="AA18" i="50"/>
  <c r="Y19" i="50"/>
  <c r="W20" i="50"/>
  <c r="U21" i="50"/>
  <c r="AC21" i="50"/>
  <c r="AA22" i="50"/>
  <c r="Y23" i="50"/>
  <c r="W24" i="50"/>
  <c r="U25" i="50"/>
  <c r="AC25" i="50"/>
  <c r="AA26" i="50"/>
  <c r="Y27" i="50"/>
  <c r="W28" i="50"/>
  <c r="U29" i="50"/>
  <c r="AC29" i="50"/>
  <c r="AA30" i="50"/>
  <c r="Y31" i="50"/>
  <c r="W32" i="50"/>
  <c r="U33" i="50"/>
  <c r="AC33" i="50"/>
  <c r="AA34" i="50"/>
  <c r="Y35" i="50"/>
  <c r="W36" i="50"/>
  <c r="U37" i="50"/>
  <c r="AC37" i="50"/>
  <c r="AA38" i="50"/>
  <c r="Y39" i="50"/>
  <c r="W40" i="50"/>
  <c r="U41" i="50"/>
  <c r="AC41" i="50"/>
  <c r="AA42" i="50"/>
  <c r="Y43" i="50"/>
  <c r="W44" i="50"/>
  <c r="U45" i="50"/>
  <c r="AC45" i="50"/>
  <c r="AA46" i="50"/>
  <c r="Y47" i="50"/>
  <c r="W48" i="50"/>
  <c r="U49" i="50"/>
  <c r="AC49" i="50"/>
  <c r="AA50" i="50"/>
  <c r="Y51" i="50"/>
  <c r="W52" i="50"/>
  <c r="U53" i="50"/>
  <c r="AE53" i="50" s="1"/>
  <c r="AC53" i="50"/>
  <c r="AA54" i="50"/>
  <c r="Y55" i="50"/>
  <c r="W56" i="50"/>
  <c r="U57" i="50"/>
  <c r="AE57" i="50" s="1"/>
  <c r="AC57" i="50"/>
  <c r="AA58" i="50"/>
  <c r="Y59" i="50"/>
  <c r="W60" i="50"/>
  <c r="U61" i="50"/>
  <c r="AE61" i="50" s="1"/>
  <c r="AC61" i="50"/>
  <c r="AA62" i="50"/>
  <c r="Y63" i="50"/>
  <c r="W64" i="50"/>
  <c r="U65" i="50"/>
  <c r="AE65" i="50" s="1"/>
  <c r="AC65" i="50"/>
  <c r="X16" i="50"/>
  <c r="BA17" i="50"/>
  <c r="AY18" i="50"/>
  <c r="BG18" i="50"/>
  <c r="BE19" i="50"/>
  <c r="BC20" i="50"/>
  <c r="BA21" i="50"/>
  <c r="AY22" i="50"/>
  <c r="BG22" i="50"/>
  <c r="BE23" i="50"/>
  <c r="BC24" i="50"/>
  <c r="BA25" i="50"/>
  <c r="AY26" i="50"/>
  <c r="BG26" i="50"/>
  <c r="BE27" i="50"/>
  <c r="BC28" i="50"/>
  <c r="BA29" i="50"/>
  <c r="AY30" i="50"/>
  <c r="BG30" i="50"/>
  <c r="BE31" i="50"/>
  <c r="BC32" i="50"/>
  <c r="BA33" i="50"/>
  <c r="AY34" i="50"/>
  <c r="BG34" i="50"/>
  <c r="BE35" i="50"/>
  <c r="BC36" i="50"/>
  <c r="BA37" i="50"/>
  <c r="AY38" i="50"/>
  <c r="BG38" i="50"/>
  <c r="BE39" i="50"/>
  <c r="BC40" i="50"/>
  <c r="BA41" i="50"/>
  <c r="AY42" i="50"/>
  <c r="BG42" i="50"/>
  <c r="BE43" i="50"/>
  <c r="BC44" i="50"/>
  <c r="BA45" i="50"/>
  <c r="AY46" i="50"/>
  <c r="BG46" i="50"/>
  <c r="BE47" i="50"/>
  <c r="BC48" i="50"/>
  <c r="BA49" i="50"/>
  <c r="AY50" i="50"/>
  <c r="BG50" i="50"/>
  <c r="BE51" i="50"/>
  <c r="BC52" i="50"/>
  <c r="BA53" i="50"/>
  <c r="AY54" i="50"/>
  <c r="BG54" i="50"/>
  <c r="BE55" i="50"/>
  <c r="BC56" i="50"/>
  <c r="BA57" i="50"/>
  <c r="AY58" i="50"/>
  <c r="BG58" i="50"/>
  <c r="BE59" i="50"/>
  <c r="BC60" i="50"/>
  <c r="BA61" i="50"/>
  <c r="AY62" i="50"/>
  <c r="BG62" i="50"/>
  <c r="BE63" i="50"/>
  <c r="BC64" i="50"/>
  <c r="BA65" i="50"/>
  <c r="BH16" i="50"/>
  <c r="AZ16" i="50"/>
  <c r="Z17" i="50"/>
  <c r="X18" i="50"/>
  <c r="V19" i="50"/>
  <c r="AD19" i="50"/>
  <c r="AB20" i="50"/>
  <c r="Z21" i="50"/>
  <c r="X22" i="50"/>
  <c r="V23" i="50"/>
  <c r="AD23" i="50"/>
  <c r="AB24" i="50"/>
  <c r="Z25" i="50"/>
  <c r="X26" i="50"/>
  <c r="V27" i="50"/>
  <c r="AD27" i="50"/>
  <c r="AB28" i="50"/>
  <c r="Z29" i="50"/>
  <c r="X30" i="50"/>
  <c r="V31" i="50"/>
  <c r="AD31" i="50"/>
  <c r="AB32" i="50"/>
  <c r="Z33" i="50"/>
  <c r="X34" i="50"/>
  <c r="V35" i="50"/>
  <c r="AD35" i="50"/>
  <c r="AB36" i="50"/>
  <c r="Z37" i="50"/>
  <c r="X38" i="50"/>
  <c r="V39" i="50"/>
  <c r="AD39" i="50"/>
  <c r="AB40" i="50"/>
  <c r="Z41" i="50"/>
  <c r="X42" i="50"/>
  <c r="V43" i="50"/>
  <c r="AD43" i="50"/>
  <c r="AB44" i="50"/>
  <c r="Z45" i="50"/>
  <c r="X46" i="50"/>
  <c r="V47" i="50"/>
  <c r="AD47" i="50"/>
  <c r="AB48" i="50"/>
  <c r="Z49" i="50"/>
  <c r="X50" i="50"/>
  <c r="V51" i="50"/>
  <c r="AD51" i="50"/>
  <c r="AB52" i="50"/>
  <c r="Z53" i="50"/>
  <c r="X54" i="50"/>
  <c r="V55" i="50"/>
  <c r="AD55" i="50"/>
  <c r="AB56" i="50"/>
  <c r="Z57" i="50"/>
  <c r="X58" i="50"/>
  <c r="V59" i="50"/>
  <c r="AD59" i="50"/>
  <c r="AB60" i="50"/>
  <c r="Z61" i="50"/>
  <c r="X62" i="50"/>
  <c r="V63" i="50"/>
  <c r="AD63" i="50"/>
  <c r="AB64" i="50"/>
  <c r="Z65" i="50"/>
  <c r="AA16" i="50"/>
  <c r="BE17" i="50"/>
  <c r="BA19" i="50"/>
  <c r="BG20" i="50"/>
  <c r="BC22" i="50"/>
  <c r="AY24" i="50"/>
  <c r="BE25" i="50"/>
  <c r="BA27" i="50"/>
  <c r="BG28" i="50"/>
  <c r="BC30" i="50"/>
  <c r="AY32" i="50"/>
  <c r="BE33" i="50"/>
  <c r="BA35" i="50"/>
  <c r="BG36" i="50"/>
  <c r="BC38" i="50"/>
  <c r="AY40" i="50"/>
  <c r="BE41" i="50"/>
  <c r="BA43" i="50"/>
  <c r="BG44" i="50"/>
  <c r="BC46" i="50"/>
  <c r="AY48" i="50"/>
  <c r="BE49" i="50"/>
  <c r="BA51" i="50"/>
  <c r="BG52" i="50"/>
  <c r="BC54" i="50"/>
  <c r="AY56" i="50"/>
  <c r="BE57" i="50"/>
  <c r="BA59" i="50"/>
  <c r="BG60" i="50"/>
  <c r="BC62" i="50"/>
  <c r="AY64" i="50"/>
  <c r="BE65" i="50"/>
  <c r="V17" i="50"/>
  <c r="AB18" i="50"/>
  <c r="X20" i="50"/>
  <c r="AD21" i="50"/>
  <c r="Z23" i="50"/>
  <c r="V25" i="50"/>
  <c r="AB26" i="50"/>
  <c r="X28" i="50"/>
  <c r="AD29" i="50"/>
  <c r="Z31" i="50"/>
  <c r="V33" i="50"/>
  <c r="AB34" i="50"/>
  <c r="X36" i="50"/>
  <c r="AD37" i="50"/>
  <c r="Z39" i="50"/>
  <c r="V41" i="50"/>
  <c r="AB42" i="50"/>
  <c r="X44" i="50"/>
  <c r="AD45" i="50"/>
  <c r="Z47" i="50"/>
  <c r="V49" i="50"/>
  <c r="AB50" i="50"/>
  <c r="X52" i="50"/>
  <c r="AD53" i="50"/>
  <c r="Z55" i="50"/>
  <c r="V57" i="50"/>
  <c r="AB58" i="50"/>
  <c r="X60" i="50"/>
  <c r="AD61" i="50"/>
  <c r="Z63" i="50"/>
  <c r="V65" i="50"/>
  <c r="W16" i="50"/>
  <c r="BD19" i="50"/>
  <c r="BB24" i="50"/>
  <c r="BD27" i="50"/>
  <c r="BF30" i="50"/>
  <c r="BH33" i="50"/>
  <c r="BF38" i="50"/>
  <c r="BH41" i="50"/>
  <c r="AZ45" i="50"/>
  <c r="BH49" i="50"/>
  <c r="AZ53" i="50"/>
  <c r="BH57" i="50"/>
  <c r="AZ61" i="50"/>
  <c r="BB64" i="50"/>
  <c r="Y17" i="50"/>
  <c r="AA20" i="50"/>
  <c r="AC23" i="50"/>
  <c r="U27" i="50"/>
  <c r="W30" i="50"/>
  <c r="Y33" i="50"/>
  <c r="W38" i="50"/>
  <c r="Y41" i="50"/>
  <c r="W46" i="50"/>
  <c r="Y49" i="50"/>
  <c r="W54" i="50"/>
  <c r="Y57" i="50"/>
  <c r="W62" i="50"/>
  <c r="Y65" i="50"/>
  <c r="BC18" i="50"/>
  <c r="BA23" i="50"/>
  <c r="AY28" i="50"/>
  <c r="BA31" i="50"/>
  <c r="AY36" i="50"/>
  <c r="BA39" i="50"/>
  <c r="BC42" i="50"/>
  <c r="BE45" i="50"/>
  <c r="BC50" i="50"/>
  <c r="BE53" i="50"/>
  <c r="BG56" i="50"/>
  <c r="BE61" i="50"/>
  <c r="BD16" i="50"/>
  <c r="V21" i="50"/>
  <c r="AD25" i="50"/>
  <c r="V29" i="50"/>
  <c r="AD33" i="50"/>
  <c r="V37" i="50"/>
  <c r="AD41" i="50"/>
  <c r="V45" i="50"/>
  <c r="AD49" i="50"/>
  <c r="V53" i="50"/>
  <c r="AD57" i="50"/>
  <c r="V61" i="50"/>
  <c r="X64" i="50"/>
  <c r="AZ17" i="50"/>
  <c r="BF18" i="50"/>
  <c r="BB20" i="50"/>
  <c r="BH21" i="50"/>
  <c r="BD23" i="50"/>
  <c r="AZ25" i="50"/>
  <c r="BF26" i="50"/>
  <c r="BB28" i="50"/>
  <c r="BH29" i="50"/>
  <c r="BD31" i="50"/>
  <c r="AZ33" i="50"/>
  <c r="BF34" i="50"/>
  <c r="BB36" i="50"/>
  <c r="BH37" i="50"/>
  <c r="BD39" i="50"/>
  <c r="AZ41" i="50"/>
  <c r="BF42" i="50"/>
  <c r="BB44" i="50"/>
  <c r="BH45" i="50"/>
  <c r="BD47" i="50"/>
  <c r="AZ49" i="50"/>
  <c r="BF50" i="50"/>
  <c r="BB52" i="50"/>
  <c r="BH53" i="50"/>
  <c r="BD55" i="50"/>
  <c r="AZ57" i="50"/>
  <c r="BF58" i="50"/>
  <c r="BB60" i="50"/>
  <c r="BH61" i="50"/>
  <c r="BD63" i="50"/>
  <c r="AZ65" i="50"/>
  <c r="BA16" i="50"/>
  <c r="W18" i="50"/>
  <c r="AC19" i="50"/>
  <c r="Y21" i="50"/>
  <c r="U23" i="50"/>
  <c r="AA24" i="50"/>
  <c r="W26" i="50"/>
  <c r="AC27" i="50"/>
  <c r="Y29" i="50"/>
  <c r="U31" i="50"/>
  <c r="AA32" i="50"/>
  <c r="W34" i="50"/>
  <c r="AC35" i="50"/>
  <c r="Y37" i="50"/>
  <c r="U39" i="50"/>
  <c r="AA40" i="50"/>
  <c r="W42" i="50"/>
  <c r="AC43" i="50"/>
  <c r="Y45" i="50"/>
  <c r="U47" i="50"/>
  <c r="AA48" i="50"/>
  <c r="W50" i="50"/>
  <c r="AC51" i="50"/>
  <c r="Y53" i="50"/>
  <c r="U55" i="50"/>
  <c r="AE55" i="50" s="1"/>
  <c r="AA56" i="50"/>
  <c r="W58" i="50"/>
  <c r="AC59" i="50"/>
  <c r="Y61" i="50"/>
  <c r="U63" i="50"/>
  <c r="AE63" i="50" s="1"/>
  <c r="AA64" i="50"/>
  <c r="AB16" i="50"/>
  <c r="BH17" i="50"/>
  <c r="AZ21" i="50"/>
  <c r="BF22" i="50"/>
  <c r="BH25" i="50"/>
  <c r="AZ29" i="50"/>
  <c r="BB32" i="50"/>
  <c r="BD35" i="50"/>
  <c r="AZ37" i="50"/>
  <c r="BB40" i="50"/>
  <c r="BD43" i="50"/>
  <c r="BF46" i="50"/>
  <c r="BB48" i="50"/>
  <c r="BD51" i="50"/>
  <c r="BF54" i="50"/>
  <c r="BB56" i="50"/>
  <c r="BD59" i="50"/>
  <c r="BF62" i="50"/>
  <c r="BH65" i="50"/>
  <c r="U19" i="50"/>
  <c r="W22" i="50"/>
  <c r="Y25" i="50"/>
  <c r="AA28" i="50"/>
  <c r="AC31" i="50"/>
  <c r="U35" i="50"/>
  <c r="AA36" i="50"/>
  <c r="AC39" i="50"/>
  <c r="U43" i="50"/>
  <c r="AA44" i="50"/>
  <c r="AC47" i="50"/>
  <c r="U51" i="50"/>
  <c r="AE51" i="50" s="1"/>
  <c r="AA52" i="50"/>
  <c r="AC55" i="50"/>
  <c r="U59" i="50"/>
  <c r="AE59" i="50" s="1"/>
  <c r="AA60" i="50"/>
  <c r="AC63" i="50"/>
  <c r="AY20" i="50"/>
  <c r="BE21" i="50"/>
  <c r="BG24" i="50"/>
  <c r="BC26" i="50"/>
  <c r="BE29" i="50"/>
  <c r="BG32" i="50"/>
  <c r="BC34" i="50"/>
  <c r="BE37" i="50"/>
  <c r="BG40" i="50"/>
  <c r="AY44" i="50"/>
  <c r="BA47" i="50"/>
  <c r="BG48" i="50"/>
  <c r="AY52" i="50"/>
  <c r="BA55" i="50"/>
  <c r="BC58" i="50"/>
  <c r="AY60" i="50"/>
  <c r="BA63" i="50"/>
  <c r="BG64" i="50"/>
  <c r="AD17" i="50"/>
  <c r="Z19" i="50"/>
  <c r="AB22" i="50"/>
  <c r="X24" i="50"/>
  <c r="Z27" i="50"/>
  <c r="AB30" i="50"/>
  <c r="X32" i="50"/>
  <c r="Z35" i="50"/>
  <c r="AB38" i="50"/>
  <c r="X40" i="50"/>
  <c r="Z43" i="50"/>
  <c r="AB46" i="50"/>
  <c r="X48" i="50"/>
  <c r="Z51" i="50"/>
  <c r="AB54" i="50"/>
  <c r="X56" i="50"/>
  <c r="Z59" i="50"/>
  <c r="AB62" i="50"/>
  <c r="AD65" i="50"/>
  <c r="AL41" i="35"/>
  <c r="AL33" i="35"/>
  <c r="AF16" i="35"/>
  <c r="AG17" i="35"/>
  <c r="AH22" i="35"/>
  <c r="AE27" i="35"/>
  <c r="AF32" i="35"/>
  <c r="AG33" i="35"/>
  <c r="AH38" i="35"/>
  <c r="AE43" i="35"/>
  <c r="AF48" i="35"/>
  <c r="AE18" i="35"/>
  <c r="AE26" i="35"/>
  <c r="AE49" i="35"/>
  <c r="Q37" i="57"/>
  <c r="AX30" i="1" s="1"/>
  <c r="R11" i="57"/>
  <c r="BA4" i="1" s="1"/>
  <c r="Q11" i="57"/>
  <c r="AX4" i="1" s="1"/>
  <c r="R36" i="57"/>
  <c r="BA29" i="1" s="1"/>
  <c r="R35" i="57"/>
  <c r="BA28" i="1" s="1"/>
  <c r="Q26" i="57"/>
  <c r="AX19" i="1" s="1"/>
  <c r="AG25" i="35"/>
  <c r="AG41" i="35"/>
  <c r="AE48" i="35"/>
  <c r="R17" i="57"/>
  <c r="BA10" i="1" s="1"/>
  <c r="R34" i="57"/>
  <c r="BA27" i="1" s="1"/>
  <c r="R30" i="57"/>
  <c r="BA23" i="1" s="1"/>
  <c r="Q40" i="57"/>
  <c r="Q32" i="57"/>
  <c r="AX25" i="1" s="1"/>
  <c r="AL25" i="35"/>
  <c r="BP20" i="35"/>
  <c r="BP30" i="35"/>
  <c r="AI19" i="35"/>
  <c r="AG21" i="35"/>
  <c r="BN22" i="35"/>
  <c r="AM23" i="35"/>
  <c r="AK25" i="35"/>
  <c r="BR26" i="35"/>
  <c r="AL30" i="35"/>
  <c r="BM33" i="35"/>
  <c r="AF36" i="35"/>
  <c r="AJ40" i="35"/>
  <c r="AH42" i="35"/>
  <c r="AL46" i="35"/>
  <c r="AE47" i="35"/>
  <c r="BL48" i="35"/>
  <c r="AE30" i="35"/>
  <c r="AE17" i="35"/>
  <c r="AE20" i="35"/>
  <c r="AE28" i="35"/>
  <c r="AE36" i="35"/>
  <c r="BA17" i="31"/>
  <c r="BE17" i="31"/>
  <c r="AY18" i="31"/>
  <c r="BC18" i="31"/>
  <c r="BG18" i="31"/>
  <c r="BA19" i="31"/>
  <c r="BE19" i="31"/>
  <c r="AY20" i="31"/>
  <c r="BC20" i="31"/>
  <c r="BG20" i="31"/>
  <c r="BA21" i="31"/>
  <c r="BE21" i="31"/>
  <c r="AY22" i="31"/>
  <c r="BC22" i="31"/>
  <c r="BG22" i="31"/>
  <c r="BA23" i="31"/>
  <c r="BE23" i="31"/>
  <c r="AY24" i="31"/>
  <c r="BC24" i="31"/>
  <c r="BG24" i="31"/>
  <c r="BA25" i="31"/>
  <c r="BE25" i="31"/>
  <c r="AY26" i="31"/>
  <c r="BC26" i="31"/>
  <c r="BG26" i="31"/>
  <c r="BA27" i="31"/>
  <c r="BE27" i="31"/>
  <c r="AY28" i="31"/>
  <c r="BC28" i="31"/>
  <c r="BG28" i="31"/>
  <c r="BA29" i="31"/>
  <c r="BE29" i="31"/>
  <c r="AY30" i="31"/>
  <c r="BC30" i="31"/>
  <c r="BG30" i="31"/>
  <c r="BA31" i="31"/>
  <c r="BE31" i="31"/>
  <c r="AY32" i="31"/>
  <c r="BC32" i="31"/>
  <c r="BG32" i="31"/>
  <c r="BA33" i="31"/>
  <c r="BE33" i="31"/>
  <c r="AY34" i="31"/>
  <c r="BC34" i="31"/>
  <c r="BG34" i="31"/>
  <c r="BA35" i="31"/>
  <c r="BE35" i="31"/>
  <c r="AY36" i="31"/>
  <c r="BC36" i="31"/>
  <c r="BG36" i="31"/>
  <c r="BA37" i="31"/>
  <c r="BE37" i="31"/>
  <c r="AY38" i="31"/>
  <c r="AZ17" i="31"/>
  <c r="BD17" i="31"/>
  <c r="BH17" i="31"/>
  <c r="BB18" i="31"/>
  <c r="BF18" i="31"/>
  <c r="AZ19" i="31"/>
  <c r="BD19" i="31"/>
  <c r="BH19" i="31"/>
  <c r="BB20" i="31"/>
  <c r="BF20" i="31"/>
  <c r="AZ21" i="31"/>
  <c r="BD21" i="31"/>
  <c r="BH21" i="31"/>
  <c r="BB22" i="31"/>
  <c r="BF22" i="31"/>
  <c r="AZ23" i="31"/>
  <c r="BD23" i="31"/>
  <c r="BH23" i="31"/>
  <c r="BB24" i="31"/>
  <c r="BF24" i="31"/>
  <c r="AZ25" i="31"/>
  <c r="BD25" i="31"/>
  <c r="BH25" i="31"/>
  <c r="BB26" i="31"/>
  <c r="BF26" i="31"/>
  <c r="AZ27" i="31"/>
  <c r="BD27" i="31"/>
  <c r="BH27" i="31"/>
  <c r="BB28" i="31"/>
  <c r="BF28" i="31"/>
  <c r="AZ29" i="31"/>
  <c r="BD29" i="31"/>
  <c r="BH29" i="31"/>
  <c r="BB30" i="31"/>
  <c r="BF30" i="31"/>
  <c r="AZ31" i="31"/>
  <c r="BD31" i="31"/>
  <c r="BH31" i="31"/>
  <c r="BB32" i="31"/>
  <c r="BF32" i="31"/>
  <c r="AZ33" i="31"/>
  <c r="BD33" i="31"/>
  <c r="BH33" i="31"/>
  <c r="BB34" i="31"/>
  <c r="BF34" i="31"/>
  <c r="AZ35" i="31"/>
  <c r="BD35" i="31"/>
  <c r="BH35" i="31"/>
  <c r="BB36" i="31"/>
  <c r="BF36" i="31"/>
  <c r="AZ37" i="31"/>
  <c r="BD37" i="31"/>
  <c r="BH37" i="31"/>
  <c r="BB38" i="31"/>
  <c r="BF38" i="31"/>
  <c r="AZ39" i="31"/>
  <c r="BD39" i="31"/>
  <c r="BH39" i="31"/>
  <c r="BB40" i="31"/>
  <c r="BF40" i="31"/>
  <c r="AZ41" i="31"/>
  <c r="BD41" i="31"/>
  <c r="BH41" i="31"/>
  <c r="BB42" i="31"/>
  <c r="BF42" i="31"/>
  <c r="AZ43" i="31"/>
  <c r="BD43" i="31"/>
  <c r="BH43" i="31"/>
  <c r="BB44" i="31"/>
  <c r="BF44" i="31"/>
  <c r="AZ45" i="31"/>
  <c r="BD45" i="31"/>
  <c r="BH45" i="31"/>
  <c r="BB46" i="31"/>
  <c r="BF46" i="31"/>
  <c r="AZ47" i="31"/>
  <c r="BD47" i="31"/>
  <c r="BH47" i="31"/>
  <c r="BB48" i="31"/>
  <c r="BF48" i="31"/>
  <c r="AZ49" i="31"/>
  <c r="BD49" i="31"/>
  <c r="BH49" i="31"/>
  <c r="BB50" i="31"/>
  <c r="BF50" i="31"/>
  <c r="AZ51" i="31"/>
  <c r="BD51" i="31"/>
  <c r="BH51" i="31"/>
  <c r="BB52" i="31"/>
  <c r="BF52" i="31"/>
  <c r="AZ53" i="31"/>
  <c r="BD53" i="31"/>
  <c r="BH53" i="31"/>
  <c r="BB54" i="31"/>
  <c r="BF54" i="31"/>
  <c r="AZ55" i="31"/>
  <c r="BD55" i="31"/>
  <c r="BH55" i="31"/>
  <c r="BB56" i="31"/>
  <c r="BF56" i="31"/>
  <c r="AZ57" i="31"/>
  <c r="BD57" i="31"/>
  <c r="BH57" i="31"/>
  <c r="BB58" i="31"/>
  <c r="BF58" i="31"/>
  <c r="AZ59" i="31"/>
  <c r="BD59" i="31"/>
  <c r="BH59" i="31"/>
  <c r="BB60" i="31"/>
  <c r="BF60" i="31"/>
  <c r="AZ61" i="31"/>
  <c r="BD61" i="31"/>
  <c r="BH61" i="31"/>
  <c r="BB62" i="31"/>
  <c r="BF62" i="31"/>
  <c r="AZ63" i="31"/>
  <c r="BD63" i="31"/>
  <c r="BH63" i="31"/>
  <c r="BB64" i="31"/>
  <c r="BF64" i="31"/>
  <c r="AZ65" i="31"/>
  <c r="BD65" i="31"/>
  <c r="BH65" i="31"/>
  <c r="X17" i="31"/>
  <c r="AB17" i="31"/>
  <c r="V18" i="31"/>
  <c r="Z18" i="31"/>
  <c r="AD18" i="31"/>
  <c r="BC17" i="31"/>
  <c r="BA18" i="31"/>
  <c r="AY19" i="31"/>
  <c r="BG19" i="31"/>
  <c r="BE20" i="31"/>
  <c r="BC21" i="31"/>
  <c r="BA22" i="31"/>
  <c r="AY23" i="31"/>
  <c r="BG23" i="31"/>
  <c r="BC25" i="31"/>
  <c r="BA26" i="31"/>
  <c r="AY27" i="31"/>
  <c r="BG27" i="31"/>
  <c r="BE28" i="31"/>
  <c r="BC29" i="31"/>
  <c r="BA30" i="31"/>
  <c r="AY31" i="31"/>
  <c r="BG31" i="31"/>
  <c r="BE32" i="31"/>
  <c r="BA34" i="31"/>
  <c r="BC37" i="31"/>
  <c r="BG39" i="31"/>
  <c r="AY42" i="31"/>
  <c r="BE43" i="31"/>
  <c r="BA45" i="31"/>
  <c r="BB47" i="31"/>
  <c r="BC49" i="31"/>
  <c r="AY51" i="31"/>
  <c r="BA53" i="31"/>
  <c r="BG54" i="31"/>
  <c r="BH56" i="31"/>
  <c r="AY59" i="31"/>
  <c r="BF61" i="31"/>
  <c r="BC64" i="31"/>
  <c r="U18" i="31"/>
  <c r="AD19" i="31"/>
  <c r="V21" i="31"/>
  <c r="AB22" i="31"/>
  <c r="X24" i="31"/>
  <c r="Z25" i="31"/>
  <c r="V27" i="31"/>
  <c r="AB28" i="31"/>
  <c r="AD29" i="31"/>
  <c r="V31" i="31"/>
  <c r="X32" i="31"/>
  <c r="AD33" i="31"/>
  <c r="V35" i="31"/>
  <c r="AB36" i="31"/>
  <c r="AD37" i="31"/>
  <c r="V39" i="31"/>
  <c r="X40" i="31"/>
  <c r="AD41" i="31"/>
  <c r="V43" i="31"/>
  <c r="AB44" i="31"/>
  <c r="X46" i="31"/>
  <c r="Z47" i="31"/>
  <c r="AB48" i="31"/>
  <c r="AD49" i="31"/>
  <c r="V51" i="31"/>
  <c r="X52" i="31"/>
  <c r="AD53" i="31"/>
  <c r="V55" i="31"/>
  <c r="X56" i="31"/>
  <c r="Z57" i="31"/>
  <c r="V59" i="31"/>
  <c r="X60" i="31"/>
  <c r="Z61" i="31"/>
  <c r="X62" i="31"/>
  <c r="Z63" i="31"/>
  <c r="AB64" i="31"/>
  <c r="AD65" i="31"/>
  <c r="BD18" i="31"/>
  <c r="BH20" i="31"/>
  <c r="BB23" i="31"/>
  <c r="BF25" i="31"/>
  <c r="AZ28" i="31"/>
  <c r="BD30" i="31"/>
  <c r="AZ32" i="31"/>
  <c r="BD34" i="31"/>
  <c r="AZ36" i="31"/>
  <c r="BC38" i="31"/>
  <c r="AY40" i="31"/>
  <c r="BE41" i="31"/>
  <c r="BA43" i="31"/>
  <c r="BG44" i="31"/>
  <c r="BC46" i="31"/>
  <c r="BC47" i="31"/>
  <c r="BD48" i="31"/>
  <c r="BE49" i="31"/>
  <c r="BA51" i="31"/>
  <c r="BA52" i="31"/>
  <c r="BB53" i="31"/>
  <c r="BC54" i="31"/>
  <c r="AY56" i="31"/>
  <c r="AY57" i="31"/>
  <c r="BE58" i="31"/>
  <c r="BF59" i="31"/>
  <c r="BB61" i="31"/>
  <c r="BH62" i="31"/>
  <c r="AY64" i="31"/>
  <c r="BE65" i="31"/>
  <c r="AA17" i="31"/>
  <c r="W19" i="31"/>
  <c r="Y20" i="31"/>
  <c r="W21" i="31"/>
  <c r="Y22" i="31"/>
  <c r="W23" i="31"/>
  <c r="U24" i="31"/>
  <c r="W25" i="31"/>
  <c r="U26" i="31"/>
  <c r="W27" i="31"/>
  <c r="Y28" i="31"/>
  <c r="AA29" i="31"/>
  <c r="AC30" i="31"/>
  <c r="U32" i="31"/>
  <c r="W33" i="31"/>
  <c r="U34" i="31"/>
  <c r="AC34" i="31"/>
  <c r="U36" i="31"/>
  <c r="AC36" i="31"/>
  <c r="U38" i="31"/>
  <c r="AC38" i="31"/>
  <c r="AA39" i="31"/>
  <c r="AC40" i="31"/>
  <c r="AA41" i="31"/>
  <c r="Y42" i="31"/>
  <c r="W43" i="31"/>
  <c r="U44" i="31"/>
  <c r="W45" i="31"/>
  <c r="U46" i="31"/>
  <c r="AE46" i="31" s="1"/>
  <c r="W47" i="31"/>
  <c r="Y48" i="31"/>
  <c r="AA49" i="31"/>
  <c r="AC50" i="31"/>
  <c r="U52" i="31"/>
  <c r="AE52" i="31" s="1"/>
  <c r="W53" i="31"/>
  <c r="Y54" i="31"/>
  <c r="AA55" i="31"/>
  <c r="Y56" i="31"/>
  <c r="AA57" i="31"/>
  <c r="Y58" i="31"/>
  <c r="AA59" i="31"/>
  <c r="Y60" i="31"/>
  <c r="W61" i="31"/>
  <c r="Y62" i="31"/>
  <c r="AA63" i="31"/>
  <c r="Y64" i="31"/>
  <c r="AA65" i="31"/>
  <c r="BG17" i="31"/>
  <c r="BC19" i="31"/>
  <c r="BG21" i="31"/>
  <c r="BA24" i="31"/>
  <c r="BG25" i="31"/>
  <c r="BA28" i="31"/>
  <c r="BE30" i="31"/>
  <c r="BA32" i="31"/>
  <c r="BE34" i="31"/>
  <c r="BA36" i="31"/>
  <c r="BD38" i="31"/>
  <c r="AZ40" i="31"/>
  <c r="BF41" i="31"/>
  <c r="BG42" i="31"/>
  <c r="BC44" i="31"/>
  <c r="AY46" i="31"/>
  <c r="AY47" i="31"/>
  <c r="BE48" i="31"/>
  <c r="BA50" i="31"/>
  <c r="BB51" i="31"/>
  <c r="BH52" i="31"/>
  <c r="AY54" i="31"/>
  <c r="AY55" i="31"/>
  <c r="AZ56" i="31"/>
  <c r="BF57" i="31"/>
  <c r="BG58" i="31"/>
  <c r="BC60" i="31"/>
  <c r="AY62" i="31"/>
  <c r="AY63" i="31"/>
  <c r="BE64" i="31"/>
  <c r="BF65" i="31"/>
  <c r="X18" i="31"/>
  <c r="AB19" i="31"/>
  <c r="Z20" i="31"/>
  <c r="AB21" i="31"/>
  <c r="AD22" i="31"/>
  <c r="AB23" i="31"/>
  <c r="AD24" i="31"/>
  <c r="V26" i="31"/>
  <c r="X27" i="31"/>
  <c r="V28" i="31"/>
  <c r="X29" i="31"/>
  <c r="V30" i="31"/>
  <c r="X31" i="31"/>
  <c r="V32" i="31"/>
  <c r="X33" i="31"/>
  <c r="Z34" i="31"/>
  <c r="AB35" i="31"/>
  <c r="Z36" i="31"/>
  <c r="AB37" i="31"/>
  <c r="Z38" i="31"/>
  <c r="AB39" i="31"/>
  <c r="Z40" i="31"/>
  <c r="AB41" i="31"/>
  <c r="Z42" i="31"/>
  <c r="AB43" i="31"/>
  <c r="AD44" i="31"/>
  <c r="AB45" i="31"/>
  <c r="AD46" i="31"/>
  <c r="V48" i="31"/>
  <c r="X49" i="31"/>
  <c r="V50" i="31"/>
  <c r="X51" i="31"/>
  <c r="V52" i="31"/>
  <c r="AD52" i="31"/>
  <c r="V54" i="31"/>
  <c r="AD54" i="31"/>
  <c r="AB55" i="31"/>
  <c r="AD56" i="31"/>
  <c r="AB57" i="31"/>
  <c r="AD58" i="31"/>
  <c r="AB59" i="31"/>
  <c r="AD60" i="31"/>
  <c r="V62" i="31"/>
  <c r="AD62" i="31"/>
  <c r="V64" i="31"/>
  <c r="AD64" i="31"/>
  <c r="BB17" i="31"/>
  <c r="AZ18" i="31"/>
  <c r="BH18" i="31"/>
  <c r="BF19" i="31"/>
  <c r="BD20" i="31"/>
  <c r="BB21" i="31"/>
  <c r="AZ22" i="31"/>
  <c r="BH22" i="31"/>
  <c r="BF23" i="31"/>
  <c r="BD24" i="31"/>
  <c r="BB25" i="31"/>
  <c r="AZ26" i="31"/>
  <c r="BH26" i="31"/>
  <c r="BF27" i="31"/>
  <c r="BD28" i="31"/>
  <c r="BB29" i="31"/>
  <c r="AZ30" i="31"/>
  <c r="BH30" i="31"/>
  <c r="BF31" i="31"/>
  <c r="BD32" i="31"/>
  <c r="BB33" i="31"/>
  <c r="AZ34" i="31"/>
  <c r="BH34" i="31"/>
  <c r="BF35" i="31"/>
  <c r="BD36" i="31"/>
  <c r="BB37" i="31"/>
  <c r="AZ38" i="31"/>
  <c r="BE38" i="31"/>
  <c r="BA39" i="31"/>
  <c r="BF39" i="31"/>
  <c r="BA40" i="31"/>
  <c r="BG40" i="31"/>
  <c r="BB41" i="31"/>
  <c r="BG41" i="31"/>
  <c r="BC42" i="31"/>
  <c r="BH42" i="31"/>
  <c r="BC43" i="31"/>
  <c r="AY44" i="31"/>
  <c r="BD44" i="31"/>
  <c r="AY45" i="31"/>
  <c r="BE45" i="31"/>
  <c r="AZ46" i="31"/>
  <c r="BE46" i="31"/>
  <c r="BA47" i="31"/>
  <c r="BF47" i="31"/>
  <c r="BA48" i="31"/>
  <c r="BG48" i="31"/>
  <c r="BB49" i="31"/>
  <c r="BG49" i="31"/>
  <c r="BC50" i="31"/>
  <c r="BH50" i="31"/>
  <c r="BC51" i="31"/>
  <c r="AY52" i="31"/>
  <c r="BD52" i="31"/>
  <c r="AY53" i="31"/>
  <c r="BE53" i="31"/>
  <c r="AZ54" i="31"/>
  <c r="BE54" i="31"/>
  <c r="BA55" i="31"/>
  <c r="BF55" i="31"/>
  <c r="BA56" i="31"/>
  <c r="BG56" i="31"/>
  <c r="BB57" i="31"/>
  <c r="BG57" i="31"/>
  <c r="BC58" i="31"/>
  <c r="BH58" i="31"/>
  <c r="BC59" i="31"/>
  <c r="AY60" i="31"/>
  <c r="BD60" i="31"/>
  <c r="AY61" i="31"/>
  <c r="BE61" i="31"/>
  <c r="AZ62" i="31"/>
  <c r="BE62" i="31"/>
  <c r="BA63" i="31"/>
  <c r="BF63" i="31"/>
  <c r="BA64" i="31"/>
  <c r="BG64" i="31"/>
  <c r="BB65" i="31"/>
  <c r="BG65" i="31"/>
  <c r="Y17" i="31"/>
  <c r="AD17" i="31"/>
  <c r="Y18" i="31"/>
  <c r="U19" i="31"/>
  <c r="Y19" i="31"/>
  <c r="AC19" i="31"/>
  <c r="W20" i="31"/>
  <c r="AA20" i="31"/>
  <c r="U21" i="31"/>
  <c r="Y21" i="31"/>
  <c r="AC21" i="31"/>
  <c r="W22" i="31"/>
  <c r="AA22" i="31"/>
  <c r="U23" i="31"/>
  <c r="Y23" i="31"/>
  <c r="AC23" i="31"/>
  <c r="W24" i="31"/>
  <c r="AA24" i="31"/>
  <c r="U25" i="31"/>
  <c r="Y25" i="31"/>
  <c r="AC25" i="31"/>
  <c r="W26" i="31"/>
  <c r="AA26" i="31"/>
  <c r="U27" i="31"/>
  <c r="Y27" i="31"/>
  <c r="AC27" i="31"/>
  <c r="W28" i="31"/>
  <c r="AA28" i="31"/>
  <c r="U29" i="31"/>
  <c r="Y29" i="31"/>
  <c r="AC29" i="31"/>
  <c r="W30" i="31"/>
  <c r="AA30" i="31"/>
  <c r="U31" i="31"/>
  <c r="Y31" i="31"/>
  <c r="AC31" i="31"/>
  <c r="W32" i="31"/>
  <c r="AA32" i="31"/>
  <c r="U33" i="31"/>
  <c r="Y33" i="31"/>
  <c r="AC33" i="31"/>
  <c r="W34" i="31"/>
  <c r="AA34" i="31"/>
  <c r="U35" i="31"/>
  <c r="Y35" i="31"/>
  <c r="AC35" i="31"/>
  <c r="W36" i="31"/>
  <c r="AA36" i="31"/>
  <c r="U37" i="31"/>
  <c r="Y37" i="31"/>
  <c r="AC37" i="31"/>
  <c r="W38" i="31"/>
  <c r="AA38" i="31"/>
  <c r="U39" i="31"/>
  <c r="Y39" i="31"/>
  <c r="AC39" i="31"/>
  <c r="W40" i="31"/>
  <c r="AA40" i="31"/>
  <c r="U41" i="31"/>
  <c r="Y41" i="31"/>
  <c r="AC41" i="31"/>
  <c r="W42" i="31"/>
  <c r="AA42" i="31"/>
  <c r="U43" i="31"/>
  <c r="Y43" i="31"/>
  <c r="AC43" i="31"/>
  <c r="W44" i="31"/>
  <c r="AA44" i="31"/>
  <c r="U45" i="31"/>
  <c r="Y45" i="31"/>
  <c r="AC45" i="31"/>
  <c r="W46" i="31"/>
  <c r="AA46" i="31"/>
  <c r="U47" i="31"/>
  <c r="Y47" i="31"/>
  <c r="AC47" i="31"/>
  <c r="W48" i="31"/>
  <c r="AA48" i="31"/>
  <c r="U49" i="31"/>
  <c r="Y49" i="31"/>
  <c r="AC49" i="31"/>
  <c r="W50" i="31"/>
  <c r="AA50" i="31"/>
  <c r="U51" i="31"/>
  <c r="AE51" i="31" s="1"/>
  <c r="Y51" i="31"/>
  <c r="AC51" i="31"/>
  <c r="W52" i="31"/>
  <c r="AA52" i="31"/>
  <c r="U53" i="31"/>
  <c r="AE53" i="31" s="1"/>
  <c r="Y53" i="31"/>
  <c r="AC53" i="31"/>
  <c r="W54" i="31"/>
  <c r="AA54" i="31"/>
  <c r="U55" i="31"/>
  <c r="AE55" i="31" s="1"/>
  <c r="Y55" i="31"/>
  <c r="AC55" i="31"/>
  <c r="W56" i="31"/>
  <c r="AA56" i="31"/>
  <c r="U57" i="31"/>
  <c r="AE57" i="31" s="1"/>
  <c r="Y57" i="31"/>
  <c r="AC57" i="31"/>
  <c r="W58" i="31"/>
  <c r="AA58" i="31"/>
  <c r="U59" i="31"/>
  <c r="Y59" i="31"/>
  <c r="AC59" i="31"/>
  <c r="W60" i="31"/>
  <c r="AA60" i="31"/>
  <c r="U61" i="31"/>
  <c r="AE61" i="31" s="1"/>
  <c r="Y61" i="31"/>
  <c r="AC61" i="31"/>
  <c r="W62" i="31"/>
  <c r="AA62" i="31"/>
  <c r="U63" i="31"/>
  <c r="AE63" i="31" s="1"/>
  <c r="Y63" i="31"/>
  <c r="AC63" i="31"/>
  <c r="W64" i="31"/>
  <c r="AA64" i="31"/>
  <c r="U65" i="31"/>
  <c r="AE65" i="31" s="1"/>
  <c r="Y65" i="31"/>
  <c r="AC65" i="31"/>
  <c r="BE24" i="31"/>
  <c r="BC33" i="31"/>
  <c r="AY35" i="31"/>
  <c r="BG35" i="31"/>
  <c r="BE36" i="31"/>
  <c r="BA38" i="31"/>
  <c r="BG38" i="31"/>
  <c r="BB39" i="31"/>
  <c r="BC40" i="31"/>
  <c r="BH40" i="31"/>
  <c r="BC41" i="31"/>
  <c r="BD42" i="31"/>
  <c r="AY43" i="31"/>
  <c r="AZ44" i="31"/>
  <c r="BE44" i="31"/>
  <c r="BF45" i="31"/>
  <c r="BA46" i="31"/>
  <c r="BG46" i="31"/>
  <c r="BG47" i="31"/>
  <c r="BC48" i="31"/>
  <c r="BH48" i="31"/>
  <c r="AY50" i="31"/>
  <c r="BD50" i="31"/>
  <c r="BE51" i="31"/>
  <c r="AZ52" i="31"/>
  <c r="BE52" i="31"/>
  <c r="BF53" i="31"/>
  <c r="BA54" i="31"/>
  <c r="BB55" i="31"/>
  <c r="BG55" i="31"/>
  <c r="BC56" i="31"/>
  <c r="BC57" i="31"/>
  <c r="AY58" i="31"/>
  <c r="BD58" i="31"/>
  <c r="BE59" i="31"/>
  <c r="AZ60" i="31"/>
  <c r="BE60" i="31"/>
  <c r="BA61" i="31"/>
  <c r="BA62" i="31"/>
  <c r="BG62" i="31"/>
  <c r="BB63" i="31"/>
  <c r="BG63" i="31"/>
  <c r="BH64" i="31"/>
  <c r="BC65" i="31"/>
  <c r="U17" i="31"/>
  <c r="Z17" i="31"/>
  <c r="AA18" i="31"/>
  <c r="V19" i="31"/>
  <c r="Z19" i="31"/>
  <c r="X20" i="31"/>
  <c r="AB20" i="31"/>
  <c r="Z21" i="31"/>
  <c r="AD21" i="31"/>
  <c r="X22" i="31"/>
  <c r="V23" i="31"/>
  <c r="Z23" i="31"/>
  <c r="AD23" i="31"/>
  <c r="AB24" i="31"/>
  <c r="V25" i="31"/>
  <c r="AD25" i="31"/>
  <c r="X26" i="31"/>
  <c r="AB26" i="31"/>
  <c r="Z27" i="31"/>
  <c r="AD27" i="31"/>
  <c r="X28" i="31"/>
  <c r="V29" i="31"/>
  <c r="Z29" i="31"/>
  <c r="X30" i="31"/>
  <c r="AB30" i="31"/>
  <c r="Z31" i="31"/>
  <c r="AD31" i="31"/>
  <c r="AB32" i="31"/>
  <c r="V33" i="31"/>
  <c r="Z33" i="31"/>
  <c r="X34" i="31"/>
  <c r="AB34" i="31"/>
  <c r="Z35" i="31"/>
  <c r="AD35" i="31"/>
  <c r="X36" i="31"/>
  <c r="V37" i="31"/>
  <c r="Z37" i="31"/>
  <c r="X38" i="31"/>
  <c r="AB38" i="31"/>
  <c r="Z39" i="31"/>
  <c r="AD39" i="31"/>
  <c r="AB40" i="31"/>
  <c r="V41" i="31"/>
  <c r="Z41" i="31"/>
  <c r="X42" i="31"/>
  <c r="AB42" i="31"/>
  <c r="Z43" i="31"/>
  <c r="AD43" i="31"/>
  <c r="X44" i="31"/>
  <c r="V45" i="31"/>
  <c r="Z45" i="31"/>
  <c r="AD45" i="31"/>
  <c r="AB46" i="31"/>
  <c r="V47" i="31"/>
  <c r="AD47" i="31"/>
  <c r="X48" i="31"/>
  <c r="V49" i="31"/>
  <c r="Z49" i="31"/>
  <c r="X50" i="31"/>
  <c r="AB50" i="31"/>
  <c r="Z51" i="31"/>
  <c r="AD51" i="31"/>
  <c r="AB52" i="31"/>
  <c r="V53" i="31"/>
  <c r="AF53" i="31" s="1"/>
  <c r="Z53" i="31"/>
  <c r="X54" i="31"/>
  <c r="AB54" i="31"/>
  <c r="Z55" i="31"/>
  <c r="AD55" i="31"/>
  <c r="AB56" i="31"/>
  <c r="V57" i="31"/>
  <c r="AD57" i="31"/>
  <c r="X58" i="31"/>
  <c r="AB58" i="31"/>
  <c r="Z59" i="31"/>
  <c r="AD59" i="31"/>
  <c r="AB60" i="31"/>
  <c r="V61" i="31"/>
  <c r="AD61" i="31"/>
  <c r="AB62" i="31"/>
  <c r="V63" i="31"/>
  <c r="AF63" i="31" s="1"/>
  <c r="AD63" i="31"/>
  <c r="X64" i="31"/>
  <c r="V65" i="31"/>
  <c r="Z65" i="31"/>
  <c r="BF17" i="31"/>
  <c r="BB19" i="31"/>
  <c r="AZ20" i="31"/>
  <c r="BF21" i="31"/>
  <c r="BD22" i="31"/>
  <c r="AZ24" i="31"/>
  <c r="BH24" i="31"/>
  <c r="BD26" i="31"/>
  <c r="BB27" i="31"/>
  <c r="BH28" i="31"/>
  <c r="BF29" i="31"/>
  <c r="BB31" i="31"/>
  <c r="BH32" i="31"/>
  <c r="BF33" i="31"/>
  <c r="BB35" i="31"/>
  <c r="BH36" i="31"/>
  <c r="BF37" i="31"/>
  <c r="BH38" i="31"/>
  <c r="BC39" i="31"/>
  <c r="BD40" i="31"/>
  <c r="AY41" i="31"/>
  <c r="AZ42" i="31"/>
  <c r="BE42" i="31"/>
  <c r="BF43" i="31"/>
  <c r="BA44" i="31"/>
  <c r="BB45" i="31"/>
  <c r="BG45" i="31"/>
  <c r="BH46" i="31"/>
  <c r="AY48" i="31"/>
  <c r="AY49" i="31"/>
  <c r="AZ50" i="31"/>
  <c r="BE50" i="31"/>
  <c r="BF51" i="31"/>
  <c r="BG52" i="31"/>
  <c r="BG53" i="31"/>
  <c r="BH54" i="31"/>
  <c r="BC55" i="31"/>
  <c r="BD56" i="31"/>
  <c r="BE57" i="31"/>
  <c r="AZ58" i="31"/>
  <c r="BA59" i="31"/>
  <c r="BA60" i="31"/>
  <c r="BG60" i="31"/>
  <c r="BG61" i="31"/>
  <c r="BC62" i="31"/>
  <c r="BC63" i="31"/>
  <c r="BD64" i="31"/>
  <c r="AY65" i="31"/>
  <c r="V17" i="31"/>
  <c r="W18" i="31"/>
  <c r="AB18" i="31"/>
  <c r="AA19" i="31"/>
  <c r="U20" i="31"/>
  <c r="AC20" i="31"/>
  <c r="AA21" i="31"/>
  <c r="U22" i="31"/>
  <c r="AC22" i="31"/>
  <c r="AA23" i="31"/>
  <c r="Y24" i="31"/>
  <c r="AC24" i="31"/>
  <c r="AA25" i="31"/>
  <c r="Y26" i="31"/>
  <c r="AC26" i="31"/>
  <c r="AA27" i="31"/>
  <c r="U28" i="31"/>
  <c r="AC28" i="31"/>
  <c r="W29" i="31"/>
  <c r="U30" i="31"/>
  <c r="Y30" i="31"/>
  <c r="W31" i="31"/>
  <c r="AA31" i="31"/>
  <c r="Y32" i="31"/>
  <c r="AC32" i="31"/>
  <c r="AA33" i="31"/>
  <c r="Y34" i="31"/>
  <c r="W35" i="31"/>
  <c r="AA35" i="31"/>
  <c r="Y36" i="31"/>
  <c r="W37" i="31"/>
  <c r="AA37" i="31"/>
  <c r="Y38" i="31"/>
  <c r="W39" i="31"/>
  <c r="U40" i="31"/>
  <c r="Y40" i="31"/>
  <c r="W41" i="31"/>
  <c r="U42" i="31"/>
  <c r="AC42" i="31"/>
  <c r="AA43" i="31"/>
  <c r="Y44" i="31"/>
  <c r="AC44" i="31"/>
  <c r="AA45" i="31"/>
  <c r="Y46" i="31"/>
  <c r="AC46" i="31"/>
  <c r="AA47" i="31"/>
  <c r="U48" i="31"/>
  <c r="AE48" i="31" s="1"/>
  <c r="AC48" i="31"/>
  <c r="W49" i="31"/>
  <c r="U50" i="31"/>
  <c r="AE50" i="31" s="1"/>
  <c r="Y50" i="31"/>
  <c r="W51" i="31"/>
  <c r="AA51" i="31"/>
  <c r="Y52" i="31"/>
  <c r="AC52" i="31"/>
  <c r="AA53" i="31"/>
  <c r="U54" i="31"/>
  <c r="AE54" i="31" s="1"/>
  <c r="AC54" i="31"/>
  <c r="W55" i="31"/>
  <c r="U56" i="31"/>
  <c r="AE56" i="31" s="1"/>
  <c r="AC56" i="31"/>
  <c r="W57" i="31"/>
  <c r="U58" i="31"/>
  <c r="AE58" i="31" s="1"/>
  <c r="AC58" i="31"/>
  <c r="W59" i="31"/>
  <c r="U60" i="31"/>
  <c r="AE60" i="31" s="1"/>
  <c r="AC60" i="31"/>
  <c r="AA61" i="31"/>
  <c r="U62" i="31"/>
  <c r="AE62" i="31" s="1"/>
  <c r="AC62" i="31"/>
  <c r="W63" i="31"/>
  <c r="U64" i="31"/>
  <c r="AE64" i="31" s="1"/>
  <c r="AC64" i="31"/>
  <c r="W65" i="31"/>
  <c r="AY17" i="31"/>
  <c r="BE18" i="31"/>
  <c r="BA20" i="31"/>
  <c r="AY21" i="31"/>
  <c r="BE22" i="31"/>
  <c r="BC23" i="31"/>
  <c r="AY25" i="31"/>
  <c r="BE26" i="31"/>
  <c r="BC27" i="31"/>
  <c r="AY29" i="31"/>
  <c r="BG29" i="31"/>
  <c r="BC31" i="31"/>
  <c r="AY33" i="31"/>
  <c r="BG33" i="31"/>
  <c r="BC35" i="31"/>
  <c r="AY37" i="31"/>
  <c r="BG37" i="31"/>
  <c r="AY39" i="31"/>
  <c r="BE39" i="31"/>
  <c r="BE40" i="31"/>
  <c r="BA41" i="31"/>
  <c r="BA42" i="31"/>
  <c r="BB43" i="31"/>
  <c r="BG43" i="31"/>
  <c r="BH44" i="31"/>
  <c r="BC45" i="31"/>
  <c r="BD46" i="31"/>
  <c r="BE47" i="31"/>
  <c r="AZ48" i="31"/>
  <c r="BA49" i="31"/>
  <c r="BF49" i="31"/>
  <c r="BG50" i="31"/>
  <c r="BG51" i="31"/>
  <c r="BC52" i="31"/>
  <c r="BC53" i="31"/>
  <c r="BD54" i="31"/>
  <c r="BE55" i="31"/>
  <c r="BE56" i="31"/>
  <c r="BA57" i="31"/>
  <c r="BA58" i="31"/>
  <c r="BB59" i="31"/>
  <c r="BG59" i="31"/>
  <c r="BH60" i="31"/>
  <c r="BC61" i="31"/>
  <c r="BD62" i="31"/>
  <c r="BE63" i="31"/>
  <c r="AZ64" i="31"/>
  <c r="BA65" i="31"/>
  <c r="W17" i="31"/>
  <c r="AC17" i="31"/>
  <c r="AC18" i="31"/>
  <c r="X19" i="31"/>
  <c r="V20" i="31"/>
  <c r="AD20" i="31"/>
  <c r="X21" i="31"/>
  <c r="V22" i="31"/>
  <c r="Z22" i="31"/>
  <c r="X23" i="31"/>
  <c r="V24" i="31"/>
  <c r="Z24" i="31"/>
  <c r="X25" i="31"/>
  <c r="AB25" i="31"/>
  <c r="Z26" i="31"/>
  <c r="AD26" i="31"/>
  <c r="AB27" i="31"/>
  <c r="Z28" i="31"/>
  <c r="AD28" i="31"/>
  <c r="AB29" i="31"/>
  <c r="Z30" i="31"/>
  <c r="AD30" i="31"/>
  <c r="AB31" i="31"/>
  <c r="Z32" i="31"/>
  <c r="AD32" i="31"/>
  <c r="AB33" i="31"/>
  <c r="V34" i="31"/>
  <c r="AD34" i="31"/>
  <c r="X35" i="31"/>
  <c r="V36" i="31"/>
  <c r="AD36" i="31"/>
  <c r="X37" i="31"/>
  <c r="V38" i="31"/>
  <c r="AD38" i="31"/>
  <c r="X39" i="31"/>
  <c r="V40" i="31"/>
  <c r="AD40" i="31"/>
  <c r="X41" i="31"/>
  <c r="V42" i="31"/>
  <c r="AD42" i="31"/>
  <c r="X43" i="31"/>
  <c r="V44" i="31"/>
  <c r="Z44" i="31"/>
  <c r="X45" i="31"/>
  <c r="V46" i="31"/>
  <c r="Z46" i="31"/>
  <c r="X47" i="31"/>
  <c r="AB47" i="31"/>
  <c r="Z48" i="31"/>
  <c r="AD48" i="31"/>
  <c r="AB49" i="31"/>
  <c r="Z50" i="31"/>
  <c r="AD50" i="31"/>
  <c r="AB51" i="31"/>
  <c r="Z52" i="31"/>
  <c r="X53" i="31"/>
  <c r="AB53" i="31"/>
  <c r="Z54" i="31"/>
  <c r="X55" i="31"/>
  <c r="V56" i="31"/>
  <c r="Z56" i="31"/>
  <c r="X57" i="31"/>
  <c r="V58" i="31"/>
  <c r="Z58" i="31"/>
  <c r="X59" i="31"/>
  <c r="V60" i="31"/>
  <c r="Z60" i="31"/>
  <c r="X61" i="31"/>
  <c r="AB61" i="31"/>
  <c r="Z62" i="31"/>
  <c r="X63" i="31"/>
  <c r="AB63" i="31"/>
  <c r="Z64" i="31"/>
  <c r="X65" i="31"/>
  <c r="AB65" i="31"/>
  <c r="Q24" i="57"/>
  <c r="AX17" i="1" s="1"/>
  <c r="Q41" i="57"/>
  <c r="AX34" i="1" s="1"/>
  <c r="Q12" i="57"/>
  <c r="D17" i="57"/>
  <c r="R14" i="57"/>
  <c r="BA7" i="1" s="1"/>
  <c r="Q29" i="57"/>
  <c r="AX22" i="1" s="1"/>
  <c r="H40" i="57"/>
  <c r="W33" i="1" s="1"/>
  <c r="Q30" i="57"/>
  <c r="R37" i="57"/>
  <c r="BA30" i="1" s="1"/>
  <c r="R29" i="57"/>
  <c r="BA22" i="1" s="1"/>
  <c r="R21" i="57"/>
  <c r="BA14" i="1" s="1"/>
  <c r="R38" i="57"/>
  <c r="BA31" i="1" s="1"/>
  <c r="Q39" i="57"/>
  <c r="AX32" i="1" s="1"/>
  <c r="Q31" i="57"/>
  <c r="AX24" i="1" s="1"/>
  <c r="R12" i="57"/>
  <c r="BA5" i="1" s="1"/>
  <c r="Q19" i="57"/>
  <c r="AX12" i="1" s="1"/>
  <c r="Q18" i="57"/>
  <c r="AX11" i="1" s="1"/>
  <c r="Q22" i="57"/>
  <c r="AX15" i="1" s="1"/>
  <c r="Q35" i="57"/>
  <c r="AX28" i="1" s="1"/>
  <c r="BP39" i="35"/>
  <c r="BP31" i="35"/>
  <c r="AL21" i="35"/>
  <c r="BP44" i="35"/>
  <c r="BP28" i="35"/>
  <c r="BP38" i="35"/>
  <c r="AJ16" i="35"/>
  <c r="AK17" i="35"/>
  <c r="AH18" i="35"/>
  <c r="AL22" i="35"/>
  <c r="AE23" i="35"/>
  <c r="AI27" i="35"/>
  <c r="AF28" i="35"/>
  <c r="AG29" i="35"/>
  <c r="AJ32" i="35"/>
  <c r="AK33" i="35"/>
  <c r="AH34" i="35"/>
  <c r="AL38" i="35"/>
  <c r="AE39" i="35"/>
  <c r="AI43" i="35"/>
  <c r="AF44" i="35"/>
  <c r="AG45" i="35"/>
  <c r="AJ48" i="35"/>
  <c r="AG49" i="35"/>
  <c r="AE34" i="35"/>
  <c r="AE42" i="35"/>
  <c r="AE21" i="35"/>
  <c r="AE29" i="35"/>
  <c r="AE37" i="35"/>
  <c r="AE45" i="35"/>
  <c r="AE16" i="35"/>
  <c r="AE24" i="35"/>
  <c r="AE32" i="35"/>
  <c r="AE40" i="35"/>
  <c r="R15" i="57"/>
  <c r="R24" i="57"/>
  <c r="BA17" i="1" s="1"/>
  <c r="Q13" i="57"/>
  <c r="AX6" i="1" s="1"/>
  <c r="R31" i="57"/>
  <c r="BA24" i="1" s="1"/>
  <c r="D9" i="57"/>
  <c r="BD61" i="27"/>
  <c r="AY44" i="27"/>
  <c r="BB35" i="27"/>
  <c r="BE59" i="27"/>
  <c r="BA55" i="27"/>
  <c r="BH42" i="27"/>
  <c r="BD38" i="27"/>
  <c r="BD34" i="27"/>
  <c r="BG21" i="27"/>
  <c r="BF50" i="27"/>
  <c r="BD48" i="27"/>
  <c r="BB46" i="27"/>
  <c r="BF42" i="27"/>
  <c r="BD40" i="27"/>
  <c r="BB38" i="27"/>
  <c r="BF34" i="27"/>
  <c r="BD32" i="27"/>
  <c r="BB30" i="27"/>
  <c r="BH21" i="27"/>
  <c r="BG20" i="27"/>
  <c r="BF19" i="27"/>
  <c r="AY17" i="27"/>
  <c r="BJ17" i="27" s="1"/>
  <c r="BB16" i="27"/>
  <c r="BI16" i="27" s="1"/>
  <c r="BD63" i="27"/>
  <c r="BA60" i="27"/>
  <c r="BC46" i="27"/>
  <c r="BG42" i="27"/>
  <c r="BC38" i="27"/>
  <c r="BH35" i="27"/>
  <c r="BD31" i="27"/>
  <c r="BH65" i="27"/>
  <c r="BG48" i="27"/>
  <c r="BE38" i="27"/>
  <c r="BA34" i="27"/>
  <c r="BH58" i="27"/>
  <c r="BD54" i="27"/>
  <c r="BG41" i="27"/>
  <c r="AY37" i="27"/>
  <c r="BG33" i="27"/>
  <c r="BD30" i="27"/>
  <c r="BA61" i="27"/>
  <c r="BG51" i="27"/>
  <c r="BG43" i="27"/>
  <c r="BG35" i="27"/>
  <c r="BD23" i="27"/>
  <c r="BC22" i="27"/>
  <c r="BB21" i="27"/>
  <c r="BA20" i="27"/>
  <c r="BA19" i="27"/>
  <c r="BH18" i="27"/>
  <c r="BC62" i="27"/>
  <c r="AZ51" i="27"/>
  <c r="BF41" i="27"/>
  <c r="BA24" i="27"/>
  <c r="BA18" i="27"/>
  <c r="BB65" i="27"/>
  <c r="BF61" i="27"/>
  <c r="BD59" i="27"/>
  <c r="BB57" i="27"/>
  <c r="BF53" i="27"/>
  <c r="BD51" i="27"/>
  <c r="BB49" i="27"/>
  <c r="BF45" i="27"/>
  <c r="BD43" i="27"/>
  <c r="BB41" i="27"/>
  <c r="BF37" i="27"/>
  <c r="BD35" i="27"/>
  <c r="BB33" i="27"/>
  <c r="BC65" i="49"/>
  <c r="BA63" i="49"/>
  <c r="BH54" i="49"/>
  <c r="BG53" i="49"/>
  <c r="Z52" i="49"/>
  <c r="BD50" i="49"/>
  <c r="W49" i="49"/>
  <c r="U47" i="49"/>
  <c r="AZ40" i="49"/>
  <c r="AY39" i="49"/>
  <c r="W35" i="49"/>
  <c r="V34" i="49"/>
  <c r="U33" i="49"/>
  <c r="AB32" i="49"/>
  <c r="AA31" i="49"/>
  <c r="X28" i="49"/>
  <c r="BG27" i="49"/>
  <c r="W27" i="49"/>
  <c r="AD26" i="49"/>
  <c r="BE25" i="49"/>
  <c r="U25" i="49"/>
  <c r="BH24" i="49"/>
  <c r="X24" i="49"/>
  <c r="BG23" i="49"/>
  <c r="W23" i="49"/>
  <c r="AD22" i="49"/>
  <c r="BE21" i="49"/>
  <c r="U21" i="49"/>
  <c r="AB20" i="49"/>
  <c r="AY19" i="49"/>
  <c r="BF18" i="49"/>
  <c r="V18" i="49"/>
  <c r="AC17" i="49"/>
  <c r="BD16" i="49"/>
  <c r="AY28" i="49"/>
  <c r="AB29" i="49"/>
  <c r="U30" i="49"/>
  <c r="BE30" i="49"/>
  <c r="W32" i="49"/>
  <c r="X33" i="49"/>
  <c r="U34" i="49"/>
  <c r="Z35" i="49"/>
  <c r="AA36" i="49"/>
  <c r="AB37" i="49"/>
  <c r="AC38" i="49"/>
  <c r="AD39" i="49"/>
  <c r="AY40" i="49"/>
  <c r="BD41" i="49"/>
  <c r="BA42" i="49"/>
  <c r="BB43" i="49"/>
  <c r="BG44" i="49"/>
  <c r="BH45" i="49"/>
  <c r="BE46" i="49"/>
  <c r="W48" i="49"/>
  <c r="X49" i="49"/>
  <c r="U50" i="49"/>
  <c r="Z51" i="49"/>
  <c r="AA52" i="49"/>
  <c r="AB53" i="49"/>
  <c r="AC54" i="49"/>
  <c r="AD55" i="49"/>
  <c r="AY56" i="49"/>
  <c r="BD57" i="49"/>
  <c r="BA58" i="49"/>
  <c r="BB59" i="49"/>
  <c r="BG60" i="49"/>
  <c r="BH61" i="49"/>
  <c r="BE62" i="49"/>
  <c r="W64" i="49"/>
  <c r="X65" i="49"/>
  <c r="AC41" i="49"/>
  <c r="BB42" i="49"/>
  <c r="BC43" i="49"/>
  <c r="BD44" i="49"/>
  <c r="BE45" i="49"/>
  <c r="BF46" i="49"/>
  <c r="BG47" i="49"/>
  <c r="U49" i="49"/>
  <c r="V50" i="49"/>
  <c r="W51" i="49"/>
  <c r="AB52" i="49"/>
  <c r="Y53" i="49"/>
  <c r="Z54" i="49"/>
  <c r="AY55" i="49"/>
  <c r="AZ56" i="49"/>
  <c r="AC57" i="49"/>
  <c r="BB58" i="49"/>
  <c r="BC59" i="49"/>
  <c r="BD60" i="49"/>
  <c r="BE61" i="49"/>
  <c r="BF62" i="49"/>
  <c r="BG63" i="49"/>
  <c r="U65" i="49"/>
  <c r="BA28" i="49"/>
  <c r="BB29" i="49"/>
  <c r="BG30" i="49"/>
  <c r="BH31" i="49"/>
  <c r="BE32" i="49"/>
  <c r="W34" i="49"/>
  <c r="X35" i="49"/>
  <c r="U36" i="49"/>
  <c r="Z37" i="49"/>
  <c r="AA38" i="49"/>
  <c r="AB39" i="49"/>
  <c r="AC40" i="49"/>
  <c r="AD41" i="49"/>
  <c r="AY42" i="49"/>
  <c r="BD43" i="49"/>
  <c r="BA44" i="49"/>
  <c r="BB45" i="49"/>
  <c r="BG46" i="49"/>
  <c r="BH47" i="49"/>
  <c r="BE48" i="49"/>
  <c r="W50" i="49"/>
  <c r="X51" i="49"/>
  <c r="U52" i="49"/>
  <c r="AE52" i="49" s="1"/>
  <c r="Z53" i="49"/>
  <c r="AA54" i="49"/>
  <c r="AB55" i="49"/>
  <c r="AC56" i="49"/>
  <c r="AD57" i="49"/>
  <c r="AY58" i="49"/>
  <c r="BD59" i="49"/>
  <c r="BA60" i="49"/>
  <c r="BB61" i="49"/>
  <c r="BG62" i="49"/>
  <c r="BH63" i="49"/>
  <c r="BE64" i="49"/>
  <c r="N9" i="57"/>
  <c r="AC59" i="49"/>
  <c r="AB58" i="49"/>
  <c r="AA57" i="49"/>
  <c r="BB52" i="49"/>
  <c r="AY49" i="49"/>
  <c r="BG41" i="49"/>
  <c r="BE39" i="49"/>
  <c r="AZ34" i="49"/>
  <c r="AY20" i="49"/>
  <c r="BE43" i="49"/>
  <c r="W39" i="49"/>
  <c r="Z34" i="49"/>
  <c r="BA23" i="49"/>
  <c r="AA65" i="49"/>
  <c r="BD62" i="49"/>
  <c r="BD46" i="49"/>
  <c r="AB38" i="49"/>
  <c r="BE35" i="49"/>
  <c r="BC22" i="49"/>
  <c r="AZ23" i="49"/>
  <c r="Y24" i="49"/>
  <c r="AD25" i="49"/>
  <c r="BC26" i="49"/>
  <c r="AZ27" i="49"/>
  <c r="AC28" i="49"/>
  <c r="AY29" i="49"/>
  <c r="AZ30" i="49"/>
  <c r="AC31" i="49"/>
  <c r="AD32" i="49"/>
  <c r="BC33" i="49"/>
  <c r="X34" i="49"/>
  <c r="Z36" i="49"/>
  <c r="AY37" i="49"/>
  <c r="AZ38" i="49"/>
  <c r="AC39" i="49"/>
  <c r="AD40" i="49"/>
  <c r="AY41" i="49"/>
  <c r="V44" i="49"/>
  <c r="Y47" i="49"/>
  <c r="BF48" i="49"/>
  <c r="BA59" i="49"/>
  <c r="BC61" i="49"/>
  <c r="Y63" i="49"/>
  <c r="BF64" i="49"/>
  <c r="AD16" i="49"/>
  <c r="W17" i="49"/>
  <c r="BG17" i="49"/>
  <c r="BD18" i="49"/>
  <c r="BA19" i="49"/>
  <c r="V20" i="49"/>
  <c r="BF20" i="49"/>
  <c r="AY21" i="49"/>
  <c r="AB22" i="49"/>
  <c r="Y23" i="49"/>
  <c r="AD24" i="49"/>
  <c r="W25" i="49"/>
  <c r="BG25" i="49"/>
  <c r="BD26" i="49"/>
  <c r="BA27" i="49"/>
  <c r="AZ28" i="49"/>
  <c r="AC29" i="49"/>
  <c r="AD30" i="49"/>
  <c r="BD32" i="49"/>
  <c r="Y33" i="49"/>
  <c r="BF34" i="49"/>
  <c r="BG35" i="49"/>
  <c r="AZ36" i="49"/>
  <c r="AC37" i="49"/>
  <c r="AD38" i="49"/>
  <c r="BD40" i="49"/>
  <c r="Y41" i="49"/>
  <c r="BD42" i="49"/>
  <c r="BG45" i="49"/>
  <c r="BH46" i="49"/>
  <c r="AZ54" i="49"/>
  <c r="BB56" i="49"/>
  <c r="X58" i="49"/>
  <c r="BE59" i="49"/>
  <c r="AA61" i="49"/>
  <c r="AB62" i="49"/>
  <c r="AC63" i="49"/>
  <c r="AA16" i="49"/>
  <c r="X17" i="49"/>
  <c r="BH17" i="49"/>
  <c r="U18" i="49"/>
  <c r="BE18" i="49"/>
  <c r="Z19" i="49"/>
  <c r="BC20" i="49"/>
  <c r="AZ21" i="49"/>
  <c r="AC22" i="49"/>
  <c r="BB23" i="49"/>
  <c r="AA24" i="49"/>
  <c r="X25" i="49"/>
  <c r="BH25" i="49"/>
  <c r="U26" i="49"/>
  <c r="BE26" i="49"/>
  <c r="Z27" i="49"/>
  <c r="W29" i="49"/>
  <c r="AA33" i="49"/>
  <c r="W37" i="49"/>
  <c r="AA41" i="49"/>
  <c r="AB42" i="49"/>
  <c r="AC43" i="49"/>
  <c r="W22" i="49"/>
  <c r="BG22" i="49"/>
  <c r="BD23" i="49"/>
  <c r="AC24" i="49"/>
  <c r="BB25" i="49"/>
  <c r="W26" i="49"/>
  <c r="BG26" i="49"/>
  <c r="BD27" i="49"/>
  <c r="BF28" i="49"/>
  <c r="BG29" i="49"/>
  <c r="BH30" i="49"/>
  <c r="BA31" i="49"/>
  <c r="BB32" i="49"/>
  <c r="BD34" i="49"/>
  <c r="Y35" i="49"/>
  <c r="BF36" i="49"/>
  <c r="BG37" i="49"/>
  <c r="BH38" i="49"/>
  <c r="BA39" i="49"/>
  <c r="BB40" i="49"/>
  <c r="AZ42" i="49"/>
  <c r="BB44" i="49"/>
  <c r="X46" i="49"/>
  <c r="BE47" i="49"/>
  <c r="AD52" i="49"/>
  <c r="AY57" i="49"/>
  <c r="V60" i="49"/>
  <c r="X62" i="49"/>
  <c r="BE63" i="49"/>
  <c r="BB16" i="49"/>
  <c r="AA17" i="49"/>
  <c r="X18" i="49"/>
  <c r="BH18" i="49"/>
  <c r="U19" i="49"/>
  <c r="BE19" i="49"/>
  <c r="Z20" i="49"/>
  <c r="BC21" i="49"/>
  <c r="AZ22" i="49"/>
  <c r="AC23" i="49"/>
  <c r="BB24" i="49"/>
  <c r="AA25" i="49"/>
  <c r="X26" i="49"/>
  <c r="BH26" i="49"/>
  <c r="U27" i="49"/>
  <c r="BE27" i="49"/>
  <c r="V28" i="49"/>
  <c r="BH28" i="49"/>
  <c r="BA29" i="49"/>
  <c r="BB30" i="49"/>
  <c r="BE33" i="49"/>
  <c r="BH36" i="49"/>
  <c r="BA37" i="49"/>
  <c r="BB38" i="49"/>
  <c r="BC41" i="49"/>
  <c r="Z44" i="49"/>
  <c r="U55" i="49"/>
  <c r="AE55" i="49" s="1"/>
  <c r="W57" i="49"/>
  <c r="BD58" i="49"/>
  <c r="BG61" i="49"/>
  <c r="BH62" i="49"/>
  <c r="AY16" i="49"/>
  <c r="AB17" i="49"/>
  <c r="Y18" i="49"/>
  <c r="AD19" i="49"/>
  <c r="W20" i="49"/>
  <c r="BG20" i="49"/>
  <c r="BD21" i="49"/>
  <c r="BA22" i="49"/>
  <c r="V23" i="49"/>
  <c r="BF23" i="49"/>
  <c r="AY24" i="49"/>
  <c r="AB25" i="49"/>
  <c r="Y26" i="49"/>
  <c r="AD27" i="49"/>
  <c r="W28" i="49"/>
  <c r="BC29" i="49"/>
  <c r="X30" i="49"/>
  <c r="Z32" i="49"/>
  <c r="AY33" i="49"/>
  <c r="AB34" i="49"/>
  <c r="U35" i="49"/>
  <c r="V36" i="49"/>
  <c r="BC37" i="49"/>
  <c r="X38" i="49"/>
  <c r="Z40" i="49"/>
  <c r="AB23" i="49"/>
  <c r="BE24" i="49"/>
  <c r="Z25" i="49"/>
  <c r="AA26" i="49"/>
  <c r="BH27" i="49"/>
  <c r="U28" i="49"/>
  <c r="W45" i="49"/>
  <c r="AA49" i="49"/>
  <c r="AB50" i="49"/>
  <c r="AC51" i="49"/>
  <c r="BB60" i="49"/>
  <c r="BG65" i="49"/>
  <c r="Z16" i="49"/>
  <c r="BC17" i="49"/>
  <c r="X22" i="49"/>
  <c r="BE23" i="49"/>
  <c r="Z24" i="49"/>
  <c r="BC25" i="49"/>
  <c r="AD28" i="49"/>
  <c r="V30" i="49"/>
  <c r="X42" i="49"/>
  <c r="AC47" i="49"/>
  <c r="AY53" i="49"/>
  <c r="Z60" i="49"/>
  <c r="AD64" i="49"/>
  <c r="W16" i="49"/>
  <c r="BD17" i="49"/>
  <c r="AC18" i="49"/>
  <c r="V19" i="49"/>
  <c r="AF19" i="49" s="1"/>
  <c r="AA20" i="49"/>
  <c r="BH21" i="49"/>
  <c r="U22" i="49"/>
  <c r="W24" i="49"/>
  <c r="BD25" i="49"/>
  <c r="AC26" i="49"/>
  <c r="V27" i="49"/>
  <c r="AA28" i="49"/>
  <c r="BF32" i="49"/>
  <c r="AC35" i="49"/>
  <c r="BB36" i="49"/>
  <c r="BD38" i="49"/>
  <c r="Y39" i="49"/>
  <c r="BH42" i="49"/>
  <c r="U51" i="49"/>
  <c r="AE51" i="49" s="1"/>
  <c r="W53" i="49"/>
  <c r="BD54" i="49"/>
  <c r="Z56" i="49"/>
  <c r="AD60" i="49"/>
  <c r="BF65" i="49"/>
  <c r="V65" i="49"/>
  <c r="Y64" i="49"/>
  <c r="AZ63" i="49"/>
  <c r="BC62" i="49"/>
  <c r="BF61" i="49"/>
  <c r="V61" i="49"/>
  <c r="Y60" i="49"/>
  <c r="AZ59" i="49"/>
  <c r="BC58" i="49"/>
  <c r="BF57" i="49"/>
  <c r="V57" i="49"/>
  <c r="Y56" i="49"/>
  <c r="AZ55" i="49"/>
  <c r="BC54" i="49"/>
  <c r="BF53" i="49"/>
  <c r="V53" i="49"/>
  <c r="Y52" i="49"/>
  <c r="AZ51" i="49"/>
  <c r="BC50" i="49"/>
  <c r="BF49" i="49"/>
  <c r="V49" i="49"/>
  <c r="Y48" i="49"/>
  <c r="AZ47" i="49"/>
  <c r="BC46" i="49"/>
  <c r="BF45" i="49"/>
  <c r="V45" i="49"/>
  <c r="Y44" i="49"/>
  <c r="AZ43" i="49"/>
  <c r="BC42" i="49"/>
  <c r="BF41" i="49"/>
  <c r="V41" i="49"/>
  <c r="Y40" i="49"/>
  <c r="AZ39" i="49"/>
  <c r="BC38" i="49"/>
  <c r="BF37" i="49"/>
  <c r="V37" i="49"/>
  <c r="Y36" i="49"/>
  <c r="AZ35" i="49"/>
  <c r="BC34" i="49"/>
  <c r="BF33" i="49"/>
  <c r="V33" i="49"/>
  <c r="Y32" i="49"/>
  <c r="AZ31" i="49"/>
  <c r="BC30" i="49"/>
  <c r="BF29" i="49"/>
  <c r="V29" i="49"/>
  <c r="BA65" i="49"/>
  <c r="BH64" i="49"/>
  <c r="X64" i="49"/>
  <c r="AA63" i="49"/>
  <c r="AD62" i="49"/>
  <c r="BA61" i="49"/>
  <c r="BH60" i="49"/>
  <c r="X60" i="49"/>
  <c r="AA59" i="49"/>
  <c r="AD58" i="49"/>
  <c r="BA57" i="49"/>
  <c r="BH56" i="49"/>
  <c r="X56" i="49"/>
  <c r="AA55" i="49"/>
  <c r="AD54" i="49"/>
  <c r="BA53" i="49"/>
  <c r="BH52" i="49"/>
  <c r="X52" i="49"/>
  <c r="AA51" i="49"/>
  <c r="AD50" i="49"/>
  <c r="BA49" i="49"/>
  <c r="BH48" i="49"/>
  <c r="X48" i="49"/>
  <c r="AA47" i="49"/>
  <c r="AD46" i="49"/>
  <c r="BA45" i="49"/>
  <c r="BH44" i="49"/>
  <c r="X44" i="49"/>
  <c r="AA43" i="49"/>
  <c r="AD42" i="49"/>
  <c r="BA41" i="49"/>
  <c r="AZ65" i="49"/>
  <c r="BC64" i="49"/>
  <c r="BF63" i="49"/>
  <c r="V63" i="49"/>
  <c r="Y62" i="49"/>
  <c r="AZ61" i="49"/>
  <c r="BC60" i="49"/>
  <c r="BF59" i="49"/>
  <c r="V59" i="49"/>
  <c r="Y58" i="49"/>
  <c r="AZ57" i="49"/>
  <c r="BC56" i="49"/>
  <c r="BF55" i="49"/>
  <c r="V55" i="49"/>
  <c r="Y54" i="49"/>
  <c r="AZ53" i="49"/>
  <c r="BC52" i="49"/>
  <c r="BF51" i="49"/>
  <c r="V51" i="49"/>
  <c r="Y50" i="49"/>
  <c r="AZ49" i="49"/>
  <c r="BC48" i="49"/>
  <c r="BF47" i="49"/>
  <c r="V47" i="49"/>
  <c r="Y46" i="49"/>
  <c r="AZ45" i="49"/>
  <c r="BC44" i="49"/>
  <c r="BF43" i="49"/>
  <c r="V43" i="49"/>
  <c r="Y42" i="49"/>
  <c r="AZ41" i="49"/>
  <c r="BC40" i="49"/>
  <c r="BF39" i="49"/>
  <c r="V39" i="49"/>
  <c r="Y38" i="49"/>
  <c r="AZ37" i="49"/>
  <c r="BC36" i="49"/>
  <c r="BF35" i="49"/>
  <c r="V35" i="49"/>
  <c r="Y34" i="49"/>
  <c r="AZ33" i="49"/>
  <c r="BC32" i="49"/>
  <c r="BF31" i="49"/>
  <c r="V31" i="49"/>
  <c r="AA22" i="49"/>
  <c r="BH23" i="49"/>
  <c r="BF25" i="49"/>
  <c r="AY26" i="49"/>
  <c r="Y28" i="49"/>
  <c r="AB30" i="49"/>
  <c r="V32" i="49"/>
  <c r="AA37" i="49"/>
  <c r="U39" i="49"/>
  <c r="W41" i="49"/>
  <c r="BC45" i="49"/>
  <c r="BG49" i="49"/>
  <c r="BH50" i="49"/>
  <c r="W61" i="49"/>
  <c r="Z64" i="49"/>
  <c r="BF16" i="49"/>
  <c r="AB18" i="49"/>
  <c r="W21" i="49"/>
  <c r="BD22" i="49"/>
  <c r="BF24" i="49"/>
  <c r="AB26" i="49"/>
  <c r="W31" i="49"/>
  <c r="AA35" i="49"/>
  <c r="AB36" i="49"/>
  <c r="V38" i="49"/>
  <c r="BF44" i="49"/>
  <c r="AB46" i="49"/>
  <c r="BA55" i="49"/>
  <c r="BF60" i="49"/>
  <c r="BC16" i="49"/>
  <c r="W65" i="49"/>
  <c r="U63" i="49"/>
  <c r="AB54" i="49"/>
  <c r="AA53" i="49"/>
  <c r="X50" i="49"/>
  <c r="BB48" i="49"/>
  <c r="AZ46" i="49"/>
  <c r="U41" i="49"/>
  <c r="AB40" i="49"/>
  <c r="AA39" i="49"/>
  <c r="BE37" i="49"/>
  <c r="BE29" i="49"/>
  <c r="BC27" i="49"/>
  <c r="Z26" i="49"/>
  <c r="BA25" i="49"/>
  <c r="BD24" i="49"/>
  <c r="BC23" i="49"/>
  <c r="Z22" i="49"/>
  <c r="BA21" i="49"/>
  <c r="BH20" i="49"/>
  <c r="X20" i="49"/>
  <c r="AA19" i="49"/>
  <c r="BB18" i="49"/>
  <c r="Y17" i="49"/>
  <c r="AZ16" i="49"/>
  <c r="BC28" i="49"/>
  <c r="AZ29" i="49"/>
  <c r="Y30" i="49"/>
  <c r="Z31" i="49"/>
  <c r="AA32" i="49"/>
  <c r="AB33" i="49"/>
  <c r="AC34" i="49"/>
  <c r="AD35" i="49"/>
  <c r="AY36" i="49"/>
  <c r="BD37" i="49"/>
  <c r="BA38" i="49"/>
  <c r="BB39" i="49"/>
  <c r="BG40" i="49"/>
  <c r="BH41" i="49"/>
  <c r="BE42" i="49"/>
  <c r="W44" i="49"/>
  <c r="X45" i="49"/>
  <c r="U46" i="49"/>
  <c r="Z47" i="49"/>
  <c r="AA48" i="49"/>
  <c r="AB49" i="49"/>
  <c r="AC50" i="49"/>
  <c r="AD51" i="49"/>
  <c r="AY52" i="49"/>
  <c r="BD53" i="49"/>
  <c r="BA54" i="49"/>
  <c r="BB55" i="49"/>
  <c r="BG56" i="49"/>
  <c r="BH57" i="49"/>
  <c r="BE58" i="49"/>
  <c r="W60" i="49"/>
  <c r="X61" i="49"/>
  <c r="U62" i="49"/>
  <c r="Z63" i="49"/>
  <c r="AA64" i="49"/>
  <c r="AB65" i="49"/>
  <c r="BE41" i="49"/>
  <c r="BF42" i="49"/>
  <c r="BG43" i="49"/>
  <c r="U45" i="49"/>
  <c r="V46" i="49"/>
  <c r="W47" i="49"/>
  <c r="AB48" i="49"/>
  <c r="Y49" i="49"/>
  <c r="Z50" i="49"/>
  <c r="AY51" i="49"/>
  <c r="AZ52" i="49"/>
  <c r="AC53" i="49"/>
  <c r="BB54" i="49"/>
  <c r="BC55" i="49"/>
  <c r="BD56" i="49"/>
  <c r="BE57" i="49"/>
  <c r="BF58" i="49"/>
  <c r="BG59" i="49"/>
  <c r="U61" i="49"/>
  <c r="AE61" i="49" s="1"/>
  <c r="V62" i="49"/>
  <c r="W63" i="49"/>
  <c r="AG63" i="49" s="1"/>
  <c r="AB64" i="49"/>
  <c r="Y65" i="49"/>
  <c r="BE28" i="49"/>
  <c r="W30" i="49"/>
  <c r="X31" i="49"/>
  <c r="U32" i="49"/>
  <c r="Z33" i="49"/>
  <c r="AA34" i="49"/>
  <c r="AB35" i="49"/>
  <c r="AC36" i="49"/>
  <c r="AD37" i="49"/>
  <c r="AY38" i="49"/>
  <c r="BD39" i="49"/>
  <c r="BA40" i="49"/>
  <c r="BB41" i="49"/>
  <c r="BG42" i="49"/>
  <c r="BH43" i="49"/>
  <c r="BE44" i="49"/>
  <c r="W46" i="49"/>
  <c r="X47" i="49"/>
  <c r="U48" i="49"/>
  <c r="Z49" i="49"/>
  <c r="AA50" i="49"/>
  <c r="AB51" i="49"/>
  <c r="AC52" i="49"/>
  <c r="AD53" i="49"/>
  <c r="AY54" i="49"/>
  <c r="BD55" i="49"/>
  <c r="BA56" i="49"/>
  <c r="BB57" i="49"/>
  <c r="BG58" i="49"/>
  <c r="BH59" i="49"/>
  <c r="BE60" i="49"/>
  <c r="W62" i="49"/>
  <c r="X63" i="49"/>
  <c r="U64" i="49"/>
  <c r="Z65" i="49"/>
  <c r="BF56" i="49"/>
  <c r="X54" i="49"/>
  <c r="V52" i="49"/>
  <c r="AD44" i="49"/>
  <c r="BA35" i="49"/>
  <c r="BF27" i="49"/>
  <c r="BA26" i="49"/>
  <c r="AZ25" i="49"/>
  <c r="AD23" i="49"/>
  <c r="BE22" i="49"/>
  <c r="BC57" i="49"/>
  <c r="Y43" i="49"/>
  <c r="X32" i="49"/>
  <c r="BC31" i="49"/>
  <c r="Z28" i="49"/>
  <c r="AC27" i="49"/>
  <c r="V24" i="49"/>
  <c r="U23" i="49"/>
  <c r="BH22" i="49"/>
  <c r="BB20" i="49"/>
  <c r="AC19" i="49"/>
  <c r="V16" i="49"/>
  <c r="U59" i="49"/>
  <c r="Z48" i="49"/>
  <c r="V40" i="49"/>
  <c r="AA29" i="49"/>
  <c r="BA24" i="49"/>
  <c r="AE16" i="27"/>
  <c r="AG16" i="27"/>
  <c r="BJ59" i="40"/>
  <c r="BJ55" i="40"/>
  <c r="BJ51" i="40"/>
  <c r="BJ47" i="40"/>
  <c r="BJ43" i="40"/>
  <c r="BJ39" i="40"/>
  <c r="BJ35" i="40"/>
  <c r="BJ31" i="40"/>
  <c r="BJ27" i="40"/>
  <c r="BJ23" i="40"/>
  <c r="BJ19" i="40"/>
  <c r="AK17" i="46"/>
  <c r="AK21" i="46"/>
  <c r="AK25" i="46"/>
  <c r="AK29" i="46"/>
  <c r="BK59" i="46"/>
  <c r="AK61" i="46"/>
  <c r="BK63" i="46"/>
  <c r="AK65" i="46"/>
  <c r="AG38" i="38"/>
  <c r="BL17" i="38"/>
  <c r="BN16" i="38"/>
  <c r="AG36" i="38"/>
  <c r="AJ43" i="38"/>
  <c r="BQ44" i="38"/>
  <c r="BN45" i="38"/>
  <c r="AM46" i="38"/>
  <c r="AJ47" i="38"/>
  <c r="AJ59" i="38"/>
  <c r="BQ60" i="38"/>
  <c r="BN61" i="38"/>
  <c r="AM62" i="38"/>
  <c r="AJ63" i="38"/>
  <c r="BP23" i="35"/>
  <c r="BP32" i="35"/>
  <c r="AY65" i="49"/>
  <c r="BB21" i="49"/>
  <c r="AC20" i="49"/>
  <c r="AZ19" i="49"/>
  <c r="AA18" i="49"/>
  <c r="AD17" i="49"/>
  <c r="BE16" i="49"/>
  <c r="U16" i="49"/>
  <c r="AD21" i="49"/>
  <c r="Y20" i="49"/>
  <c r="AB19" i="49"/>
  <c r="BG18" i="49"/>
  <c r="W18" i="49"/>
  <c r="Z17" i="49"/>
  <c r="BA16" i="49"/>
  <c r="Z21" i="49"/>
  <c r="BE20" i="49"/>
  <c r="U20" i="49"/>
  <c r="BH19" i="49"/>
  <c r="X19" i="49"/>
  <c r="BC18" i="49"/>
  <c r="BF17" i="49"/>
  <c r="V17" i="49"/>
  <c r="AC16" i="49"/>
  <c r="BB17" i="49"/>
  <c r="BF21" i="49"/>
  <c r="BD19" i="49"/>
  <c r="V21" i="49"/>
  <c r="Y16" i="49"/>
  <c r="BA20" i="49"/>
  <c r="AY18" i="49"/>
  <c r="BC37" i="1"/>
  <c r="AZ39" i="1"/>
  <c r="BQ64" i="40"/>
  <c r="BI62" i="40"/>
  <c r="BL61" i="40"/>
  <c r="BL57" i="40"/>
  <c r="BL53" i="40"/>
  <c r="BL49" i="40"/>
  <c r="BL45" i="40"/>
  <c r="BL41" i="40"/>
  <c r="BL37" i="40"/>
  <c r="BL33" i="40"/>
  <c r="BL29" i="40"/>
  <c r="BL25" i="40"/>
  <c r="BL21" i="40"/>
  <c r="BL17" i="40"/>
  <c r="BP33" i="46"/>
  <c r="AL35" i="46"/>
  <c r="BQ49" i="46"/>
  <c r="BQ57" i="46"/>
  <c r="AH38" i="46"/>
  <c r="AH42" i="46"/>
  <c r="AH46" i="46"/>
  <c r="AH50" i="46"/>
  <c r="AH54" i="46"/>
  <c r="AH58" i="46"/>
  <c r="AF65" i="40"/>
  <c r="AK26" i="38"/>
  <c r="AI24" i="38"/>
  <c r="AK18" i="38"/>
  <c r="BR59" i="38"/>
  <c r="BP57" i="38"/>
  <c r="BR43" i="38"/>
  <c r="BP41" i="38"/>
  <c r="AK17" i="38"/>
  <c r="AH41" i="38"/>
  <c r="AH45" i="38"/>
  <c r="AH57" i="38"/>
  <c r="AH61" i="38"/>
  <c r="AJ64" i="35"/>
  <c r="AL34" i="35"/>
  <c r="BR62" i="35"/>
  <c r="AN64" i="35"/>
  <c r="D34" i="58"/>
  <c r="AF5" i="1"/>
  <c r="AZ49" i="1"/>
  <c r="AZ48" i="1"/>
  <c r="S41" i="1"/>
  <c r="S48" i="1"/>
  <c r="AW49" i="1"/>
  <c r="AZ65" i="27"/>
  <c r="BD65" i="27"/>
  <c r="BA62" i="27"/>
  <c r="BB59" i="27"/>
  <c r="BG52" i="27"/>
  <c r="BH49" i="27"/>
  <c r="AY48" i="27"/>
  <c r="BE46" i="27"/>
  <c r="BD45" i="27"/>
  <c r="BE42" i="27"/>
  <c r="BH41" i="27"/>
  <c r="BG40" i="27"/>
  <c r="BB39" i="27"/>
  <c r="BA38" i="27"/>
  <c r="BD37" i="27"/>
  <c r="AY36" i="27"/>
  <c r="BE63" i="27"/>
  <c r="BH62" i="27"/>
  <c r="BG61" i="27"/>
  <c r="BB60" i="27"/>
  <c r="BA59" i="27"/>
  <c r="BD58" i="27"/>
  <c r="AY57" i="27"/>
  <c r="BE47" i="27"/>
  <c r="BH46" i="27"/>
  <c r="BG45" i="27"/>
  <c r="BB44" i="27"/>
  <c r="BA43" i="27"/>
  <c r="BD42" i="27"/>
  <c r="AY41" i="27"/>
  <c r="AZ34" i="27"/>
  <c r="BC33" i="27"/>
  <c r="BF32" i="27"/>
  <c r="AZ30" i="27"/>
  <c r="BC29" i="27"/>
  <c r="BF28" i="27"/>
  <c r="AZ26" i="27"/>
  <c r="BC25" i="27"/>
  <c r="BF24" i="27"/>
  <c r="AZ22" i="27"/>
  <c r="BC21" i="27"/>
  <c r="BF20" i="27"/>
  <c r="BD64" i="27"/>
  <c r="BB62" i="27"/>
  <c r="BF58" i="27"/>
  <c r="BD56" i="27"/>
  <c r="BB54" i="27"/>
  <c r="BB63" i="27"/>
  <c r="BG60" i="27"/>
  <c r="AY56" i="27"/>
  <c r="BH53" i="27"/>
  <c r="BE50" i="27"/>
  <c r="BD49" i="27"/>
  <c r="BA46" i="27"/>
  <c r="BB43" i="27"/>
  <c r="BA42" i="27"/>
  <c r="BD41" i="27"/>
  <c r="AY40" i="27"/>
  <c r="BE30" i="27"/>
  <c r="BH29" i="27"/>
  <c r="BG65" i="27"/>
  <c r="BB64" i="27"/>
  <c r="BA63" i="27"/>
  <c r="BD62" i="27"/>
  <c r="AY61" i="27"/>
  <c r="BE51" i="27"/>
  <c r="BH50" i="27"/>
  <c r="BG49" i="27"/>
  <c r="BB48" i="27"/>
  <c r="BA47" i="27"/>
  <c r="BD46" i="27"/>
  <c r="AY45" i="27"/>
  <c r="BE35" i="27"/>
  <c r="AY33" i="27"/>
  <c r="BB32" i="27"/>
  <c r="BE31" i="27"/>
  <c r="AY29" i="27"/>
  <c r="BB28" i="27"/>
  <c r="BE27" i="27"/>
  <c r="AY25" i="27"/>
  <c r="BB24" i="27"/>
  <c r="BE23" i="27"/>
  <c r="AY21" i="27"/>
  <c r="BB20" i="27"/>
  <c r="BE19" i="27"/>
  <c r="BG59" i="27"/>
  <c r="BG64" i="27"/>
  <c r="BH61" i="27"/>
  <c r="AY60" i="27"/>
  <c r="BD57" i="27"/>
  <c r="BE54" i="27"/>
  <c r="BA50" i="27"/>
  <c r="BB47" i="27"/>
  <c r="BG44" i="27"/>
  <c r="BE34" i="27"/>
  <c r="BH33" i="27"/>
  <c r="BG32" i="27"/>
  <c r="BB31" i="27"/>
  <c r="BA30" i="27"/>
  <c r="BD29" i="27"/>
  <c r="AY65" i="27"/>
  <c r="BE55" i="27"/>
  <c r="BH54" i="27"/>
  <c r="BG53" i="27"/>
  <c r="BB52" i="27"/>
  <c r="BA51" i="27"/>
  <c r="BD50" i="27"/>
  <c r="AY49" i="27"/>
  <c r="BE39" i="27"/>
  <c r="BH38" i="27"/>
  <c r="BG37" i="27"/>
  <c r="BB36" i="27"/>
  <c r="BA35" i="27"/>
  <c r="BH34" i="27"/>
  <c r="BA31" i="27"/>
  <c r="BH30" i="27"/>
  <c r="BA27" i="27"/>
  <c r="BH26" i="27"/>
  <c r="BA23" i="27"/>
  <c r="BH22" i="27"/>
  <c r="BE65" i="27"/>
  <c r="BC63" i="27"/>
  <c r="BH60" i="27"/>
  <c r="AY59" i="27"/>
  <c r="BE57" i="27"/>
  <c r="BC55" i="27"/>
  <c r="BF36" i="27"/>
  <c r="BC37" i="27"/>
  <c r="AZ38" i="27"/>
  <c r="BF40" i="27"/>
  <c r="BC41" i="27"/>
  <c r="AZ42" i="27"/>
  <c r="BF44" i="27"/>
  <c r="BC45" i="27"/>
  <c r="AZ46" i="27"/>
  <c r="BF48" i="27"/>
  <c r="BC49" i="27"/>
  <c r="AZ50" i="27"/>
  <c r="BF52" i="27"/>
  <c r="BC53" i="27"/>
  <c r="AZ54" i="27"/>
  <c r="BF56" i="27"/>
  <c r="BC57" i="27"/>
  <c r="AZ58" i="27"/>
  <c r="BF60" i="27"/>
  <c r="BC61" i="27"/>
  <c r="AZ62" i="27"/>
  <c r="BF64" i="27"/>
  <c r="BC65" i="27"/>
  <c r="AZ29" i="27"/>
  <c r="BF31" i="27"/>
  <c r="BC32" i="27"/>
  <c r="AZ33" i="27"/>
  <c r="BF35" i="27"/>
  <c r="BC36" i="27"/>
  <c r="AZ37" i="27"/>
  <c r="BF39" i="27"/>
  <c r="BC40" i="27"/>
  <c r="AZ41" i="27"/>
  <c r="AY52" i="27"/>
  <c r="BD53" i="27"/>
  <c r="BA54" i="27"/>
  <c r="BB55" i="27"/>
  <c r="BG56" i="27"/>
  <c r="BH57" i="27"/>
  <c r="BE58" i="27"/>
  <c r="BF43" i="27"/>
  <c r="BC44" i="27"/>
  <c r="AZ45" i="27"/>
  <c r="BF47" i="27"/>
  <c r="BC48" i="27"/>
  <c r="AZ49" i="27"/>
  <c r="BF51" i="27"/>
  <c r="BC52" i="27"/>
  <c r="AZ53" i="27"/>
  <c r="BF55" i="27"/>
  <c r="BC56" i="27"/>
  <c r="AZ57" i="27"/>
  <c r="BF59" i="27"/>
  <c r="BC60" i="27"/>
  <c r="AZ61" i="27"/>
  <c r="BF63" i="27"/>
  <c r="BC64" i="27"/>
  <c r="AW46" i="1"/>
  <c r="AQ48" i="1"/>
  <c r="AQ44" i="1"/>
  <c r="AB49" i="1"/>
  <c r="S45" i="1"/>
  <c r="S49" i="1"/>
  <c r="P46" i="1"/>
  <c r="M45" i="1"/>
  <c r="M48" i="1"/>
  <c r="BC46" i="1"/>
  <c r="BC38" i="1"/>
  <c r="BC50" i="1"/>
  <c r="BC39" i="1"/>
  <c r="AZ47" i="1"/>
  <c r="AZ50" i="1"/>
  <c r="AT44" i="1"/>
  <c r="BC49" i="1"/>
  <c r="BC47" i="1"/>
  <c r="BF65" i="56"/>
  <c r="BB65" i="56"/>
  <c r="AD65" i="56"/>
  <c r="Z65" i="56"/>
  <c r="V65" i="56"/>
  <c r="BE64" i="56"/>
  <c r="BA64" i="56"/>
  <c r="AC64" i="56"/>
  <c r="Y64" i="56"/>
  <c r="U64" i="56"/>
  <c r="BH63" i="56"/>
  <c r="BD63" i="56"/>
  <c r="AZ63" i="56"/>
  <c r="AB63" i="56"/>
  <c r="X63" i="56"/>
  <c r="BG62" i="56"/>
  <c r="BC62" i="56"/>
  <c r="AY62" i="56"/>
  <c r="AA62" i="56"/>
  <c r="W62" i="56"/>
  <c r="BF61" i="56"/>
  <c r="BB61" i="56"/>
  <c r="AD61" i="56"/>
  <c r="Z61" i="56"/>
  <c r="V61" i="56"/>
  <c r="BE60" i="56"/>
  <c r="BA60" i="56"/>
  <c r="AC60" i="56"/>
  <c r="Y60" i="56"/>
  <c r="U60" i="56"/>
  <c r="BH59" i="56"/>
  <c r="BD59" i="56"/>
  <c r="AZ59" i="56"/>
  <c r="AB59" i="56"/>
  <c r="X59" i="56"/>
  <c r="BG58" i="56"/>
  <c r="BC58" i="56"/>
  <c r="AY58" i="56"/>
  <c r="AA58" i="56"/>
  <c r="W58" i="56"/>
  <c r="BF57" i="56"/>
  <c r="BB57" i="56"/>
  <c r="AD57" i="56"/>
  <c r="Z57" i="56"/>
  <c r="V57" i="56"/>
  <c r="BE56" i="56"/>
  <c r="BA56" i="56"/>
  <c r="AC56" i="56"/>
  <c r="Y56" i="56"/>
  <c r="U56" i="56"/>
  <c r="BH55" i="56"/>
  <c r="BD55" i="56"/>
  <c r="AZ55" i="56"/>
  <c r="AB55" i="56"/>
  <c r="X55" i="56"/>
  <c r="BG54" i="56"/>
  <c r="BC54" i="56"/>
  <c r="AY54" i="56"/>
  <c r="AA54" i="56"/>
  <c r="W54" i="56"/>
  <c r="BF53" i="56"/>
  <c r="BB53" i="56"/>
  <c r="AD53" i="56"/>
  <c r="Z53" i="56"/>
  <c r="V53" i="56"/>
  <c r="BE52" i="56"/>
  <c r="BA52" i="56"/>
  <c r="AC52" i="56"/>
  <c r="Y52" i="56"/>
  <c r="U52" i="56"/>
  <c r="BH51" i="56"/>
  <c r="BD51" i="56"/>
  <c r="AZ51" i="56"/>
  <c r="AB51" i="56"/>
  <c r="X51" i="56"/>
  <c r="R9" i="57"/>
  <c r="BH65" i="56"/>
  <c r="BD65" i="56"/>
  <c r="AZ65" i="56"/>
  <c r="AB65" i="56"/>
  <c r="X65" i="56"/>
  <c r="BG64" i="56"/>
  <c r="BC64" i="56"/>
  <c r="AY64" i="56"/>
  <c r="AA64" i="56"/>
  <c r="W64" i="56"/>
  <c r="BF63" i="56"/>
  <c r="BB63" i="56"/>
  <c r="AD63" i="56"/>
  <c r="Z63" i="56"/>
  <c r="V63" i="56"/>
  <c r="BE62" i="56"/>
  <c r="BA62" i="56"/>
  <c r="AC62" i="56"/>
  <c r="Y62" i="56"/>
  <c r="U62" i="56"/>
  <c r="BH61" i="56"/>
  <c r="BD61" i="56"/>
  <c r="AZ61" i="56"/>
  <c r="AB61" i="56"/>
  <c r="X61" i="56"/>
  <c r="BG60" i="56"/>
  <c r="BC60" i="56"/>
  <c r="AY60" i="56"/>
  <c r="AA60" i="56"/>
  <c r="W60" i="56"/>
  <c r="BF59" i="56"/>
  <c r="BB59" i="56"/>
  <c r="AD59" i="56"/>
  <c r="Z59" i="56"/>
  <c r="V59" i="56"/>
  <c r="BE58" i="56"/>
  <c r="BA58" i="56"/>
  <c r="AC58" i="56"/>
  <c r="Y58" i="56"/>
  <c r="U58" i="56"/>
  <c r="BH57" i="56"/>
  <c r="BD57" i="56"/>
  <c r="AZ57" i="56"/>
  <c r="AB57" i="56"/>
  <c r="X57" i="56"/>
  <c r="BG56" i="56"/>
  <c r="BC56" i="56"/>
  <c r="AY56" i="56"/>
  <c r="AA56" i="56"/>
  <c r="W56" i="56"/>
  <c r="BF55" i="56"/>
  <c r="BB55" i="56"/>
  <c r="AD55" i="56"/>
  <c r="Z55" i="56"/>
  <c r="V55" i="56"/>
  <c r="BE54" i="56"/>
  <c r="BA54" i="56"/>
  <c r="AC54" i="56"/>
  <c r="Y54" i="56"/>
  <c r="U54" i="56"/>
  <c r="BH53" i="56"/>
  <c r="BD53" i="56"/>
  <c r="AZ53" i="56"/>
  <c r="AB53" i="56"/>
  <c r="X53" i="56"/>
  <c r="BG52" i="56"/>
  <c r="BC52" i="56"/>
  <c r="AY52" i="56"/>
  <c r="AA52" i="56"/>
  <c r="W52" i="56"/>
  <c r="BF51" i="56"/>
  <c r="BA65" i="56"/>
  <c r="AC65" i="56"/>
  <c r="U65" i="56"/>
  <c r="BH64" i="56"/>
  <c r="AZ64" i="56"/>
  <c r="AB64" i="56"/>
  <c r="BG63" i="56"/>
  <c r="AY63" i="56"/>
  <c r="AA63" i="56"/>
  <c r="BF62" i="56"/>
  <c r="Z62" i="56"/>
  <c r="BE61" i="56"/>
  <c r="Y61" i="56"/>
  <c r="BD60" i="56"/>
  <c r="X60" i="56"/>
  <c r="BC59" i="56"/>
  <c r="W59" i="56"/>
  <c r="BB58" i="56"/>
  <c r="AD58" i="56"/>
  <c r="V58" i="56"/>
  <c r="BA57" i="56"/>
  <c r="AC57" i="56"/>
  <c r="U57" i="56"/>
  <c r="BH56" i="56"/>
  <c r="AZ56" i="56"/>
  <c r="AB56" i="56"/>
  <c r="BG55" i="56"/>
  <c r="AY55" i="56"/>
  <c r="AA55" i="56"/>
  <c r="BF54" i="56"/>
  <c r="Z54" i="56"/>
  <c r="BE53" i="56"/>
  <c r="Y53" i="56"/>
  <c r="BD52" i="56"/>
  <c r="X52" i="56"/>
  <c r="BC51" i="56"/>
  <c r="AC51" i="56"/>
  <c r="W51" i="56"/>
  <c r="BF50" i="56"/>
  <c r="BB50" i="56"/>
  <c r="AD50" i="56"/>
  <c r="Z50" i="56"/>
  <c r="V50" i="56"/>
  <c r="BE49" i="56"/>
  <c r="BA49" i="56"/>
  <c r="AC49" i="56"/>
  <c r="Y49" i="56"/>
  <c r="U49" i="56"/>
  <c r="BH48" i="56"/>
  <c r="BD48" i="56"/>
  <c r="AZ48" i="56"/>
  <c r="AB48" i="56"/>
  <c r="X48" i="56"/>
  <c r="BG47" i="56"/>
  <c r="BC47" i="56"/>
  <c r="AY47" i="56"/>
  <c r="AA47" i="56"/>
  <c r="W47" i="56"/>
  <c r="BF46" i="56"/>
  <c r="BB46" i="56"/>
  <c r="AD46" i="56"/>
  <c r="Z46" i="56"/>
  <c r="V46" i="56"/>
  <c r="BE45" i="56"/>
  <c r="BA45" i="56"/>
  <c r="AC45" i="56"/>
  <c r="Y45" i="56"/>
  <c r="U45" i="56"/>
  <c r="BH44" i="56"/>
  <c r="BD44" i="56"/>
  <c r="AZ44" i="56"/>
  <c r="AB44" i="56"/>
  <c r="X44" i="56"/>
  <c r="BG43" i="56"/>
  <c r="BC43" i="56"/>
  <c r="AY43" i="56"/>
  <c r="AA43" i="56"/>
  <c r="W43" i="56"/>
  <c r="BF42" i="56"/>
  <c r="BB42" i="56"/>
  <c r="AD42" i="56"/>
  <c r="Z42" i="56"/>
  <c r="V42" i="56"/>
  <c r="BE41" i="56"/>
  <c r="BA41" i="56"/>
  <c r="AC41" i="56"/>
  <c r="Y41" i="56"/>
  <c r="U41" i="56"/>
  <c r="BH40" i="56"/>
  <c r="BD40" i="56"/>
  <c r="AZ40" i="56"/>
  <c r="AB40" i="56"/>
  <c r="X40" i="56"/>
  <c r="BG39" i="56"/>
  <c r="BC39" i="56"/>
  <c r="AY39" i="56"/>
  <c r="AA39" i="56"/>
  <c r="W39" i="56"/>
  <c r="BF38" i="56"/>
  <c r="BB38" i="56"/>
  <c r="AD38" i="56"/>
  <c r="Z38" i="56"/>
  <c r="V38" i="56"/>
  <c r="BE37" i="56"/>
  <c r="BA37" i="56"/>
  <c r="AC37" i="56"/>
  <c r="Y37" i="56"/>
  <c r="U37" i="56"/>
  <c r="BH36" i="56"/>
  <c r="BD36" i="56"/>
  <c r="AZ36" i="56"/>
  <c r="AB36" i="56"/>
  <c r="X36" i="56"/>
  <c r="BG35" i="56"/>
  <c r="BC35" i="56"/>
  <c r="AY35" i="56"/>
  <c r="AA35" i="56"/>
  <c r="W35" i="56"/>
  <c r="BF34" i="56"/>
  <c r="BB34" i="56"/>
  <c r="AD34" i="56"/>
  <c r="Z34" i="56"/>
  <c r="V34" i="56"/>
  <c r="BE33" i="56"/>
  <c r="BA33" i="56"/>
  <c r="AC33" i="56"/>
  <c r="Y33" i="56"/>
  <c r="U33" i="56"/>
  <c r="BH32" i="56"/>
  <c r="BD32" i="56"/>
  <c r="AZ32" i="56"/>
  <c r="AB32" i="56"/>
  <c r="X32" i="56"/>
  <c r="BG31" i="56"/>
  <c r="BC31" i="56"/>
  <c r="AY31" i="56"/>
  <c r="AA31" i="56"/>
  <c r="W31" i="56"/>
  <c r="BF30" i="56"/>
  <c r="BB30" i="56"/>
  <c r="AD30" i="56"/>
  <c r="Z30" i="56"/>
  <c r="V30" i="56"/>
  <c r="BE29" i="56"/>
  <c r="BA29" i="56"/>
  <c r="AC29" i="56"/>
  <c r="Y29" i="56"/>
  <c r="U29" i="56"/>
  <c r="BH28" i="56"/>
  <c r="BD28" i="56"/>
  <c r="AZ28" i="56"/>
  <c r="AB28" i="56"/>
  <c r="X28" i="56"/>
  <c r="BG27" i="56"/>
  <c r="BC27" i="56"/>
  <c r="AY27" i="56"/>
  <c r="AA27" i="56"/>
  <c r="W27" i="56"/>
  <c r="BF26" i="56"/>
  <c r="BB26" i="56"/>
  <c r="AD26" i="56"/>
  <c r="Z26" i="56"/>
  <c r="V26" i="56"/>
  <c r="BE25" i="56"/>
  <c r="BA25" i="56"/>
  <c r="AC25" i="56"/>
  <c r="Y25" i="56"/>
  <c r="U25" i="56"/>
  <c r="BH24" i="56"/>
  <c r="BD24" i="56"/>
  <c r="AZ24" i="56"/>
  <c r="AB24" i="56"/>
  <c r="X24" i="56"/>
  <c r="BG65" i="56"/>
  <c r="AY65" i="56"/>
  <c r="AA65" i="56"/>
  <c r="BF64" i="56"/>
  <c r="Z64" i="56"/>
  <c r="BE63" i="56"/>
  <c r="Y63" i="56"/>
  <c r="BD62" i="56"/>
  <c r="X62" i="56"/>
  <c r="BC61" i="56"/>
  <c r="W61" i="56"/>
  <c r="BB60" i="56"/>
  <c r="AD60" i="56"/>
  <c r="V60" i="56"/>
  <c r="BA59" i="56"/>
  <c r="AC59" i="56"/>
  <c r="U59" i="56"/>
  <c r="BH58" i="56"/>
  <c r="AZ58" i="56"/>
  <c r="AB58" i="56"/>
  <c r="BG57" i="56"/>
  <c r="AY57" i="56"/>
  <c r="AA57" i="56"/>
  <c r="BF56" i="56"/>
  <c r="Z56" i="56"/>
  <c r="BE55" i="56"/>
  <c r="Y55" i="56"/>
  <c r="BD54" i="56"/>
  <c r="X54" i="56"/>
  <c r="BC53" i="56"/>
  <c r="W53" i="56"/>
  <c r="BB52" i="56"/>
  <c r="AD52" i="56"/>
  <c r="V52" i="56"/>
  <c r="BB51" i="56"/>
  <c r="AA51" i="56"/>
  <c r="V51" i="56"/>
  <c r="BE50" i="56"/>
  <c r="BA50" i="56"/>
  <c r="AC50" i="56"/>
  <c r="Y50" i="56"/>
  <c r="U50" i="56"/>
  <c r="BH49" i="56"/>
  <c r="BD49" i="56"/>
  <c r="AZ49" i="56"/>
  <c r="AB49" i="56"/>
  <c r="X49" i="56"/>
  <c r="BG48" i="56"/>
  <c r="BC48" i="56"/>
  <c r="AY48" i="56"/>
  <c r="AA48" i="56"/>
  <c r="W48" i="56"/>
  <c r="BF47" i="56"/>
  <c r="BB47" i="56"/>
  <c r="AD47" i="56"/>
  <c r="Z47" i="56"/>
  <c r="V47" i="56"/>
  <c r="BE46" i="56"/>
  <c r="BA46" i="56"/>
  <c r="AC46" i="56"/>
  <c r="Y46" i="56"/>
  <c r="U46" i="56"/>
  <c r="BH45" i="56"/>
  <c r="BD45" i="56"/>
  <c r="AZ45" i="56"/>
  <c r="AB45" i="56"/>
  <c r="X45" i="56"/>
  <c r="BG44" i="56"/>
  <c r="BC44" i="56"/>
  <c r="AY44" i="56"/>
  <c r="AA44" i="56"/>
  <c r="W44" i="56"/>
  <c r="BF43" i="56"/>
  <c r="BB43" i="56"/>
  <c r="AD43" i="56"/>
  <c r="Z43" i="56"/>
  <c r="V43" i="56"/>
  <c r="BE42" i="56"/>
  <c r="BA42" i="56"/>
  <c r="AC42" i="56"/>
  <c r="Y42" i="56"/>
  <c r="U42" i="56"/>
  <c r="BH41" i="56"/>
  <c r="BD41" i="56"/>
  <c r="AZ41" i="56"/>
  <c r="AB41" i="56"/>
  <c r="X41" i="56"/>
  <c r="BG40" i="56"/>
  <c r="BC40" i="56"/>
  <c r="AY40" i="56"/>
  <c r="AA40" i="56"/>
  <c r="W40" i="56"/>
  <c r="BF39" i="56"/>
  <c r="BB39" i="56"/>
  <c r="AD39" i="56"/>
  <c r="Z39" i="56"/>
  <c r="V39" i="56"/>
  <c r="BE38" i="56"/>
  <c r="BA38" i="56"/>
  <c r="AC38" i="56"/>
  <c r="Y38" i="56"/>
  <c r="U38" i="56"/>
  <c r="BH37" i="56"/>
  <c r="BD37" i="56"/>
  <c r="AZ37" i="56"/>
  <c r="AB37" i="56"/>
  <c r="X37" i="56"/>
  <c r="BG36" i="56"/>
  <c r="BC36" i="56"/>
  <c r="AY36" i="56"/>
  <c r="AA36" i="56"/>
  <c r="W36" i="56"/>
  <c r="BF35" i="56"/>
  <c r="BB35" i="56"/>
  <c r="AD35" i="56"/>
  <c r="Z35" i="56"/>
  <c r="V35" i="56"/>
  <c r="BE34" i="56"/>
  <c r="BA34" i="56"/>
  <c r="AC34" i="56"/>
  <c r="Y34" i="56"/>
  <c r="U34" i="56"/>
  <c r="BH33" i="56"/>
  <c r="BD33" i="56"/>
  <c r="AZ33" i="56"/>
  <c r="AB33" i="56"/>
  <c r="X33" i="56"/>
  <c r="BG32" i="56"/>
  <c r="BC32" i="56"/>
  <c r="AY32" i="56"/>
  <c r="AA32" i="56"/>
  <c r="W32" i="56"/>
  <c r="BF31" i="56"/>
  <c r="BB31" i="56"/>
  <c r="AD31" i="56"/>
  <c r="Z31" i="56"/>
  <c r="V31" i="56"/>
  <c r="BE30" i="56"/>
  <c r="BA30" i="56"/>
  <c r="AC30" i="56"/>
  <c r="Y30" i="56"/>
  <c r="U30" i="56"/>
  <c r="BH29" i="56"/>
  <c r="BD29" i="56"/>
  <c r="AZ29" i="56"/>
  <c r="AB29" i="56"/>
  <c r="X29" i="56"/>
  <c r="BG28" i="56"/>
  <c r="BC28" i="56"/>
  <c r="AY28" i="56"/>
  <c r="AA28" i="56"/>
  <c r="W28" i="56"/>
  <c r="BF27" i="56"/>
  <c r="BB27" i="56"/>
  <c r="AD27" i="56"/>
  <c r="Z27" i="56"/>
  <c r="V27" i="56"/>
  <c r="BE26" i="56"/>
  <c r="BA26" i="56"/>
  <c r="AC26" i="56"/>
  <c r="Y26" i="56"/>
  <c r="U26" i="56"/>
  <c r="BE65" i="56"/>
  <c r="Y65" i="56"/>
  <c r="BD64" i="56"/>
  <c r="X64" i="56"/>
  <c r="BC63" i="56"/>
  <c r="W63" i="56"/>
  <c r="BB62" i="56"/>
  <c r="AD62" i="56"/>
  <c r="V62" i="56"/>
  <c r="BA61" i="56"/>
  <c r="AC61" i="56"/>
  <c r="U61" i="56"/>
  <c r="BH60" i="56"/>
  <c r="AZ60" i="56"/>
  <c r="AB60" i="56"/>
  <c r="BG59" i="56"/>
  <c r="AY59" i="56"/>
  <c r="AA59" i="56"/>
  <c r="BF58" i="56"/>
  <c r="Z58" i="56"/>
  <c r="BE57" i="56"/>
  <c r="Y57" i="56"/>
  <c r="BD56" i="56"/>
  <c r="X56" i="56"/>
  <c r="BC55" i="56"/>
  <c r="W55" i="56"/>
  <c r="BB54" i="56"/>
  <c r="AD54" i="56"/>
  <c r="V54" i="56"/>
  <c r="BA53" i="56"/>
  <c r="AC53" i="56"/>
  <c r="U53" i="56"/>
  <c r="BH52" i="56"/>
  <c r="AZ52" i="56"/>
  <c r="AB52" i="56"/>
  <c r="BG51" i="56"/>
  <c r="BA51" i="56"/>
  <c r="Z51" i="56"/>
  <c r="U51" i="56"/>
  <c r="BH50" i="56"/>
  <c r="BD50" i="56"/>
  <c r="AZ50" i="56"/>
  <c r="AB50" i="56"/>
  <c r="X50" i="56"/>
  <c r="BG49" i="56"/>
  <c r="BC49" i="56"/>
  <c r="AY49" i="56"/>
  <c r="AA49" i="56"/>
  <c r="W49" i="56"/>
  <c r="BF48" i="56"/>
  <c r="BB48" i="56"/>
  <c r="AD48" i="56"/>
  <c r="Z48" i="56"/>
  <c r="V48" i="56"/>
  <c r="BE47" i="56"/>
  <c r="BA47" i="56"/>
  <c r="AC47" i="56"/>
  <c r="Y47" i="56"/>
  <c r="U47" i="56"/>
  <c r="BH46" i="56"/>
  <c r="BD46" i="56"/>
  <c r="AZ46" i="56"/>
  <c r="AB46" i="56"/>
  <c r="X46" i="56"/>
  <c r="BG45" i="56"/>
  <c r="BC45" i="56"/>
  <c r="AY45" i="56"/>
  <c r="AA45" i="56"/>
  <c r="W45" i="56"/>
  <c r="BF44" i="56"/>
  <c r="BB44" i="56"/>
  <c r="AD44" i="56"/>
  <c r="Z44" i="56"/>
  <c r="V44" i="56"/>
  <c r="BE43" i="56"/>
  <c r="BA43" i="56"/>
  <c r="AC43" i="56"/>
  <c r="Y43" i="56"/>
  <c r="U43" i="56"/>
  <c r="BH42" i="56"/>
  <c r="BD42" i="56"/>
  <c r="AZ42" i="56"/>
  <c r="AB42" i="56"/>
  <c r="X42" i="56"/>
  <c r="BG41" i="56"/>
  <c r="BC41" i="56"/>
  <c r="AY41" i="56"/>
  <c r="AA41" i="56"/>
  <c r="W41" i="56"/>
  <c r="BF40" i="56"/>
  <c r="BB40" i="56"/>
  <c r="AD40" i="56"/>
  <c r="Z40" i="56"/>
  <c r="V40" i="56"/>
  <c r="BE39" i="56"/>
  <c r="BA39" i="56"/>
  <c r="AC39" i="56"/>
  <c r="Y39" i="56"/>
  <c r="U39" i="56"/>
  <c r="BH38" i="56"/>
  <c r="BD38" i="56"/>
  <c r="AZ38" i="56"/>
  <c r="AB38" i="56"/>
  <c r="X38" i="56"/>
  <c r="BG37" i="56"/>
  <c r="BC37" i="56"/>
  <c r="AY37" i="56"/>
  <c r="AA37" i="56"/>
  <c r="W37" i="56"/>
  <c r="BF36" i="56"/>
  <c r="BB36" i="56"/>
  <c r="AD36" i="56"/>
  <c r="Z36" i="56"/>
  <c r="V36" i="56"/>
  <c r="BE35" i="56"/>
  <c r="BA35" i="56"/>
  <c r="AC35" i="56"/>
  <c r="Y35" i="56"/>
  <c r="U35" i="56"/>
  <c r="BH34" i="56"/>
  <c r="BD34" i="56"/>
  <c r="AZ34" i="56"/>
  <c r="AB34" i="56"/>
  <c r="X34" i="56"/>
  <c r="BG33" i="56"/>
  <c r="BC33" i="56"/>
  <c r="AY33" i="56"/>
  <c r="AA33" i="56"/>
  <c r="W33" i="56"/>
  <c r="BF32" i="56"/>
  <c r="BB32" i="56"/>
  <c r="AD32" i="56"/>
  <c r="Z32" i="56"/>
  <c r="V32" i="56"/>
  <c r="BE31" i="56"/>
  <c r="BA31" i="56"/>
  <c r="AC31" i="56"/>
  <c r="Y31" i="56"/>
  <c r="U31" i="56"/>
  <c r="BH30" i="56"/>
  <c r="BD30" i="56"/>
  <c r="AZ30" i="56"/>
  <c r="AB30" i="56"/>
  <c r="X30" i="56"/>
  <c r="BG29" i="56"/>
  <c r="BC29" i="56"/>
  <c r="AY29" i="56"/>
  <c r="AA29" i="56"/>
  <c r="W29" i="56"/>
  <c r="BF28" i="56"/>
  <c r="BB28" i="56"/>
  <c r="AD28" i="56"/>
  <c r="Z28" i="56"/>
  <c r="V28" i="56"/>
  <c r="BE27" i="56"/>
  <c r="BA27" i="56"/>
  <c r="AC27" i="56"/>
  <c r="Y27" i="56"/>
  <c r="U27" i="56"/>
  <c r="BH26" i="56"/>
  <c r="BD26" i="56"/>
  <c r="AZ26" i="56"/>
  <c r="AB26" i="56"/>
  <c r="X26" i="56"/>
  <c r="BG25" i="56"/>
  <c r="BC25" i="56"/>
  <c r="AY25" i="56"/>
  <c r="AA25" i="56"/>
  <c r="W25" i="56"/>
  <c r="BF24" i="56"/>
  <c r="BB24" i="56"/>
  <c r="AD24" i="56"/>
  <c r="Z24" i="56"/>
  <c r="V24" i="56"/>
  <c r="BC65" i="56"/>
  <c r="W65" i="56"/>
  <c r="BB64" i="56"/>
  <c r="AD64" i="56"/>
  <c r="V64" i="56"/>
  <c r="BA63" i="56"/>
  <c r="AC63" i="56"/>
  <c r="U63" i="56"/>
  <c r="BH62" i="56"/>
  <c r="AZ62" i="56"/>
  <c r="AB62" i="56"/>
  <c r="BG61" i="56"/>
  <c r="AY61" i="56"/>
  <c r="AA61" i="56"/>
  <c r="BF60" i="56"/>
  <c r="Z60" i="56"/>
  <c r="BE59" i="56"/>
  <c r="Y59" i="56"/>
  <c r="BD58" i="56"/>
  <c r="X58" i="56"/>
  <c r="BC57" i="56"/>
  <c r="W57" i="56"/>
  <c r="BB56" i="56"/>
  <c r="AD56" i="56"/>
  <c r="V56" i="56"/>
  <c r="BA55" i="56"/>
  <c r="AC55" i="56"/>
  <c r="U55" i="56"/>
  <c r="BH54" i="56"/>
  <c r="AZ54" i="56"/>
  <c r="AB54" i="56"/>
  <c r="BG53" i="56"/>
  <c r="AY53" i="56"/>
  <c r="AA53" i="56"/>
  <c r="BF52" i="56"/>
  <c r="Z52" i="56"/>
  <c r="BE51" i="56"/>
  <c r="AY51" i="56"/>
  <c r="AD51" i="56"/>
  <c r="Y51" i="56"/>
  <c r="BG50" i="56"/>
  <c r="BC50" i="56"/>
  <c r="AY50" i="56"/>
  <c r="AA50" i="56"/>
  <c r="W50" i="56"/>
  <c r="BF49" i="56"/>
  <c r="BB49" i="56"/>
  <c r="AD49" i="56"/>
  <c r="Z49" i="56"/>
  <c r="V49" i="56"/>
  <c r="BE48" i="56"/>
  <c r="BA48" i="56"/>
  <c r="AC48" i="56"/>
  <c r="Y48" i="56"/>
  <c r="U48" i="56"/>
  <c r="BH47" i="56"/>
  <c r="BD47" i="56"/>
  <c r="AZ47" i="56"/>
  <c r="AB47" i="56"/>
  <c r="X47" i="56"/>
  <c r="BG46" i="56"/>
  <c r="BC46" i="56"/>
  <c r="AY46" i="56"/>
  <c r="AA46" i="56"/>
  <c r="W46" i="56"/>
  <c r="BF45" i="56"/>
  <c r="BB45" i="56"/>
  <c r="AD45" i="56"/>
  <c r="Z45" i="56"/>
  <c r="V45" i="56"/>
  <c r="BE44" i="56"/>
  <c r="BA44" i="56"/>
  <c r="AC44" i="56"/>
  <c r="Y44" i="56"/>
  <c r="U44" i="56"/>
  <c r="BH43" i="56"/>
  <c r="BD43" i="56"/>
  <c r="AZ43" i="56"/>
  <c r="AB43" i="56"/>
  <c r="X43" i="56"/>
  <c r="BG42" i="56"/>
  <c r="BC42" i="56"/>
  <c r="AY42" i="56"/>
  <c r="AA42" i="56"/>
  <c r="W42" i="56"/>
  <c r="BF41" i="56"/>
  <c r="BB41" i="56"/>
  <c r="AD41" i="56"/>
  <c r="Z41" i="56"/>
  <c r="V41" i="56"/>
  <c r="BE40" i="56"/>
  <c r="BA40" i="56"/>
  <c r="AC40" i="56"/>
  <c r="Y40" i="56"/>
  <c r="U40" i="56"/>
  <c r="BH39" i="56"/>
  <c r="BD39" i="56"/>
  <c r="AZ39" i="56"/>
  <c r="AB39" i="56"/>
  <c r="X39" i="56"/>
  <c r="BG38" i="56"/>
  <c r="BC38" i="56"/>
  <c r="AY38" i="56"/>
  <c r="AA38" i="56"/>
  <c r="W38" i="56"/>
  <c r="AD37" i="56"/>
  <c r="AC36" i="56"/>
  <c r="BH35" i="56"/>
  <c r="AB35" i="56"/>
  <c r="BG34" i="56"/>
  <c r="AA34" i="56"/>
  <c r="BF33" i="56"/>
  <c r="Z33" i="56"/>
  <c r="BE32" i="56"/>
  <c r="Y32" i="56"/>
  <c r="BD31" i="56"/>
  <c r="X31" i="56"/>
  <c r="BC30" i="56"/>
  <c r="W30" i="56"/>
  <c r="BB29" i="56"/>
  <c r="V29" i="56"/>
  <c r="BA28" i="56"/>
  <c r="U28" i="56"/>
  <c r="AZ27" i="56"/>
  <c r="AY26" i="56"/>
  <c r="BF25" i="56"/>
  <c r="Z25" i="56"/>
  <c r="BE24" i="56"/>
  <c r="Y24" i="56"/>
  <c r="BE23" i="56"/>
  <c r="BA23" i="56"/>
  <c r="AC23" i="56"/>
  <c r="Y23" i="56"/>
  <c r="U23" i="56"/>
  <c r="BH22" i="56"/>
  <c r="BD22" i="56"/>
  <c r="AZ22" i="56"/>
  <c r="AB22" i="56"/>
  <c r="X22" i="56"/>
  <c r="BG21" i="56"/>
  <c r="BC21" i="56"/>
  <c r="AY21" i="56"/>
  <c r="AA21" i="56"/>
  <c r="W21" i="56"/>
  <c r="BF20" i="56"/>
  <c r="BB20" i="56"/>
  <c r="AD20" i="56"/>
  <c r="Z20" i="56"/>
  <c r="V20" i="56"/>
  <c r="BE19" i="56"/>
  <c r="BA19" i="56"/>
  <c r="AC19" i="56"/>
  <c r="Y19" i="56"/>
  <c r="U19" i="56"/>
  <c r="BH18" i="56"/>
  <c r="BD18" i="56"/>
  <c r="AZ18" i="56"/>
  <c r="AB18" i="56"/>
  <c r="X18" i="56"/>
  <c r="BG17" i="56"/>
  <c r="BC17" i="56"/>
  <c r="AY17" i="56"/>
  <c r="AA17" i="56"/>
  <c r="W17" i="56"/>
  <c r="BF16" i="56"/>
  <c r="BB16" i="56"/>
  <c r="AD16" i="56"/>
  <c r="Z16" i="56"/>
  <c r="V16" i="56"/>
  <c r="BF37" i="56"/>
  <c r="Z37" i="56"/>
  <c r="BE36" i="56"/>
  <c r="Y36" i="56"/>
  <c r="BD35" i="56"/>
  <c r="X35" i="56"/>
  <c r="BC34" i="56"/>
  <c r="W34" i="56"/>
  <c r="BB33" i="56"/>
  <c r="V33" i="56"/>
  <c r="BA32" i="56"/>
  <c r="U32" i="56"/>
  <c r="AZ31" i="56"/>
  <c r="AY30" i="56"/>
  <c r="BD25" i="56"/>
  <c r="X25" i="56"/>
  <c r="BC24" i="56"/>
  <c r="W24" i="56"/>
  <c r="BH23" i="56"/>
  <c r="BD23" i="56"/>
  <c r="AZ23" i="56"/>
  <c r="AB23" i="56"/>
  <c r="X23" i="56"/>
  <c r="BG22" i="56"/>
  <c r="BC22" i="56"/>
  <c r="AY22" i="56"/>
  <c r="AA22" i="56"/>
  <c r="W22" i="56"/>
  <c r="BF21" i="56"/>
  <c r="BB21" i="56"/>
  <c r="AD21" i="56"/>
  <c r="Z21" i="56"/>
  <c r="V21" i="56"/>
  <c r="BE20" i="56"/>
  <c r="BA20" i="56"/>
  <c r="AC20" i="56"/>
  <c r="Y20" i="56"/>
  <c r="U20" i="56"/>
  <c r="BH19" i="56"/>
  <c r="BD19" i="56"/>
  <c r="AZ19" i="56"/>
  <c r="AB19" i="56"/>
  <c r="X19" i="56"/>
  <c r="BG18" i="56"/>
  <c r="BC18" i="56"/>
  <c r="AY18" i="56"/>
  <c r="AA18" i="56"/>
  <c r="W18" i="56"/>
  <c r="BF17" i="56"/>
  <c r="BB17" i="56"/>
  <c r="AD17" i="56"/>
  <c r="Z17" i="56"/>
  <c r="V17" i="56"/>
  <c r="BE16" i="56"/>
  <c r="BA16" i="56"/>
  <c r="AC16" i="56"/>
  <c r="Y16" i="56"/>
  <c r="U16" i="56"/>
  <c r="BB37" i="56"/>
  <c r="V37" i="56"/>
  <c r="BA36" i="56"/>
  <c r="U36" i="56"/>
  <c r="AZ35" i="56"/>
  <c r="AY34" i="56"/>
  <c r="AD29" i="56"/>
  <c r="AC28" i="56"/>
  <c r="BH27" i="56"/>
  <c r="AB27" i="56"/>
  <c r="BG26" i="56"/>
  <c r="AA26" i="56"/>
  <c r="BB25" i="56"/>
  <c r="AD25" i="56"/>
  <c r="V25" i="56"/>
  <c r="BA24" i="56"/>
  <c r="AC24" i="56"/>
  <c r="U24" i="56"/>
  <c r="BG23" i="56"/>
  <c r="BC23" i="56"/>
  <c r="AY23" i="56"/>
  <c r="AA23" i="56"/>
  <c r="W23" i="56"/>
  <c r="BF22" i="56"/>
  <c r="BB22" i="56"/>
  <c r="AD22" i="56"/>
  <c r="Z22" i="56"/>
  <c r="V22" i="56"/>
  <c r="BE21" i="56"/>
  <c r="BA21" i="56"/>
  <c r="AC21" i="56"/>
  <c r="Y21" i="56"/>
  <c r="U21" i="56"/>
  <c r="BH20" i="56"/>
  <c r="BD20" i="56"/>
  <c r="AZ20" i="56"/>
  <c r="AB20" i="56"/>
  <c r="X20" i="56"/>
  <c r="BG19" i="56"/>
  <c r="BC19" i="56"/>
  <c r="AY19" i="56"/>
  <c r="AA19" i="56"/>
  <c r="W19" i="56"/>
  <c r="BF18" i="56"/>
  <c r="BB18" i="56"/>
  <c r="AD18" i="56"/>
  <c r="Z18" i="56"/>
  <c r="V18" i="56"/>
  <c r="BE17" i="56"/>
  <c r="BA17" i="56"/>
  <c r="AC17" i="56"/>
  <c r="Y17" i="56"/>
  <c r="U17" i="56"/>
  <c r="BH16" i="56"/>
  <c r="BD16" i="56"/>
  <c r="AZ16" i="56"/>
  <c r="AB16" i="56"/>
  <c r="X16" i="56"/>
  <c r="BG30" i="56"/>
  <c r="BF29" i="56"/>
  <c r="BE28" i="56"/>
  <c r="BD27" i="56"/>
  <c r="BB23" i="56"/>
  <c r="V23" i="56"/>
  <c r="BA22" i="56"/>
  <c r="U22" i="56"/>
  <c r="BD21" i="56"/>
  <c r="X21" i="56"/>
  <c r="BC20" i="56"/>
  <c r="W20" i="56"/>
  <c r="BB19" i="56"/>
  <c r="V19" i="56"/>
  <c r="BA18" i="56"/>
  <c r="U18" i="56"/>
  <c r="BD17" i="56"/>
  <c r="X17" i="56"/>
  <c r="BC16" i="56"/>
  <c r="W16" i="56"/>
  <c r="AD33" i="56"/>
  <c r="AC32" i="56"/>
  <c r="AB31" i="56"/>
  <c r="BC26" i="56"/>
  <c r="AZ21" i="56"/>
  <c r="AY20" i="56"/>
  <c r="AZ17" i="56"/>
  <c r="AY16" i="56"/>
  <c r="AA30" i="56"/>
  <c r="Z29" i="56"/>
  <c r="Y28" i="56"/>
  <c r="X27" i="56"/>
  <c r="BH25" i="56"/>
  <c r="AB25" i="56"/>
  <c r="BG24" i="56"/>
  <c r="AA24" i="56"/>
  <c r="AD23" i="56"/>
  <c r="AC22" i="56"/>
  <c r="AD19" i="56"/>
  <c r="AC18" i="56"/>
  <c r="AZ25" i="56"/>
  <c r="Y22" i="56"/>
  <c r="AA20" i="56"/>
  <c r="Z19" i="56"/>
  <c r="BH17" i="56"/>
  <c r="BF23" i="56"/>
  <c r="AB21" i="56"/>
  <c r="Y18" i="56"/>
  <c r="AA16" i="56"/>
  <c r="BE22" i="56"/>
  <c r="BG20" i="56"/>
  <c r="BF19" i="56"/>
  <c r="AB17" i="56"/>
  <c r="BH21" i="56"/>
  <c r="AY24" i="56"/>
  <c r="BG16" i="56"/>
  <c r="Z23" i="56"/>
  <c r="BE18" i="56"/>
  <c r="BH31" i="56"/>
  <c r="W26" i="56"/>
  <c r="AW50" i="1"/>
  <c r="AW51" i="1"/>
  <c r="AW48" i="1"/>
  <c r="P9" i="57"/>
  <c r="BF65" i="52"/>
  <c r="BB65" i="52"/>
  <c r="AD65" i="52"/>
  <c r="Z65" i="52"/>
  <c r="V65" i="52"/>
  <c r="BE64" i="52"/>
  <c r="BA64" i="52"/>
  <c r="AC64" i="52"/>
  <c r="Y64" i="52"/>
  <c r="U64" i="52"/>
  <c r="AE64" i="52" s="1"/>
  <c r="BH63" i="52"/>
  <c r="BD63" i="52"/>
  <c r="AZ63" i="52"/>
  <c r="AB63" i="52"/>
  <c r="X63" i="52"/>
  <c r="BG62" i="52"/>
  <c r="BH65" i="52"/>
  <c r="BD65" i="52"/>
  <c r="AZ65" i="52"/>
  <c r="AB65" i="52"/>
  <c r="X65" i="52"/>
  <c r="BG64" i="52"/>
  <c r="BC64" i="52"/>
  <c r="AY64" i="52"/>
  <c r="AA64" i="52"/>
  <c r="W64" i="52"/>
  <c r="BF63" i="52"/>
  <c r="BB63" i="52"/>
  <c r="AD63" i="52"/>
  <c r="Z63" i="52"/>
  <c r="V63" i="52"/>
  <c r="BE65" i="52"/>
  <c r="Y65" i="52"/>
  <c r="BD64" i="52"/>
  <c r="X64" i="52"/>
  <c r="BC63" i="52"/>
  <c r="W63" i="52"/>
  <c r="BD62" i="52"/>
  <c r="AZ62" i="52"/>
  <c r="AB62" i="52"/>
  <c r="X62" i="52"/>
  <c r="BG61" i="52"/>
  <c r="BC61" i="52"/>
  <c r="AY61" i="52"/>
  <c r="AA61" i="52"/>
  <c r="W61" i="52"/>
  <c r="BF60" i="52"/>
  <c r="BB60" i="52"/>
  <c r="AD60" i="52"/>
  <c r="Z60" i="52"/>
  <c r="V60" i="52"/>
  <c r="BE59" i="52"/>
  <c r="BA59" i="52"/>
  <c r="AC59" i="52"/>
  <c r="Y59" i="52"/>
  <c r="U59" i="52"/>
  <c r="AE59" i="52" s="1"/>
  <c r="BH58" i="52"/>
  <c r="BD58" i="52"/>
  <c r="AZ58" i="52"/>
  <c r="AB58" i="52"/>
  <c r="X58" i="52"/>
  <c r="BG57" i="52"/>
  <c r="BC57" i="52"/>
  <c r="AY57" i="52"/>
  <c r="AA57" i="52"/>
  <c r="W57" i="52"/>
  <c r="BF56" i="52"/>
  <c r="BB56" i="52"/>
  <c r="AD56" i="52"/>
  <c r="Z56" i="52"/>
  <c r="V56" i="52"/>
  <c r="BE55" i="52"/>
  <c r="BA55" i="52"/>
  <c r="AC55" i="52"/>
  <c r="Y55" i="52"/>
  <c r="U55" i="52"/>
  <c r="AE55" i="52" s="1"/>
  <c r="BH54" i="52"/>
  <c r="BD54" i="52"/>
  <c r="AZ54" i="52"/>
  <c r="AB54" i="52"/>
  <c r="X54" i="52"/>
  <c r="BG53" i="52"/>
  <c r="BC53" i="52"/>
  <c r="AY53" i="52"/>
  <c r="AA53" i="52"/>
  <c r="W53" i="52"/>
  <c r="BF52" i="52"/>
  <c r="BB52" i="52"/>
  <c r="AD52" i="52"/>
  <c r="Z52" i="52"/>
  <c r="V52" i="52"/>
  <c r="BE51" i="52"/>
  <c r="BA51" i="52"/>
  <c r="AC51" i="52"/>
  <c r="Y51" i="52"/>
  <c r="U51" i="52"/>
  <c r="AE51" i="52" s="1"/>
  <c r="BH50" i="52"/>
  <c r="BD50" i="52"/>
  <c r="AZ50" i="52"/>
  <c r="AB50" i="52"/>
  <c r="X50" i="52"/>
  <c r="BG49" i="52"/>
  <c r="BC49" i="52"/>
  <c r="AY49" i="52"/>
  <c r="AA49" i="52"/>
  <c r="W49" i="52"/>
  <c r="BF48" i="52"/>
  <c r="BB48" i="52"/>
  <c r="AD48" i="52"/>
  <c r="Z48" i="52"/>
  <c r="V48" i="52"/>
  <c r="BE47" i="52"/>
  <c r="BA47" i="52"/>
  <c r="AC47" i="52"/>
  <c r="Y47" i="52"/>
  <c r="U47" i="52"/>
  <c r="BH46" i="52"/>
  <c r="BD46" i="52"/>
  <c r="AZ46" i="52"/>
  <c r="AB46" i="52"/>
  <c r="X46" i="52"/>
  <c r="BG45" i="52"/>
  <c r="BC45" i="52"/>
  <c r="AY45" i="52"/>
  <c r="AA45" i="52"/>
  <c r="W45" i="52"/>
  <c r="BF44" i="52"/>
  <c r="BB44" i="52"/>
  <c r="AD44" i="52"/>
  <c r="Z44" i="52"/>
  <c r="V44" i="52"/>
  <c r="BE43" i="52"/>
  <c r="BA43" i="52"/>
  <c r="AC43" i="52"/>
  <c r="Y43" i="52"/>
  <c r="U43" i="52"/>
  <c r="BH42" i="52"/>
  <c r="BD42" i="52"/>
  <c r="AZ42" i="52"/>
  <c r="AB42" i="52"/>
  <c r="X42" i="52"/>
  <c r="BG41" i="52"/>
  <c r="BC41" i="52"/>
  <c r="AY41" i="52"/>
  <c r="AA41" i="52"/>
  <c r="W41" i="52"/>
  <c r="BF40" i="52"/>
  <c r="BB40" i="52"/>
  <c r="AD40" i="52"/>
  <c r="Z40" i="52"/>
  <c r="V40" i="52"/>
  <c r="BE39" i="52"/>
  <c r="BA39" i="52"/>
  <c r="AC39" i="52"/>
  <c r="Y39" i="52"/>
  <c r="U39" i="52"/>
  <c r="BH38" i="52"/>
  <c r="BD38" i="52"/>
  <c r="AZ38" i="52"/>
  <c r="AB38" i="52"/>
  <c r="X38" i="52"/>
  <c r="BG37" i="52"/>
  <c r="BC37" i="52"/>
  <c r="AY37" i="52"/>
  <c r="AA37" i="52"/>
  <c r="W37" i="52"/>
  <c r="BF36" i="52"/>
  <c r="BB36" i="52"/>
  <c r="AD36" i="52"/>
  <c r="Z36" i="52"/>
  <c r="V36" i="52"/>
  <c r="BE35" i="52"/>
  <c r="BA35" i="52"/>
  <c r="AC35" i="52"/>
  <c r="Y35" i="52"/>
  <c r="U35" i="52"/>
  <c r="BH34" i="52"/>
  <c r="BD34" i="52"/>
  <c r="AZ34" i="52"/>
  <c r="AB34" i="52"/>
  <c r="X34" i="52"/>
  <c r="BG33" i="52"/>
  <c r="BC33" i="52"/>
  <c r="AY33" i="52"/>
  <c r="AA33" i="52"/>
  <c r="W33" i="52"/>
  <c r="BF32" i="52"/>
  <c r="BB32" i="52"/>
  <c r="AD32" i="52"/>
  <c r="Z32" i="52"/>
  <c r="V32" i="52"/>
  <c r="BE31" i="52"/>
  <c r="BA31" i="52"/>
  <c r="AC31" i="52"/>
  <c r="Y31" i="52"/>
  <c r="U31" i="52"/>
  <c r="BH30" i="52"/>
  <c r="BD30" i="52"/>
  <c r="AZ30" i="52"/>
  <c r="AB30" i="52"/>
  <c r="X30" i="52"/>
  <c r="BG29" i="52"/>
  <c r="BC29" i="52"/>
  <c r="AY29" i="52"/>
  <c r="AA29" i="52"/>
  <c r="W29" i="52"/>
  <c r="BF28" i="52"/>
  <c r="BB28" i="52"/>
  <c r="AD28" i="52"/>
  <c r="Z28" i="52"/>
  <c r="V28" i="52"/>
  <c r="BE27" i="52"/>
  <c r="BA27" i="52"/>
  <c r="AC27" i="52"/>
  <c r="Y27" i="52"/>
  <c r="U27" i="52"/>
  <c r="BH26" i="52"/>
  <c r="BD26" i="52"/>
  <c r="AZ26" i="52"/>
  <c r="AB26" i="52"/>
  <c r="X26" i="52"/>
  <c r="BG25" i="52"/>
  <c r="BC25" i="52"/>
  <c r="AY25" i="52"/>
  <c r="AA25" i="52"/>
  <c r="W25" i="52"/>
  <c r="BF24" i="52"/>
  <c r="BB24" i="52"/>
  <c r="AD24" i="52"/>
  <c r="Z24" i="52"/>
  <c r="V24" i="52"/>
  <c r="BE23" i="52"/>
  <c r="BA23" i="52"/>
  <c r="AC23" i="52"/>
  <c r="Y23" i="52"/>
  <c r="U23" i="52"/>
  <c r="BH22" i="52"/>
  <c r="BD22" i="52"/>
  <c r="AZ22" i="52"/>
  <c r="AB22" i="52"/>
  <c r="X22" i="52"/>
  <c r="BG21" i="52"/>
  <c r="BC21" i="52"/>
  <c r="AY21" i="52"/>
  <c r="AA21" i="52"/>
  <c r="W21" i="52"/>
  <c r="BF20" i="52"/>
  <c r="BB20" i="52"/>
  <c r="AD20" i="52"/>
  <c r="Z20" i="52"/>
  <c r="V20" i="52"/>
  <c r="BE19" i="52"/>
  <c r="BA19" i="52"/>
  <c r="AC19" i="52"/>
  <c r="Y19" i="52"/>
  <c r="U19" i="52"/>
  <c r="BH18" i="52"/>
  <c r="BD18" i="52"/>
  <c r="AZ18" i="52"/>
  <c r="AB18" i="52"/>
  <c r="X18" i="52"/>
  <c r="BG17" i="52"/>
  <c r="BC17" i="52"/>
  <c r="AY17" i="52"/>
  <c r="AA17" i="52"/>
  <c r="W17" i="52"/>
  <c r="BF16" i="52"/>
  <c r="BB16" i="52"/>
  <c r="AD16" i="52"/>
  <c r="Z16" i="52"/>
  <c r="V16" i="52"/>
  <c r="BC65" i="52"/>
  <c r="W65" i="52"/>
  <c r="BB64" i="52"/>
  <c r="AD64" i="52"/>
  <c r="V64" i="52"/>
  <c r="BA63" i="52"/>
  <c r="AC63" i="52"/>
  <c r="U63" i="52"/>
  <c r="AE63" i="52" s="1"/>
  <c r="BH62" i="52"/>
  <c r="BC62" i="52"/>
  <c r="AY62" i="52"/>
  <c r="AA62" i="52"/>
  <c r="W62" i="52"/>
  <c r="BF61" i="52"/>
  <c r="BB61" i="52"/>
  <c r="AD61" i="52"/>
  <c r="Z61" i="52"/>
  <c r="V61" i="52"/>
  <c r="BE60" i="52"/>
  <c r="BA60" i="52"/>
  <c r="AC60" i="52"/>
  <c r="Y60" i="52"/>
  <c r="U60" i="52"/>
  <c r="AE60" i="52" s="1"/>
  <c r="BH59" i="52"/>
  <c r="BD59" i="52"/>
  <c r="AZ59" i="52"/>
  <c r="AB59" i="52"/>
  <c r="X59" i="52"/>
  <c r="BG58" i="52"/>
  <c r="BC58" i="52"/>
  <c r="AY58" i="52"/>
  <c r="AA58" i="52"/>
  <c r="W58" i="52"/>
  <c r="BF57" i="52"/>
  <c r="BB57" i="52"/>
  <c r="AD57" i="52"/>
  <c r="Z57" i="52"/>
  <c r="V57" i="52"/>
  <c r="BE56" i="52"/>
  <c r="BA56" i="52"/>
  <c r="AC56" i="52"/>
  <c r="Y56" i="52"/>
  <c r="U56" i="52"/>
  <c r="AE56" i="52" s="1"/>
  <c r="BH55" i="52"/>
  <c r="BD55" i="52"/>
  <c r="AZ55" i="52"/>
  <c r="AB55" i="52"/>
  <c r="X55" i="52"/>
  <c r="BG54" i="52"/>
  <c r="BC54" i="52"/>
  <c r="AY54" i="52"/>
  <c r="AA54" i="52"/>
  <c r="W54" i="52"/>
  <c r="BF53" i="52"/>
  <c r="BB53" i="52"/>
  <c r="AD53" i="52"/>
  <c r="Z53" i="52"/>
  <c r="V53" i="52"/>
  <c r="BE52" i="52"/>
  <c r="BA52" i="52"/>
  <c r="AC52" i="52"/>
  <c r="Y52" i="52"/>
  <c r="U52" i="52"/>
  <c r="AE52" i="52" s="1"/>
  <c r="BH51" i="52"/>
  <c r="BD51" i="52"/>
  <c r="AZ51" i="52"/>
  <c r="AB51" i="52"/>
  <c r="X51" i="52"/>
  <c r="BG50" i="52"/>
  <c r="BC50" i="52"/>
  <c r="AY50" i="52"/>
  <c r="AA50" i="52"/>
  <c r="W50" i="52"/>
  <c r="BF49" i="52"/>
  <c r="BB49" i="52"/>
  <c r="AD49" i="52"/>
  <c r="Z49" i="52"/>
  <c r="V49" i="52"/>
  <c r="BE48" i="52"/>
  <c r="BA48" i="52"/>
  <c r="AC48" i="52"/>
  <c r="Y48" i="52"/>
  <c r="U48" i="52"/>
  <c r="BH47" i="52"/>
  <c r="BD47" i="52"/>
  <c r="AZ47" i="52"/>
  <c r="AB47" i="52"/>
  <c r="X47" i="52"/>
  <c r="BG46" i="52"/>
  <c r="BC46" i="52"/>
  <c r="AY46" i="52"/>
  <c r="AA46" i="52"/>
  <c r="W46" i="52"/>
  <c r="BF45" i="52"/>
  <c r="BB45" i="52"/>
  <c r="AD45" i="52"/>
  <c r="Z45" i="52"/>
  <c r="V45" i="52"/>
  <c r="BE44" i="52"/>
  <c r="BA44" i="52"/>
  <c r="AC44" i="52"/>
  <c r="Y44" i="52"/>
  <c r="U44" i="52"/>
  <c r="BH43" i="52"/>
  <c r="BD43" i="52"/>
  <c r="AZ43" i="52"/>
  <c r="AB43" i="52"/>
  <c r="X43" i="52"/>
  <c r="BG42" i="52"/>
  <c r="BC42" i="52"/>
  <c r="AY42" i="52"/>
  <c r="AA42" i="52"/>
  <c r="W42" i="52"/>
  <c r="BF41" i="52"/>
  <c r="BB41" i="52"/>
  <c r="AD41" i="52"/>
  <c r="Z41" i="52"/>
  <c r="V41" i="52"/>
  <c r="BE40" i="52"/>
  <c r="BA40" i="52"/>
  <c r="AC40" i="52"/>
  <c r="Y40" i="52"/>
  <c r="U40" i="52"/>
  <c r="BH39" i="52"/>
  <c r="BD39" i="52"/>
  <c r="AZ39" i="52"/>
  <c r="AB39" i="52"/>
  <c r="X39" i="52"/>
  <c r="BG38" i="52"/>
  <c r="BC38" i="52"/>
  <c r="AY38" i="52"/>
  <c r="AA38" i="52"/>
  <c r="W38" i="52"/>
  <c r="BF37" i="52"/>
  <c r="BB37" i="52"/>
  <c r="AD37" i="52"/>
  <c r="Z37" i="52"/>
  <c r="V37" i="52"/>
  <c r="BE36" i="52"/>
  <c r="BA36" i="52"/>
  <c r="AC36" i="52"/>
  <c r="Y36" i="52"/>
  <c r="U36" i="52"/>
  <c r="BH35" i="52"/>
  <c r="BD35" i="52"/>
  <c r="AZ35" i="52"/>
  <c r="AB35" i="52"/>
  <c r="X35" i="52"/>
  <c r="BG34" i="52"/>
  <c r="BC34" i="52"/>
  <c r="AY34" i="52"/>
  <c r="AA34" i="52"/>
  <c r="W34" i="52"/>
  <c r="BF33" i="52"/>
  <c r="BB33" i="52"/>
  <c r="AD33" i="52"/>
  <c r="Z33" i="52"/>
  <c r="V33" i="52"/>
  <c r="BE32" i="52"/>
  <c r="BA32" i="52"/>
  <c r="AC32" i="52"/>
  <c r="Y32" i="52"/>
  <c r="U32" i="52"/>
  <c r="BH31" i="52"/>
  <c r="BD31" i="52"/>
  <c r="AZ31" i="52"/>
  <c r="AB31" i="52"/>
  <c r="X31" i="52"/>
  <c r="BG30" i="52"/>
  <c r="BC30" i="52"/>
  <c r="AY30" i="52"/>
  <c r="AA30" i="52"/>
  <c r="W30" i="52"/>
  <c r="BF29" i="52"/>
  <c r="BB29" i="52"/>
  <c r="AD29" i="52"/>
  <c r="Z29" i="52"/>
  <c r="V29" i="52"/>
  <c r="BE28" i="52"/>
  <c r="BA28" i="52"/>
  <c r="AC28" i="52"/>
  <c r="Y28" i="52"/>
  <c r="U28" i="52"/>
  <c r="BH27" i="52"/>
  <c r="BD27" i="52"/>
  <c r="AZ27" i="52"/>
  <c r="AB27" i="52"/>
  <c r="X27" i="52"/>
  <c r="BG26" i="52"/>
  <c r="BC26" i="52"/>
  <c r="AY26" i="52"/>
  <c r="AA26" i="52"/>
  <c r="W26" i="52"/>
  <c r="BF25" i="52"/>
  <c r="BB25" i="52"/>
  <c r="AD25" i="52"/>
  <c r="Z25" i="52"/>
  <c r="V25" i="52"/>
  <c r="BE24" i="52"/>
  <c r="BA24" i="52"/>
  <c r="AC24" i="52"/>
  <c r="Y24" i="52"/>
  <c r="U24" i="52"/>
  <c r="BH23" i="52"/>
  <c r="BD23" i="52"/>
  <c r="AZ23" i="52"/>
  <c r="AB23" i="52"/>
  <c r="X23" i="52"/>
  <c r="BG22" i="52"/>
  <c r="BC22" i="52"/>
  <c r="AY22" i="52"/>
  <c r="AA22" i="52"/>
  <c r="W22" i="52"/>
  <c r="BF21" i="52"/>
  <c r="BB21" i="52"/>
  <c r="AD21" i="52"/>
  <c r="Z21" i="52"/>
  <c r="V21" i="52"/>
  <c r="BE20" i="52"/>
  <c r="BA20" i="52"/>
  <c r="AC20" i="52"/>
  <c r="Y20" i="52"/>
  <c r="U20" i="52"/>
  <c r="BH19" i="52"/>
  <c r="BD19" i="52"/>
  <c r="AZ19" i="52"/>
  <c r="AB19" i="52"/>
  <c r="X19" i="52"/>
  <c r="BG18" i="52"/>
  <c r="BC18" i="52"/>
  <c r="AY18" i="52"/>
  <c r="AA18" i="52"/>
  <c r="W18" i="52"/>
  <c r="BF17" i="52"/>
  <c r="BB17" i="52"/>
  <c r="AD17" i="52"/>
  <c r="Z17" i="52"/>
  <c r="V17" i="52"/>
  <c r="BE16" i="52"/>
  <c r="BA16" i="52"/>
  <c r="AC16" i="52"/>
  <c r="Y16" i="52"/>
  <c r="U16" i="52"/>
  <c r="BA65" i="52"/>
  <c r="AC65" i="52"/>
  <c r="U65" i="52"/>
  <c r="AE65" i="52" s="1"/>
  <c r="BH64" i="52"/>
  <c r="AZ64" i="52"/>
  <c r="AB64" i="52"/>
  <c r="BG63" i="52"/>
  <c r="AY63" i="52"/>
  <c r="AA63" i="52"/>
  <c r="BF62" i="52"/>
  <c r="BB62" i="52"/>
  <c r="AD62" i="52"/>
  <c r="Z62" i="52"/>
  <c r="V62" i="52"/>
  <c r="BE61" i="52"/>
  <c r="BA61" i="52"/>
  <c r="AC61" i="52"/>
  <c r="Y61" i="52"/>
  <c r="U61" i="52"/>
  <c r="AE61" i="52" s="1"/>
  <c r="BH60" i="52"/>
  <c r="BD60" i="52"/>
  <c r="AZ60" i="52"/>
  <c r="AB60" i="52"/>
  <c r="X60" i="52"/>
  <c r="BG59" i="52"/>
  <c r="BC59" i="52"/>
  <c r="AY59" i="52"/>
  <c r="AA59" i="52"/>
  <c r="W59" i="52"/>
  <c r="BF58" i="52"/>
  <c r="BB58" i="52"/>
  <c r="AD58" i="52"/>
  <c r="Z58" i="52"/>
  <c r="V58" i="52"/>
  <c r="BE57" i="52"/>
  <c r="BA57" i="52"/>
  <c r="AC57" i="52"/>
  <c r="Y57" i="52"/>
  <c r="U57" i="52"/>
  <c r="AE57" i="52" s="1"/>
  <c r="BH56" i="52"/>
  <c r="BD56" i="52"/>
  <c r="AZ56" i="52"/>
  <c r="AB56" i="52"/>
  <c r="X56" i="52"/>
  <c r="BG55" i="52"/>
  <c r="BC55" i="52"/>
  <c r="AY55" i="52"/>
  <c r="AA55" i="52"/>
  <c r="W55" i="52"/>
  <c r="BF54" i="52"/>
  <c r="BB54" i="52"/>
  <c r="AD54" i="52"/>
  <c r="Z54" i="52"/>
  <c r="V54" i="52"/>
  <c r="BE53" i="52"/>
  <c r="BA53" i="52"/>
  <c r="AC53" i="52"/>
  <c r="Y53" i="52"/>
  <c r="U53" i="52"/>
  <c r="AE53" i="52" s="1"/>
  <c r="BH52" i="52"/>
  <c r="BD52" i="52"/>
  <c r="AZ52" i="52"/>
  <c r="AB52" i="52"/>
  <c r="X52" i="52"/>
  <c r="BG51" i="52"/>
  <c r="BC51" i="52"/>
  <c r="AY51" i="52"/>
  <c r="AA51" i="52"/>
  <c r="W51" i="52"/>
  <c r="BF50" i="52"/>
  <c r="BB50" i="52"/>
  <c r="AD50" i="52"/>
  <c r="Z50" i="52"/>
  <c r="V50" i="52"/>
  <c r="BE49" i="52"/>
  <c r="BA49" i="52"/>
  <c r="AC49" i="52"/>
  <c r="Y49" i="52"/>
  <c r="U49" i="52"/>
  <c r="BH48" i="52"/>
  <c r="BD48" i="52"/>
  <c r="AZ48" i="52"/>
  <c r="AB48" i="52"/>
  <c r="X48" i="52"/>
  <c r="BG47" i="52"/>
  <c r="BC47" i="52"/>
  <c r="AY47" i="52"/>
  <c r="AA47" i="52"/>
  <c r="W47" i="52"/>
  <c r="BF46" i="52"/>
  <c r="BB46" i="52"/>
  <c r="AD46" i="52"/>
  <c r="Z46" i="52"/>
  <c r="V46" i="52"/>
  <c r="BE45" i="52"/>
  <c r="BA45" i="52"/>
  <c r="AC45" i="52"/>
  <c r="Y45" i="52"/>
  <c r="U45" i="52"/>
  <c r="BH44" i="52"/>
  <c r="BD44" i="52"/>
  <c r="AZ44" i="52"/>
  <c r="AB44" i="52"/>
  <c r="X44" i="52"/>
  <c r="BG43" i="52"/>
  <c r="BC43" i="52"/>
  <c r="AY43" i="52"/>
  <c r="AA43" i="52"/>
  <c r="W43" i="52"/>
  <c r="BF42" i="52"/>
  <c r="BB42" i="52"/>
  <c r="AD42" i="52"/>
  <c r="Z42" i="52"/>
  <c r="V42" i="52"/>
  <c r="BE41" i="52"/>
  <c r="BA41" i="52"/>
  <c r="AC41" i="52"/>
  <c r="Y41" i="52"/>
  <c r="U41" i="52"/>
  <c r="BH40" i="52"/>
  <c r="BD40" i="52"/>
  <c r="AZ40" i="52"/>
  <c r="AB40" i="52"/>
  <c r="X40" i="52"/>
  <c r="BG39" i="52"/>
  <c r="BC39" i="52"/>
  <c r="AY39" i="52"/>
  <c r="AA39" i="52"/>
  <c r="W39" i="52"/>
  <c r="BF38" i="52"/>
  <c r="BB38" i="52"/>
  <c r="AD38" i="52"/>
  <c r="Z38" i="52"/>
  <c r="V38" i="52"/>
  <c r="BE37" i="52"/>
  <c r="BA37" i="52"/>
  <c r="AC37" i="52"/>
  <c r="Y37" i="52"/>
  <c r="U37" i="52"/>
  <c r="BH36" i="52"/>
  <c r="BD36" i="52"/>
  <c r="AZ36" i="52"/>
  <c r="AB36" i="52"/>
  <c r="X36" i="52"/>
  <c r="BG35" i="52"/>
  <c r="BC35" i="52"/>
  <c r="AY35" i="52"/>
  <c r="AA35" i="52"/>
  <c r="W35" i="52"/>
  <c r="BF34" i="52"/>
  <c r="BB34" i="52"/>
  <c r="AD34" i="52"/>
  <c r="Z34" i="52"/>
  <c r="V34" i="52"/>
  <c r="BE33" i="52"/>
  <c r="BA33" i="52"/>
  <c r="AC33" i="52"/>
  <c r="Y33" i="52"/>
  <c r="U33" i="52"/>
  <c r="BH32" i="52"/>
  <c r="BD32" i="52"/>
  <c r="AZ32" i="52"/>
  <c r="AB32" i="52"/>
  <c r="X32" i="52"/>
  <c r="BG31" i="52"/>
  <c r="BC31" i="52"/>
  <c r="AY31" i="52"/>
  <c r="AA31" i="52"/>
  <c r="W31" i="52"/>
  <c r="BF30" i="52"/>
  <c r="BB30" i="52"/>
  <c r="AD30" i="52"/>
  <c r="Z30" i="52"/>
  <c r="V30" i="52"/>
  <c r="BE29" i="52"/>
  <c r="BA29" i="52"/>
  <c r="AC29" i="52"/>
  <c r="Y29" i="52"/>
  <c r="U29" i="52"/>
  <c r="BH28" i="52"/>
  <c r="BD28" i="52"/>
  <c r="AZ28" i="52"/>
  <c r="AB28" i="52"/>
  <c r="X28" i="52"/>
  <c r="BG27" i="52"/>
  <c r="BC27" i="52"/>
  <c r="AY27" i="52"/>
  <c r="AA27" i="52"/>
  <c r="W27" i="52"/>
  <c r="BF26" i="52"/>
  <c r="BB26" i="52"/>
  <c r="AD26" i="52"/>
  <c r="Z26" i="52"/>
  <c r="V26" i="52"/>
  <c r="BE25" i="52"/>
  <c r="BA25" i="52"/>
  <c r="AC25" i="52"/>
  <c r="Y25" i="52"/>
  <c r="U25" i="52"/>
  <c r="BH24" i="52"/>
  <c r="BD24" i="52"/>
  <c r="AZ24" i="52"/>
  <c r="AB24" i="52"/>
  <c r="X24" i="52"/>
  <c r="BG23" i="52"/>
  <c r="BC23" i="52"/>
  <c r="AY23" i="52"/>
  <c r="AA23" i="52"/>
  <c r="W23" i="52"/>
  <c r="BF22" i="52"/>
  <c r="BB22" i="52"/>
  <c r="AD22" i="52"/>
  <c r="Z22" i="52"/>
  <c r="V22" i="52"/>
  <c r="BE21" i="52"/>
  <c r="BA21" i="52"/>
  <c r="AC21" i="52"/>
  <c r="Y21" i="52"/>
  <c r="U21" i="52"/>
  <c r="BH20" i="52"/>
  <c r="BD20" i="52"/>
  <c r="AZ20" i="52"/>
  <c r="AB20" i="52"/>
  <c r="X20" i="52"/>
  <c r="BG19" i="52"/>
  <c r="BC19" i="52"/>
  <c r="AY19" i="52"/>
  <c r="AA19" i="52"/>
  <c r="W19" i="52"/>
  <c r="BF18" i="52"/>
  <c r="BB18" i="52"/>
  <c r="AD18" i="52"/>
  <c r="Z18" i="52"/>
  <c r="V18" i="52"/>
  <c r="BE17" i="52"/>
  <c r="BA17" i="52"/>
  <c r="AC17" i="52"/>
  <c r="Y17" i="52"/>
  <c r="U17" i="52"/>
  <c r="BH16" i="52"/>
  <c r="BD16" i="52"/>
  <c r="AZ16" i="52"/>
  <c r="AB16" i="52"/>
  <c r="X16" i="52"/>
  <c r="BA62" i="52"/>
  <c r="U62" i="52"/>
  <c r="AE62" i="52" s="1"/>
  <c r="AZ61" i="52"/>
  <c r="AY60" i="52"/>
  <c r="AD55" i="52"/>
  <c r="AC54" i="52"/>
  <c r="BH53" i="52"/>
  <c r="AB53" i="52"/>
  <c r="BG52" i="52"/>
  <c r="AA52" i="52"/>
  <c r="BF51" i="52"/>
  <c r="Z51" i="52"/>
  <c r="BE50" i="52"/>
  <c r="Y50" i="52"/>
  <c r="BD49" i="52"/>
  <c r="X49" i="52"/>
  <c r="BC48" i="52"/>
  <c r="W48" i="52"/>
  <c r="BB47" i="52"/>
  <c r="V47" i="52"/>
  <c r="BA46" i="52"/>
  <c r="U46" i="52"/>
  <c r="AZ45" i="52"/>
  <c r="AY44" i="52"/>
  <c r="AD39" i="52"/>
  <c r="AC38" i="52"/>
  <c r="BH37" i="52"/>
  <c r="AB37" i="52"/>
  <c r="BG36" i="52"/>
  <c r="AA36" i="52"/>
  <c r="BF35" i="52"/>
  <c r="Z35" i="52"/>
  <c r="BE34" i="52"/>
  <c r="Y34" i="52"/>
  <c r="BD33" i="52"/>
  <c r="X33" i="52"/>
  <c r="BC32" i="52"/>
  <c r="W32" i="52"/>
  <c r="BB31" i="52"/>
  <c r="V31" i="52"/>
  <c r="BA30" i="52"/>
  <c r="U30" i="52"/>
  <c r="AZ29" i="52"/>
  <c r="AY28" i="52"/>
  <c r="AD23" i="52"/>
  <c r="BE22" i="52"/>
  <c r="Y22" i="52"/>
  <c r="BD21" i="52"/>
  <c r="X21" i="52"/>
  <c r="AD19" i="52"/>
  <c r="BE18" i="52"/>
  <c r="Y18" i="52"/>
  <c r="BD17" i="52"/>
  <c r="X17" i="52"/>
  <c r="AD59" i="52"/>
  <c r="AC58" i="52"/>
  <c r="BH57" i="52"/>
  <c r="AB57" i="52"/>
  <c r="BG56" i="52"/>
  <c r="AA56" i="52"/>
  <c r="BF55" i="52"/>
  <c r="Z55" i="52"/>
  <c r="BE54" i="52"/>
  <c r="Y54" i="52"/>
  <c r="BD53" i="52"/>
  <c r="X53" i="52"/>
  <c r="BC52" i="52"/>
  <c r="W52" i="52"/>
  <c r="BB51" i="52"/>
  <c r="V51" i="52"/>
  <c r="AF51" i="52" s="1"/>
  <c r="BA50" i="52"/>
  <c r="U50" i="52"/>
  <c r="AE50" i="52" s="1"/>
  <c r="AZ49" i="52"/>
  <c r="AY48" i="52"/>
  <c r="AD43" i="52"/>
  <c r="AC42" i="52"/>
  <c r="BH41" i="52"/>
  <c r="AB41" i="52"/>
  <c r="BG40" i="52"/>
  <c r="AA40" i="52"/>
  <c r="BF39" i="52"/>
  <c r="Z39" i="52"/>
  <c r="BE38" i="52"/>
  <c r="Y38" i="52"/>
  <c r="BD37" i="52"/>
  <c r="X37" i="52"/>
  <c r="BC36" i="52"/>
  <c r="W36" i="52"/>
  <c r="BB35" i="52"/>
  <c r="V35" i="52"/>
  <c r="BA34" i="52"/>
  <c r="U34" i="52"/>
  <c r="AZ33" i="52"/>
  <c r="AY32" i="52"/>
  <c r="AD27" i="52"/>
  <c r="AC26" i="52"/>
  <c r="BH25" i="52"/>
  <c r="AB25" i="52"/>
  <c r="BG24" i="52"/>
  <c r="AA24" i="52"/>
  <c r="BF23" i="52"/>
  <c r="Z23" i="52"/>
  <c r="BA22" i="52"/>
  <c r="U22" i="52"/>
  <c r="AZ21" i="52"/>
  <c r="BG20" i="52"/>
  <c r="AA20" i="52"/>
  <c r="BF19" i="52"/>
  <c r="Z19" i="52"/>
  <c r="BA18" i="52"/>
  <c r="U18" i="52"/>
  <c r="AZ17" i="52"/>
  <c r="BG16" i="52"/>
  <c r="AA16" i="52"/>
  <c r="BG65" i="52"/>
  <c r="AA65" i="52"/>
  <c r="BF64" i="52"/>
  <c r="Z64" i="52"/>
  <c r="AC62" i="52"/>
  <c r="BH61" i="52"/>
  <c r="AB61" i="52"/>
  <c r="BG60" i="52"/>
  <c r="AA60" i="52"/>
  <c r="BF59" i="52"/>
  <c r="Z59" i="52"/>
  <c r="BE58" i="52"/>
  <c r="Y58" i="52"/>
  <c r="BD57" i="52"/>
  <c r="X57" i="52"/>
  <c r="BC56" i="52"/>
  <c r="W56" i="52"/>
  <c r="BB55" i="52"/>
  <c r="V55" i="52"/>
  <c r="BA54" i="52"/>
  <c r="U54" i="52"/>
  <c r="AE54" i="52" s="1"/>
  <c r="AZ53" i="52"/>
  <c r="AY52" i="52"/>
  <c r="AD47" i="52"/>
  <c r="AC46" i="52"/>
  <c r="BH45" i="52"/>
  <c r="AB45" i="52"/>
  <c r="BG44" i="52"/>
  <c r="AA44" i="52"/>
  <c r="BF43" i="52"/>
  <c r="Z43" i="52"/>
  <c r="BE42" i="52"/>
  <c r="Y42" i="52"/>
  <c r="BD41" i="52"/>
  <c r="X41" i="52"/>
  <c r="BC40" i="52"/>
  <c r="W40" i="52"/>
  <c r="BB39" i="52"/>
  <c r="V39" i="52"/>
  <c r="BA38" i="52"/>
  <c r="U38" i="52"/>
  <c r="AZ37" i="52"/>
  <c r="AY36" i="52"/>
  <c r="AD31" i="52"/>
  <c r="AC30" i="52"/>
  <c r="BH29" i="52"/>
  <c r="AB29" i="52"/>
  <c r="BG28" i="52"/>
  <c r="AA28" i="52"/>
  <c r="BF27" i="52"/>
  <c r="Z27" i="52"/>
  <c r="BE26" i="52"/>
  <c r="Y26" i="52"/>
  <c r="BD25" i="52"/>
  <c r="X25" i="52"/>
  <c r="BC24" i="52"/>
  <c r="W24" i="52"/>
  <c r="BB23" i="52"/>
  <c r="V23" i="52"/>
  <c r="BC20" i="52"/>
  <c r="W20" i="52"/>
  <c r="BB19" i="52"/>
  <c r="V19" i="52"/>
  <c r="BC16" i="52"/>
  <c r="W16" i="52"/>
  <c r="W60" i="52"/>
  <c r="V59" i="52"/>
  <c r="BA58" i="52"/>
  <c r="AZ57" i="52"/>
  <c r="BG48" i="52"/>
  <c r="BF47" i="52"/>
  <c r="BC44" i="52"/>
  <c r="BB43" i="52"/>
  <c r="U42" i="52"/>
  <c r="AD35" i="52"/>
  <c r="AA32" i="52"/>
  <c r="Z31" i="52"/>
  <c r="W28" i="52"/>
  <c r="V27" i="52"/>
  <c r="BA26" i="52"/>
  <c r="AZ25" i="52"/>
  <c r="BH21" i="52"/>
  <c r="BE63" i="52"/>
  <c r="Y62" i="52"/>
  <c r="X61" i="52"/>
  <c r="BH49" i="52"/>
  <c r="BE46" i="52"/>
  <c r="BD45" i="52"/>
  <c r="AY40" i="52"/>
  <c r="AC34" i="52"/>
  <c r="AB33" i="52"/>
  <c r="Y30" i="52"/>
  <c r="X29" i="52"/>
  <c r="AC18" i="52"/>
  <c r="AB17" i="52"/>
  <c r="AY16" i="52"/>
  <c r="Y63" i="52"/>
  <c r="BC60" i="52"/>
  <c r="BB59" i="52"/>
  <c r="U58" i="52"/>
  <c r="AE58" i="52" s="1"/>
  <c r="AD51" i="52"/>
  <c r="AA48" i="52"/>
  <c r="Z47" i="52"/>
  <c r="W44" i="52"/>
  <c r="V43" i="52"/>
  <c r="BA42" i="52"/>
  <c r="AZ41" i="52"/>
  <c r="BG32" i="52"/>
  <c r="BF31" i="52"/>
  <c r="BC28" i="52"/>
  <c r="BB27" i="52"/>
  <c r="U26" i="52"/>
  <c r="AC22" i="52"/>
  <c r="AB21" i="52"/>
  <c r="AY20" i="52"/>
  <c r="AY65" i="52"/>
  <c r="BE62" i="52"/>
  <c r="BD61" i="52"/>
  <c r="AY56" i="52"/>
  <c r="AC50" i="52"/>
  <c r="AB49" i="52"/>
  <c r="Y46" i="52"/>
  <c r="X45" i="52"/>
  <c r="BH33" i="52"/>
  <c r="BE30" i="52"/>
  <c r="BD29" i="52"/>
  <c r="AY24" i="52"/>
  <c r="BH17" i="52"/>
  <c r="AO45" i="1"/>
  <c r="T52" i="57"/>
  <c r="AO37" i="1"/>
  <c r="BF65" i="62"/>
  <c r="BB65" i="62"/>
  <c r="AD65" i="62"/>
  <c r="Z65" i="62"/>
  <c r="V65" i="62"/>
  <c r="BE65" i="62"/>
  <c r="BA65" i="62"/>
  <c r="AC65" i="62"/>
  <c r="Y65" i="62"/>
  <c r="U65" i="62"/>
  <c r="AE65" i="62" s="1"/>
  <c r="BH64" i="62"/>
  <c r="BD64" i="62"/>
  <c r="AZ64" i="62"/>
  <c r="AB64" i="62"/>
  <c r="X64" i="62"/>
  <c r="BG63" i="62"/>
  <c r="BC63" i="62"/>
  <c r="AY63" i="62"/>
  <c r="AA63" i="62"/>
  <c r="W63" i="62"/>
  <c r="BF62" i="62"/>
  <c r="BB62" i="62"/>
  <c r="AD62" i="62"/>
  <c r="Z62" i="62"/>
  <c r="V62" i="62"/>
  <c r="BE61" i="62"/>
  <c r="BA61" i="62"/>
  <c r="AC61" i="62"/>
  <c r="Y61" i="62"/>
  <c r="U61" i="62"/>
  <c r="AE61" i="62" s="1"/>
  <c r="BH60" i="62"/>
  <c r="BH65" i="62"/>
  <c r="BD65" i="62"/>
  <c r="AZ65" i="62"/>
  <c r="AB65" i="62"/>
  <c r="X65" i="62"/>
  <c r="BG64" i="62"/>
  <c r="BC64" i="62"/>
  <c r="AY64" i="62"/>
  <c r="AA64" i="62"/>
  <c r="W64" i="62"/>
  <c r="BF63" i="62"/>
  <c r="BB63" i="62"/>
  <c r="AD63" i="62"/>
  <c r="Z63" i="62"/>
  <c r="V63" i="62"/>
  <c r="BE62" i="62"/>
  <c r="BA62" i="62"/>
  <c r="AC62" i="62"/>
  <c r="Y62" i="62"/>
  <c r="U62" i="62"/>
  <c r="AE62" i="62" s="1"/>
  <c r="BH61" i="62"/>
  <c r="BD61" i="62"/>
  <c r="AZ61" i="62"/>
  <c r="AB61" i="62"/>
  <c r="X61" i="62"/>
  <c r="BG60" i="62"/>
  <c r="BG65" i="62"/>
  <c r="BC65" i="62"/>
  <c r="AY65" i="62"/>
  <c r="AA65" i="62"/>
  <c r="W65" i="62"/>
  <c r="BF64" i="62"/>
  <c r="BB64" i="62"/>
  <c r="AD64" i="62"/>
  <c r="Z64" i="62"/>
  <c r="V64" i="62"/>
  <c r="BE63" i="62"/>
  <c r="BA63" i="62"/>
  <c r="AC63" i="62"/>
  <c r="Y63" i="62"/>
  <c r="U63" i="62"/>
  <c r="AE63" i="62" s="1"/>
  <c r="BH62" i="62"/>
  <c r="BD62" i="62"/>
  <c r="AZ62" i="62"/>
  <c r="AB62" i="62"/>
  <c r="X62" i="62"/>
  <c r="BG61" i="62"/>
  <c r="BC61" i="62"/>
  <c r="AY61" i="62"/>
  <c r="AA61" i="62"/>
  <c r="W61" i="62"/>
  <c r="BF60" i="62"/>
  <c r="AD61" i="62"/>
  <c r="BE64" i="62"/>
  <c r="Y64" i="62"/>
  <c r="BD63" i="62"/>
  <c r="X63" i="62"/>
  <c r="BC62" i="62"/>
  <c r="W62" i="62"/>
  <c r="BB61" i="62"/>
  <c r="V61" i="62"/>
  <c r="BD60" i="62"/>
  <c r="AZ60" i="62"/>
  <c r="AB60" i="62"/>
  <c r="X60" i="62"/>
  <c r="BG59" i="62"/>
  <c r="BC59" i="62"/>
  <c r="AY59" i="62"/>
  <c r="AA59" i="62"/>
  <c r="W59" i="62"/>
  <c r="BF58" i="62"/>
  <c r="BB58" i="62"/>
  <c r="AD58" i="62"/>
  <c r="Z58" i="62"/>
  <c r="V58" i="62"/>
  <c r="BE57" i="62"/>
  <c r="BA57" i="62"/>
  <c r="AC57" i="62"/>
  <c r="Y57" i="62"/>
  <c r="U57" i="62"/>
  <c r="AE57" i="62" s="1"/>
  <c r="BH56" i="62"/>
  <c r="BD56" i="62"/>
  <c r="AZ56" i="62"/>
  <c r="AB56" i="62"/>
  <c r="X56" i="62"/>
  <c r="BG55" i="62"/>
  <c r="BC55" i="62"/>
  <c r="AY55" i="62"/>
  <c r="AA55" i="62"/>
  <c r="W55" i="62"/>
  <c r="BF54" i="62"/>
  <c r="BB54" i="62"/>
  <c r="AD54" i="62"/>
  <c r="Z54" i="62"/>
  <c r="V54" i="62"/>
  <c r="BE53" i="62"/>
  <c r="BA53" i="62"/>
  <c r="AC53" i="62"/>
  <c r="Y53" i="62"/>
  <c r="U53" i="62"/>
  <c r="AE53" i="62" s="1"/>
  <c r="BH52" i="62"/>
  <c r="BD52" i="62"/>
  <c r="AZ52" i="62"/>
  <c r="AB52" i="62"/>
  <c r="X52" i="62"/>
  <c r="BG51" i="62"/>
  <c r="BC51" i="62"/>
  <c r="AY51" i="62"/>
  <c r="AA51" i="62"/>
  <c r="W51" i="62"/>
  <c r="BA64" i="62"/>
  <c r="U64" i="62"/>
  <c r="AE64" i="62" s="1"/>
  <c r="AZ63" i="62"/>
  <c r="AY62" i="62"/>
  <c r="BA60" i="62"/>
  <c r="Z60" i="62"/>
  <c r="U60" i="62"/>
  <c r="AE60" i="62" s="1"/>
  <c r="BE59" i="62"/>
  <c r="AZ59" i="62"/>
  <c r="AD59" i="62"/>
  <c r="Y59" i="62"/>
  <c r="BD58" i="62"/>
  <c r="AY58" i="62"/>
  <c r="AC58" i="62"/>
  <c r="X58" i="62"/>
  <c r="BH57" i="62"/>
  <c r="BC57" i="62"/>
  <c r="AB57" i="62"/>
  <c r="W57" i="62"/>
  <c r="BG56" i="62"/>
  <c r="BB56" i="62"/>
  <c r="AA56" i="62"/>
  <c r="V56" i="62"/>
  <c r="BF55" i="62"/>
  <c r="BA55" i="62"/>
  <c r="Z55" i="62"/>
  <c r="U55" i="62"/>
  <c r="AE55" i="62" s="1"/>
  <c r="BE54" i="62"/>
  <c r="AZ54" i="62"/>
  <c r="Y54" i="62"/>
  <c r="BH63" i="62"/>
  <c r="BE60" i="62"/>
  <c r="AY60" i="62"/>
  <c r="AD60" i="62"/>
  <c r="Y60" i="62"/>
  <c r="BD59" i="62"/>
  <c r="AC59" i="62"/>
  <c r="X59" i="62"/>
  <c r="BH58" i="62"/>
  <c r="BC58" i="62"/>
  <c r="AB58" i="62"/>
  <c r="W58" i="62"/>
  <c r="BG57" i="62"/>
  <c r="BB57" i="62"/>
  <c r="AA57" i="62"/>
  <c r="V57" i="62"/>
  <c r="AF57" i="62" s="1"/>
  <c r="BF56" i="62"/>
  <c r="BA56" i="62"/>
  <c r="Z56" i="62"/>
  <c r="U56" i="62"/>
  <c r="AE56" i="62" s="1"/>
  <c r="BE55" i="62"/>
  <c r="AZ55" i="62"/>
  <c r="AD55" i="62"/>
  <c r="Y55" i="62"/>
  <c r="BD54" i="62"/>
  <c r="AY54" i="62"/>
  <c r="BC60" i="62"/>
  <c r="AC60" i="62"/>
  <c r="W60" i="62"/>
  <c r="BH59" i="62"/>
  <c r="BB59" i="62"/>
  <c r="AB59" i="62"/>
  <c r="V59" i="62"/>
  <c r="BG58" i="62"/>
  <c r="BA58" i="62"/>
  <c r="AA58" i="62"/>
  <c r="U58" i="62"/>
  <c r="AE58" i="62" s="1"/>
  <c r="BF57" i="62"/>
  <c r="AZ57" i="62"/>
  <c r="Z57" i="62"/>
  <c r="BE56" i="62"/>
  <c r="AC64" i="62"/>
  <c r="AA62" i="62"/>
  <c r="BB60" i="62"/>
  <c r="BA59" i="62"/>
  <c r="AZ58" i="62"/>
  <c r="AY57" i="62"/>
  <c r="AD57" i="62"/>
  <c r="AY56" i="62"/>
  <c r="AD56" i="62"/>
  <c r="AC55" i="62"/>
  <c r="BH54" i="62"/>
  <c r="X54" i="62"/>
  <c r="BG53" i="62"/>
  <c r="BB53" i="62"/>
  <c r="AA53" i="62"/>
  <c r="V53" i="62"/>
  <c r="BF52" i="62"/>
  <c r="BA52" i="62"/>
  <c r="Z52" i="62"/>
  <c r="U52" i="62"/>
  <c r="AE52" i="62" s="1"/>
  <c r="BE51" i="62"/>
  <c r="AZ51" i="62"/>
  <c r="AD51" i="62"/>
  <c r="Y51" i="62"/>
  <c r="BE50" i="62"/>
  <c r="BA50" i="62"/>
  <c r="AC50" i="62"/>
  <c r="Y50" i="62"/>
  <c r="U50" i="62"/>
  <c r="AE50" i="62" s="1"/>
  <c r="BH49" i="62"/>
  <c r="BD49" i="62"/>
  <c r="AZ49" i="62"/>
  <c r="AB49" i="62"/>
  <c r="X49" i="62"/>
  <c r="BG48" i="62"/>
  <c r="BC48" i="62"/>
  <c r="AY48" i="62"/>
  <c r="AA48" i="62"/>
  <c r="W48" i="62"/>
  <c r="AG48" i="62" s="1"/>
  <c r="BF47" i="62"/>
  <c r="BB47" i="62"/>
  <c r="AD47" i="62"/>
  <c r="Z47" i="62"/>
  <c r="V47" i="62"/>
  <c r="BE46" i="62"/>
  <c r="BA46" i="62"/>
  <c r="AC46" i="62"/>
  <c r="Y46" i="62"/>
  <c r="U46" i="62"/>
  <c r="AE46" i="62" s="1"/>
  <c r="BH45" i="62"/>
  <c r="BD45" i="62"/>
  <c r="AZ45" i="62"/>
  <c r="AB45" i="62"/>
  <c r="X45" i="62"/>
  <c r="BG44" i="62"/>
  <c r="BC44" i="62"/>
  <c r="AY44" i="62"/>
  <c r="AB63" i="62"/>
  <c r="BF61" i="62"/>
  <c r="AA60" i="62"/>
  <c r="Z59" i="62"/>
  <c r="Y58" i="62"/>
  <c r="X57" i="62"/>
  <c r="AH57" i="62" s="1"/>
  <c r="AC56" i="62"/>
  <c r="BH55" i="62"/>
  <c r="AB55" i="62"/>
  <c r="BG54" i="62"/>
  <c r="AC54" i="62"/>
  <c r="W54" i="62"/>
  <c r="BF53" i="62"/>
  <c r="AZ53" i="62"/>
  <c r="Z53" i="62"/>
  <c r="BE52" i="62"/>
  <c r="AY52" i="62"/>
  <c r="AD52" i="62"/>
  <c r="Y52" i="62"/>
  <c r="BD51" i="62"/>
  <c r="AC51" i="62"/>
  <c r="X51" i="62"/>
  <c r="BH50" i="62"/>
  <c r="BD50" i="62"/>
  <c r="AZ50" i="62"/>
  <c r="AB50" i="62"/>
  <c r="X50" i="62"/>
  <c r="BG49" i="62"/>
  <c r="BC49" i="62"/>
  <c r="AY49" i="62"/>
  <c r="AA49" i="62"/>
  <c r="W49" i="62"/>
  <c r="BF48" i="62"/>
  <c r="BB48" i="62"/>
  <c r="AD48" i="62"/>
  <c r="Z48" i="62"/>
  <c r="V48" i="62"/>
  <c r="BE47" i="62"/>
  <c r="BA47" i="62"/>
  <c r="AC47" i="62"/>
  <c r="Y47" i="62"/>
  <c r="U47" i="62"/>
  <c r="AE47" i="62" s="1"/>
  <c r="BH46" i="62"/>
  <c r="BD46" i="62"/>
  <c r="AZ46" i="62"/>
  <c r="AB46" i="62"/>
  <c r="X46" i="62"/>
  <c r="BG45" i="62"/>
  <c r="BC45" i="62"/>
  <c r="AY45" i="62"/>
  <c r="AA45" i="62"/>
  <c r="W45" i="62"/>
  <c r="BF44" i="62"/>
  <c r="BB44" i="62"/>
  <c r="Z61" i="62"/>
  <c r="V60" i="62"/>
  <c r="AF60" i="62" s="1"/>
  <c r="U59" i="62"/>
  <c r="AE59" i="62" s="1"/>
  <c r="Y56" i="62"/>
  <c r="BD55" i="62"/>
  <c r="X55" i="62"/>
  <c r="BC54" i="62"/>
  <c r="AB54" i="62"/>
  <c r="U54" i="62"/>
  <c r="AE54" i="62" s="1"/>
  <c r="BD53" i="62"/>
  <c r="AY53" i="62"/>
  <c r="AD53" i="62"/>
  <c r="X53" i="62"/>
  <c r="BC52" i="62"/>
  <c r="AC52" i="62"/>
  <c r="W52" i="62"/>
  <c r="BH51" i="62"/>
  <c r="BB51" i="62"/>
  <c r="AB51" i="62"/>
  <c r="V51" i="62"/>
  <c r="BG50" i="62"/>
  <c r="BC50" i="62"/>
  <c r="AY50" i="62"/>
  <c r="AA50" i="62"/>
  <c r="W50" i="62"/>
  <c r="BF49" i="62"/>
  <c r="BB49" i="62"/>
  <c r="AD49" i="62"/>
  <c r="Z49" i="62"/>
  <c r="V49" i="62"/>
  <c r="BE48" i="62"/>
  <c r="BA48" i="62"/>
  <c r="AC48" i="62"/>
  <c r="Y48" i="62"/>
  <c r="U48" i="62"/>
  <c r="AE48" i="62" s="1"/>
  <c r="BH47" i="62"/>
  <c r="BD47" i="62"/>
  <c r="AZ47" i="62"/>
  <c r="AB47" i="62"/>
  <c r="X47" i="62"/>
  <c r="BE58" i="62"/>
  <c r="BD57" i="62"/>
  <c r="BN57" i="62" s="1"/>
  <c r="V55" i="62"/>
  <c r="AF55" i="62" s="1"/>
  <c r="BC53" i="62"/>
  <c r="BB52" i="62"/>
  <c r="BA51" i="62"/>
  <c r="BF50" i="62"/>
  <c r="Z50" i="62"/>
  <c r="BE49" i="62"/>
  <c r="Y49" i="62"/>
  <c r="BD48" i="62"/>
  <c r="X48" i="62"/>
  <c r="AH48" i="62" s="1"/>
  <c r="BC47" i="62"/>
  <c r="W47" i="62"/>
  <c r="BG46" i="62"/>
  <c r="AY46" i="62"/>
  <c r="AA46" i="62"/>
  <c r="BF45" i="62"/>
  <c r="Z45" i="62"/>
  <c r="BE44" i="62"/>
  <c r="AD44" i="62"/>
  <c r="Z44" i="62"/>
  <c r="V44" i="62"/>
  <c r="BE43" i="62"/>
  <c r="BA43" i="62"/>
  <c r="AC43" i="62"/>
  <c r="Y43" i="62"/>
  <c r="U43" i="62"/>
  <c r="AE43" i="62" s="1"/>
  <c r="BH42" i="62"/>
  <c r="BD42" i="62"/>
  <c r="AZ42" i="62"/>
  <c r="AB42" i="62"/>
  <c r="X42" i="62"/>
  <c r="BG41" i="62"/>
  <c r="BC41" i="62"/>
  <c r="AY41" i="62"/>
  <c r="AA41" i="62"/>
  <c r="W41" i="62"/>
  <c r="BF40" i="62"/>
  <c r="BB40" i="62"/>
  <c r="AD40" i="62"/>
  <c r="Z40" i="62"/>
  <c r="V40" i="62"/>
  <c r="BE39" i="62"/>
  <c r="BA39" i="62"/>
  <c r="AC39" i="62"/>
  <c r="Y39" i="62"/>
  <c r="U39" i="62"/>
  <c r="AE39" i="62" s="1"/>
  <c r="BH38" i="62"/>
  <c r="BD38" i="62"/>
  <c r="AZ38" i="62"/>
  <c r="AB38" i="62"/>
  <c r="X38" i="62"/>
  <c r="BG37" i="62"/>
  <c r="BC37" i="62"/>
  <c r="AY37" i="62"/>
  <c r="AA37" i="62"/>
  <c r="W37" i="62"/>
  <c r="BF36" i="62"/>
  <c r="BB36" i="62"/>
  <c r="AD36" i="62"/>
  <c r="Z36" i="62"/>
  <c r="V36" i="62"/>
  <c r="BE35" i="62"/>
  <c r="BA35" i="62"/>
  <c r="AC35" i="62"/>
  <c r="Y35" i="62"/>
  <c r="U35" i="62"/>
  <c r="AE35" i="62" s="1"/>
  <c r="BH34" i="62"/>
  <c r="BD34" i="62"/>
  <c r="AZ34" i="62"/>
  <c r="AB34" i="62"/>
  <c r="X34" i="62"/>
  <c r="BG33" i="62"/>
  <c r="BC33" i="62"/>
  <c r="AY33" i="62"/>
  <c r="AA33" i="62"/>
  <c r="W33" i="62"/>
  <c r="BF32" i="62"/>
  <c r="BB32" i="62"/>
  <c r="AD32" i="62"/>
  <c r="Z32" i="62"/>
  <c r="V32" i="62"/>
  <c r="BE31" i="62"/>
  <c r="BA31" i="62"/>
  <c r="AC31" i="62"/>
  <c r="Y31" i="62"/>
  <c r="U31" i="62"/>
  <c r="AE31" i="62" s="1"/>
  <c r="BH30" i="62"/>
  <c r="BD30" i="62"/>
  <c r="AZ30" i="62"/>
  <c r="AB30" i="62"/>
  <c r="X30" i="62"/>
  <c r="BG29" i="62"/>
  <c r="BC29" i="62"/>
  <c r="AY29" i="62"/>
  <c r="AA29" i="62"/>
  <c r="W29" i="62"/>
  <c r="BF28" i="62"/>
  <c r="BB28" i="62"/>
  <c r="AD28" i="62"/>
  <c r="Z28" i="62"/>
  <c r="V28" i="62"/>
  <c r="BE27" i="62"/>
  <c r="BA27" i="62"/>
  <c r="AC27" i="62"/>
  <c r="Y27" i="62"/>
  <c r="U27" i="62"/>
  <c r="AE27" i="62" s="1"/>
  <c r="BG62" i="62"/>
  <c r="BF59" i="62"/>
  <c r="BP59" i="62" s="1"/>
  <c r="BB55" i="62"/>
  <c r="AB53" i="62"/>
  <c r="AA52" i="62"/>
  <c r="Z51" i="62"/>
  <c r="BB50" i="62"/>
  <c r="V50" i="62"/>
  <c r="BA49" i="62"/>
  <c r="U49" i="62"/>
  <c r="AE49" i="62" s="1"/>
  <c r="AZ48" i="62"/>
  <c r="AY47" i="62"/>
  <c r="BF46" i="62"/>
  <c r="Z46" i="62"/>
  <c r="BE45" i="62"/>
  <c r="Y45" i="62"/>
  <c r="BD44" i="62"/>
  <c r="AC44" i="62"/>
  <c r="Y44" i="62"/>
  <c r="U44" i="62"/>
  <c r="AE44" i="62" s="1"/>
  <c r="BH43" i="62"/>
  <c r="BD43" i="62"/>
  <c r="AZ43" i="62"/>
  <c r="AB43" i="62"/>
  <c r="X43" i="62"/>
  <c r="BG42" i="62"/>
  <c r="BC42" i="62"/>
  <c r="AY42" i="62"/>
  <c r="AA42" i="62"/>
  <c r="W42" i="62"/>
  <c r="BF41" i="62"/>
  <c r="BB41" i="62"/>
  <c r="AD41" i="62"/>
  <c r="Z41" i="62"/>
  <c r="V41" i="62"/>
  <c r="BE40" i="62"/>
  <c r="BA40" i="62"/>
  <c r="AC40" i="62"/>
  <c r="Y40" i="62"/>
  <c r="U40" i="62"/>
  <c r="AE40" i="62" s="1"/>
  <c r="BH39" i="62"/>
  <c r="BD39" i="62"/>
  <c r="AZ39" i="62"/>
  <c r="AB39" i="62"/>
  <c r="X39" i="62"/>
  <c r="BG38" i="62"/>
  <c r="BC38" i="62"/>
  <c r="AY38" i="62"/>
  <c r="AA38" i="62"/>
  <c r="W38" i="62"/>
  <c r="BF37" i="62"/>
  <c r="BB37" i="62"/>
  <c r="AD37" i="62"/>
  <c r="Z37" i="62"/>
  <c r="V37" i="62"/>
  <c r="BE36" i="62"/>
  <c r="BA36" i="62"/>
  <c r="AC36" i="62"/>
  <c r="Y36" i="62"/>
  <c r="U36" i="62"/>
  <c r="AE36" i="62" s="1"/>
  <c r="BH35" i="62"/>
  <c r="BD35" i="62"/>
  <c r="AZ35" i="62"/>
  <c r="AB35" i="62"/>
  <c r="X35" i="62"/>
  <c r="BG34" i="62"/>
  <c r="BC34" i="62"/>
  <c r="AY34" i="62"/>
  <c r="AA34" i="62"/>
  <c r="W34" i="62"/>
  <c r="BF33" i="62"/>
  <c r="BB33" i="62"/>
  <c r="AD33" i="62"/>
  <c r="Z33" i="62"/>
  <c r="V33" i="62"/>
  <c r="BE32" i="62"/>
  <c r="BA32" i="62"/>
  <c r="AC32" i="62"/>
  <c r="Y32" i="62"/>
  <c r="U32" i="62"/>
  <c r="AE32" i="62" s="1"/>
  <c r="BH31" i="62"/>
  <c r="BD31" i="62"/>
  <c r="AZ31" i="62"/>
  <c r="AB31" i="62"/>
  <c r="X31" i="62"/>
  <c r="BG30" i="62"/>
  <c r="BC30" i="62"/>
  <c r="AY30" i="62"/>
  <c r="AA30" i="62"/>
  <c r="W30" i="62"/>
  <c r="BF29" i="62"/>
  <c r="BB29" i="62"/>
  <c r="AD29" i="62"/>
  <c r="Z29" i="62"/>
  <c r="V29" i="62"/>
  <c r="BE28" i="62"/>
  <c r="BA28" i="62"/>
  <c r="AC28" i="62"/>
  <c r="Y28" i="62"/>
  <c r="U28" i="62"/>
  <c r="AE28" i="62" s="1"/>
  <c r="BH27" i="62"/>
  <c r="BD27" i="62"/>
  <c r="AZ27" i="62"/>
  <c r="AB27" i="62"/>
  <c r="X27" i="62"/>
  <c r="W56" i="62"/>
  <c r="AG56" i="62" s="1"/>
  <c r="AA54" i="62"/>
  <c r="W53" i="62"/>
  <c r="AG53" i="62" s="1"/>
  <c r="V52" i="62"/>
  <c r="AF52" i="62" s="1"/>
  <c r="U51" i="62"/>
  <c r="AE51" i="62" s="1"/>
  <c r="BC46" i="62"/>
  <c r="W46" i="62"/>
  <c r="BB45" i="62"/>
  <c r="AD45" i="62"/>
  <c r="V45" i="62"/>
  <c r="BA44" i="62"/>
  <c r="AB44" i="62"/>
  <c r="X44" i="62"/>
  <c r="BG43" i="62"/>
  <c r="BC43" i="62"/>
  <c r="AY43" i="62"/>
  <c r="AA43" i="62"/>
  <c r="W43" i="62"/>
  <c r="BF42" i="62"/>
  <c r="BB42" i="62"/>
  <c r="AD42" i="62"/>
  <c r="Z42" i="62"/>
  <c r="V42" i="62"/>
  <c r="BE41" i="62"/>
  <c r="BA41" i="62"/>
  <c r="AC41" i="62"/>
  <c r="Y41" i="62"/>
  <c r="U41" i="62"/>
  <c r="AE41" i="62" s="1"/>
  <c r="BH40" i="62"/>
  <c r="BD40" i="62"/>
  <c r="AZ40" i="62"/>
  <c r="AB40" i="62"/>
  <c r="X40" i="62"/>
  <c r="BG39" i="62"/>
  <c r="BC39" i="62"/>
  <c r="AY39" i="62"/>
  <c r="AA39" i="62"/>
  <c r="W39" i="62"/>
  <c r="BF38" i="62"/>
  <c r="BB38" i="62"/>
  <c r="AD38" i="62"/>
  <c r="Z38" i="62"/>
  <c r="V38" i="62"/>
  <c r="BE37" i="62"/>
  <c r="BA37" i="62"/>
  <c r="AC37" i="62"/>
  <c r="Y37" i="62"/>
  <c r="U37" i="62"/>
  <c r="AE37" i="62" s="1"/>
  <c r="BH36" i="62"/>
  <c r="BD36" i="62"/>
  <c r="AZ36" i="62"/>
  <c r="AB36" i="62"/>
  <c r="X36" i="62"/>
  <c r="BG35" i="62"/>
  <c r="BC35" i="62"/>
  <c r="AY35" i="62"/>
  <c r="AA35" i="62"/>
  <c r="W35" i="62"/>
  <c r="BF34" i="62"/>
  <c r="BB34" i="62"/>
  <c r="AD34" i="62"/>
  <c r="Z34" i="62"/>
  <c r="V34" i="62"/>
  <c r="BE33" i="62"/>
  <c r="BA33" i="62"/>
  <c r="AC33" i="62"/>
  <c r="Y33" i="62"/>
  <c r="U33" i="62"/>
  <c r="AE33" i="62" s="1"/>
  <c r="BH32" i="62"/>
  <c r="BD32" i="62"/>
  <c r="AZ32" i="62"/>
  <c r="AB32" i="62"/>
  <c r="X32" i="62"/>
  <c r="BG31" i="62"/>
  <c r="BC31" i="62"/>
  <c r="AY31" i="62"/>
  <c r="AA31" i="62"/>
  <c r="W31" i="62"/>
  <c r="BF30" i="62"/>
  <c r="BB30" i="62"/>
  <c r="AD30" i="62"/>
  <c r="Z30" i="62"/>
  <c r="V30" i="62"/>
  <c r="BE29" i="62"/>
  <c r="BA29" i="62"/>
  <c r="AC29" i="62"/>
  <c r="Y29" i="62"/>
  <c r="U29" i="62"/>
  <c r="AE29" i="62" s="1"/>
  <c r="BH28" i="62"/>
  <c r="BD28" i="62"/>
  <c r="AZ28" i="62"/>
  <c r="AB28" i="62"/>
  <c r="X28" i="62"/>
  <c r="BG27" i="62"/>
  <c r="BC27" i="62"/>
  <c r="AY27" i="62"/>
  <c r="AA27" i="62"/>
  <c r="W27" i="62"/>
  <c r="BF26" i="62"/>
  <c r="BB26" i="62"/>
  <c r="AD26" i="62"/>
  <c r="Z26" i="62"/>
  <c r="V26" i="62"/>
  <c r="BA54" i="62"/>
  <c r="BF51" i="62"/>
  <c r="BP51" i="62" s="1"/>
  <c r="BG47" i="62"/>
  <c r="W44" i="62"/>
  <c r="AG44" i="62" s="1"/>
  <c r="BB43" i="62"/>
  <c r="V43" i="62"/>
  <c r="AF43" i="62" s="1"/>
  <c r="BA42" i="62"/>
  <c r="U42" i="62"/>
  <c r="AE42" i="62" s="1"/>
  <c r="AZ41" i="62"/>
  <c r="AY40" i="62"/>
  <c r="AD35" i="62"/>
  <c r="AC34" i="62"/>
  <c r="BH33" i="62"/>
  <c r="AB33" i="62"/>
  <c r="BG32" i="62"/>
  <c r="AA32" i="62"/>
  <c r="BF31" i="62"/>
  <c r="Z31" i="62"/>
  <c r="BE30" i="62"/>
  <c r="Y30" i="62"/>
  <c r="BD29" i="62"/>
  <c r="X29" i="62"/>
  <c r="BC28" i="62"/>
  <c r="W28" i="62"/>
  <c r="AG28" i="62" s="1"/>
  <c r="BB27" i="62"/>
  <c r="V27" i="62"/>
  <c r="AF27" i="62" s="1"/>
  <c r="BE26" i="62"/>
  <c r="AZ26" i="62"/>
  <c r="Y26" i="62"/>
  <c r="BG25" i="62"/>
  <c r="BC25" i="62"/>
  <c r="AY25" i="62"/>
  <c r="AA25" i="62"/>
  <c r="W25" i="62"/>
  <c r="BF24" i="62"/>
  <c r="BB24" i="62"/>
  <c r="AD24" i="62"/>
  <c r="Z24" i="62"/>
  <c r="V24" i="62"/>
  <c r="BE23" i="62"/>
  <c r="BA23" i="62"/>
  <c r="AC23" i="62"/>
  <c r="Y23" i="62"/>
  <c r="U23" i="62"/>
  <c r="AE23" i="62" s="1"/>
  <c r="BH22" i="62"/>
  <c r="BD22" i="62"/>
  <c r="AZ22" i="62"/>
  <c r="AB22" i="62"/>
  <c r="X22" i="62"/>
  <c r="BG21" i="62"/>
  <c r="BC21" i="62"/>
  <c r="AY21" i="62"/>
  <c r="AA21" i="62"/>
  <c r="W21" i="62"/>
  <c r="BF20" i="62"/>
  <c r="BB20" i="62"/>
  <c r="AD20" i="62"/>
  <c r="Z20" i="62"/>
  <c r="V20" i="62"/>
  <c r="BE19" i="62"/>
  <c r="BA19" i="62"/>
  <c r="AC19" i="62"/>
  <c r="Y19" i="62"/>
  <c r="U19" i="62"/>
  <c r="AE19" i="62" s="1"/>
  <c r="BH18" i="62"/>
  <c r="BD18" i="62"/>
  <c r="AZ18" i="62"/>
  <c r="AB18" i="62"/>
  <c r="X18" i="62"/>
  <c r="BG17" i="62"/>
  <c r="BC17" i="62"/>
  <c r="AY17" i="62"/>
  <c r="AA17" i="62"/>
  <c r="W17" i="62"/>
  <c r="BF16" i="62"/>
  <c r="BB16" i="62"/>
  <c r="AD16" i="62"/>
  <c r="Z16" i="62"/>
  <c r="V16" i="62"/>
  <c r="BC56" i="62"/>
  <c r="BG52" i="62"/>
  <c r="AD50" i="62"/>
  <c r="AN50" i="62" s="1"/>
  <c r="AC49" i="62"/>
  <c r="AB48" i="62"/>
  <c r="AD46" i="62"/>
  <c r="AC45" i="62"/>
  <c r="BH44" i="62"/>
  <c r="AD39" i="62"/>
  <c r="AC38" i="62"/>
  <c r="BH37" i="62"/>
  <c r="AB37" i="62"/>
  <c r="BG36" i="62"/>
  <c r="AA36" i="62"/>
  <c r="BF35" i="62"/>
  <c r="Z35" i="62"/>
  <c r="BE34" i="62"/>
  <c r="Y34" i="62"/>
  <c r="BD33" i="62"/>
  <c r="X33" i="62"/>
  <c r="BC32" i="62"/>
  <c r="W32" i="62"/>
  <c r="BB31" i="62"/>
  <c r="V31" i="62"/>
  <c r="AF31" i="62" s="1"/>
  <c r="BA30" i="62"/>
  <c r="U30" i="62"/>
  <c r="AE30" i="62" s="1"/>
  <c r="AZ29" i="62"/>
  <c r="AY28" i="62"/>
  <c r="BD26" i="62"/>
  <c r="AY26" i="62"/>
  <c r="AC26" i="62"/>
  <c r="X26" i="62"/>
  <c r="BF25" i="62"/>
  <c r="BB25" i="62"/>
  <c r="AD25" i="62"/>
  <c r="Z25" i="62"/>
  <c r="V25" i="62"/>
  <c r="BE24" i="62"/>
  <c r="BA24" i="62"/>
  <c r="AC24" i="62"/>
  <c r="Y24" i="62"/>
  <c r="U24" i="62"/>
  <c r="AE24" i="62" s="1"/>
  <c r="BH23" i="62"/>
  <c r="BD23" i="62"/>
  <c r="AZ23" i="62"/>
  <c r="AB23" i="62"/>
  <c r="X23" i="62"/>
  <c r="BG22" i="62"/>
  <c r="BC22" i="62"/>
  <c r="AY22" i="62"/>
  <c r="AA22" i="62"/>
  <c r="W22" i="62"/>
  <c r="BF21" i="62"/>
  <c r="BB21" i="62"/>
  <c r="AD21" i="62"/>
  <c r="Z21" i="62"/>
  <c r="V21" i="62"/>
  <c r="BE20" i="62"/>
  <c r="BA20" i="62"/>
  <c r="AC20" i="62"/>
  <c r="Y20" i="62"/>
  <c r="U20" i="62"/>
  <c r="AE20" i="62" s="1"/>
  <c r="BH19" i="62"/>
  <c r="BD19" i="62"/>
  <c r="AZ19" i="62"/>
  <c r="AB19" i="62"/>
  <c r="X19" i="62"/>
  <c r="BG18" i="62"/>
  <c r="BC18" i="62"/>
  <c r="AY18" i="62"/>
  <c r="AA18" i="62"/>
  <c r="W18" i="62"/>
  <c r="BF17" i="62"/>
  <c r="BB17" i="62"/>
  <c r="AD17" i="62"/>
  <c r="Z17" i="62"/>
  <c r="V17" i="62"/>
  <c r="BE16" i="62"/>
  <c r="BA16" i="62"/>
  <c r="AC16" i="62"/>
  <c r="Y16" i="62"/>
  <c r="U16" i="62"/>
  <c r="AE16" i="62" s="1"/>
  <c r="BH53" i="62"/>
  <c r="BR53" i="62" s="1"/>
  <c r="AA47" i="62"/>
  <c r="BB46" i="62"/>
  <c r="V46" i="62"/>
  <c r="BA45" i="62"/>
  <c r="BK45" i="62" s="1"/>
  <c r="U45" i="62"/>
  <c r="AE45" i="62" s="1"/>
  <c r="AZ44" i="62"/>
  <c r="AD43" i="62"/>
  <c r="AC42" i="62"/>
  <c r="BH41" i="62"/>
  <c r="AB41" i="62"/>
  <c r="BG40" i="62"/>
  <c r="AA40" i="62"/>
  <c r="BF39" i="62"/>
  <c r="Z39" i="62"/>
  <c r="BE38" i="62"/>
  <c r="Y38" i="62"/>
  <c r="BD37" i="62"/>
  <c r="X37" i="62"/>
  <c r="BC36" i="62"/>
  <c r="W36" i="62"/>
  <c r="AG36" i="62" s="1"/>
  <c r="BB35" i="62"/>
  <c r="V35" i="62"/>
  <c r="AF35" i="62" s="1"/>
  <c r="BA34" i="62"/>
  <c r="U34" i="62"/>
  <c r="AE34" i="62" s="1"/>
  <c r="AZ33" i="62"/>
  <c r="AY32" i="62"/>
  <c r="AD27" i="62"/>
  <c r="BH26" i="62"/>
  <c r="BC26" i="62"/>
  <c r="AB26" i="62"/>
  <c r="W26" i="62"/>
  <c r="BE25" i="62"/>
  <c r="BA25" i="62"/>
  <c r="AC25" i="62"/>
  <c r="Y25" i="62"/>
  <c r="U25" i="62"/>
  <c r="AE25" i="62" s="1"/>
  <c r="BH24" i="62"/>
  <c r="BD24" i="62"/>
  <c r="AZ24" i="62"/>
  <c r="AB24" i="62"/>
  <c r="X24" i="62"/>
  <c r="BG23" i="62"/>
  <c r="BC23" i="62"/>
  <c r="AY23" i="62"/>
  <c r="AA23" i="62"/>
  <c r="W23" i="62"/>
  <c r="BF22" i="62"/>
  <c r="BB22" i="62"/>
  <c r="AD22" i="62"/>
  <c r="Z22" i="62"/>
  <c r="V22" i="62"/>
  <c r="BE21" i="62"/>
  <c r="BA21" i="62"/>
  <c r="AC21" i="62"/>
  <c r="Y21" i="62"/>
  <c r="U21" i="62"/>
  <c r="AE21" i="62" s="1"/>
  <c r="BH20" i="62"/>
  <c r="BD20" i="62"/>
  <c r="AZ20" i="62"/>
  <c r="AB20" i="62"/>
  <c r="X20" i="62"/>
  <c r="BG19" i="62"/>
  <c r="BC19" i="62"/>
  <c r="AY19" i="62"/>
  <c r="AA19" i="62"/>
  <c r="W19" i="62"/>
  <c r="BF18" i="62"/>
  <c r="BB18" i="62"/>
  <c r="AD18" i="62"/>
  <c r="Z18" i="62"/>
  <c r="V18" i="62"/>
  <c r="BE17" i="62"/>
  <c r="BA17" i="62"/>
  <c r="AC17" i="62"/>
  <c r="Y17" i="62"/>
  <c r="U17" i="62"/>
  <c r="AE17" i="62" s="1"/>
  <c r="BH16" i="62"/>
  <c r="BD16" i="62"/>
  <c r="AZ16" i="62"/>
  <c r="AB16" i="62"/>
  <c r="X16" i="62"/>
  <c r="AA44" i="62"/>
  <c r="Z43" i="62"/>
  <c r="Y42" i="62"/>
  <c r="AI42" i="62" s="1"/>
  <c r="X41" i="62"/>
  <c r="BG28" i="62"/>
  <c r="BF27" i="62"/>
  <c r="U26" i="62"/>
  <c r="AE26" i="62" s="1"/>
  <c r="BD25" i="62"/>
  <c r="X25" i="62"/>
  <c r="BC24" i="62"/>
  <c r="W24" i="62"/>
  <c r="BB23" i="62"/>
  <c r="V23" i="62"/>
  <c r="AF23" i="62" s="1"/>
  <c r="BA22" i="62"/>
  <c r="U22" i="62"/>
  <c r="AE22" i="62" s="1"/>
  <c r="BD21" i="62"/>
  <c r="X21" i="62"/>
  <c r="BC20" i="62"/>
  <c r="W20" i="62"/>
  <c r="BB19" i="62"/>
  <c r="V19" i="62"/>
  <c r="AF19" i="62" s="1"/>
  <c r="BA18" i="62"/>
  <c r="U18" i="62"/>
  <c r="AE18" i="62" s="1"/>
  <c r="BD17" i="62"/>
  <c r="X17" i="62"/>
  <c r="BC16" i="62"/>
  <c r="W16" i="62"/>
  <c r="W40" i="62"/>
  <c r="AG40" i="62" s="1"/>
  <c r="V39" i="62"/>
  <c r="AF39" i="62" s="1"/>
  <c r="U38" i="62"/>
  <c r="AE38" i="62" s="1"/>
  <c r="AD31" i="62"/>
  <c r="AN31" i="62" s="1"/>
  <c r="AC30" i="62"/>
  <c r="AB29" i="62"/>
  <c r="BG26" i="62"/>
  <c r="AZ25" i="62"/>
  <c r="AY24" i="62"/>
  <c r="AZ21" i="62"/>
  <c r="AY20" i="62"/>
  <c r="AZ17" i="62"/>
  <c r="AY16" i="62"/>
  <c r="BF43" i="62"/>
  <c r="BE42" i="62"/>
  <c r="BD41" i="62"/>
  <c r="BN41" i="62" s="1"/>
  <c r="AA28" i="62"/>
  <c r="Z27" i="62"/>
  <c r="BA26" i="62"/>
  <c r="AD23" i="62"/>
  <c r="AC22" i="62"/>
  <c r="AD19" i="62"/>
  <c r="AC18" i="62"/>
  <c r="BH48" i="62"/>
  <c r="BR48" i="62" s="1"/>
  <c r="BC40" i="62"/>
  <c r="BB39" i="62"/>
  <c r="BA38" i="62"/>
  <c r="AZ37" i="62"/>
  <c r="BJ37" i="62" s="1"/>
  <c r="AY36" i="62"/>
  <c r="BH29" i="62"/>
  <c r="AA26" i="62"/>
  <c r="BH25" i="62"/>
  <c r="BR25" i="62" s="1"/>
  <c r="AB25" i="62"/>
  <c r="BG24" i="62"/>
  <c r="AA24" i="62"/>
  <c r="BF23" i="62"/>
  <c r="Z23" i="62"/>
  <c r="BE22" i="62"/>
  <c r="Y22" i="62"/>
  <c r="BH21" i="62"/>
  <c r="AB21" i="62"/>
  <c r="BG20" i="62"/>
  <c r="AA20" i="62"/>
  <c r="BF19" i="62"/>
  <c r="Z19" i="62"/>
  <c r="BE18" i="62"/>
  <c r="Y18" i="62"/>
  <c r="BH17" i="62"/>
  <c r="BR17" i="62" s="1"/>
  <c r="AB17" i="62"/>
  <c r="BG16" i="62"/>
  <c r="AA16" i="62"/>
  <c r="S9" i="57"/>
  <c r="BC48" i="1"/>
  <c r="Q9" i="57"/>
  <c r="BH65" i="55"/>
  <c r="BD65" i="55"/>
  <c r="AZ65" i="55"/>
  <c r="AB65" i="55"/>
  <c r="X65" i="55"/>
  <c r="BG64" i="55"/>
  <c r="BC64" i="55"/>
  <c r="AY64" i="55"/>
  <c r="AA64" i="55"/>
  <c r="W64" i="55"/>
  <c r="BF63" i="55"/>
  <c r="BB63" i="55"/>
  <c r="AD63" i="55"/>
  <c r="Z63" i="55"/>
  <c r="V63" i="55"/>
  <c r="BE62" i="55"/>
  <c r="BA62" i="55"/>
  <c r="AC62" i="55"/>
  <c r="Y62" i="55"/>
  <c r="U62" i="55"/>
  <c r="BH61" i="55"/>
  <c r="BD61" i="55"/>
  <c r="AZ61" i="55"/>
  <c r="AB61" i="55"/>
  <c r="X61" i="55"/>
  <c r="BG60" i="55"/>
  <c r="BC60" i="55"/>
  <c r="AY60" i="55"/>
  <c r="AA60" i="55"/>
  <c r="W60" i="55"/>
  <c r="BF59" i="55"/>
  <c r="BB59" i="55"/>
  <c r="AD59" i="55"/>
  <c r="Z59" i="55"/>
  <c r="V59" i="55"/>
  <c r="BE58" i="55"/>
  <c r="BA58" i="55"/>
  <c r="AC58" i="55"/>
  <c r="Y58" i="55"/>
  <c r="U58" i="55"/>
  <c r="BH57" i="55"/>
  <c r="BD57" i="55"/>
  <c r="AZ57" i="55"/>
  <c r="AB57" i="55"/>
  <c r="X57" i="55"/>
  <c r="BG56" i="55"/>
  <c r="BC56" i="55"/>
  <c r="AY56" i="55"/>
  <c r="AA56" i="55"/>
  <c r="W56" i="55"/>
  <c r="BF55" i="55"/>
  <c r="BB55" i="55"/>
  <c r="AD55" i="55"/>
  <c r="Z55" i="55"/>
  <c r="V55" i="55"/>
  <c r="BE54" i="55"/>
  <c r="BA54" i="55"/>
  <c r="AC54" i="55"/>
  <c r="Y54" i="55"/>
  <c r="U54" i="55"/>
  <c r="BH53" i="55"/>
  <c r="BD53" i="55"/>
  <c r="AZ53" i="55"/>
  <c r="AB53" i="55"/>
  <c r="X53" i="55"/>
  <c r="BG52" i="55"/>
  <c r="BC52" i="55"/>
  <c r="AY52" i="55"/>
  <c r="AA52" i="55"/>
  <c r="W52" i="55"/>
  <c r="BF51" i="55"/>
  <c r="BB51" i="55"/>
  <c r="AD51" i="55"/>
  <c r="Z51" i="55"/>
  <c r="V51" i="55"/>
  <c r="BE50" i="55"/>
  <c r="BA50" i="55"/>
  <c r="AC50" i="55"/>
  <c r="Y50" i="55"/>
  <c r="U50" i="55"/>
  <c r="BH49" i="55"/>
  <c r="BD49" i="55"/>
  <c r="AZ49" i="55"/>
  <c r="AB49" i="55"/>
  <c r="X49" i="55"/>
  <c r="BG48" i="55"/>
  <c r="BC48" i="55"/>
  <c r="AY48" i="55"/>
  <c r="AA48" i="55"/>
  <c r="W48" i="55"/>
  <c r="BF47" i="55"/>
  <c r="BB47" i="55"/>
  <c r="AD47" i="55"/>
  <c r="Z47" i="55"/>
  <c r="V47" i="55"/>
  <c r="BE46" i="55"/>
  <c r="BA46" i="55"/>
  <c r="BG65" i="55"/>
  <c r="BC65" i="55"/>
  <c r="AY65" i="55"/>
  <c r="AA65" i="55"/>
  <c r="W65" i="55"/>
  <c r="BF64" i="55"/>
  <c r="BB64" i="55"/>
  <c r="AD64" i="55"/>
  <c r="Z64" i="55"/>
  <c r="V64" i="55"/>
  <c r="BE63" i="55"/>
  <c r="BA63" i="55"/>
  <c r="AC63" i="55"/>
  <c r="Y63" i="55"/>
  <c r="U63" i="55"/>
  <c r="BH62" i="55"/>
  <c r="BD62" i="55"/>
  <c r="AZ62" i="55"/>
  <c r="AB62" i="55"/>
  <c r="X62" i="55"/>
  <c r="BG61" i="55"/>
  <c r="BC61" i="55"/>
  <c r="AY61" i="55"/>
  <c r="AA61" i="55"/>
  <c r="W61" i="55"/>
  <c r="BF60" i="55"/>
  <c r="BB60" i="55"/>
  <c r="AD60" i="55"/>
  <c r="Z60" i="55"/>
  <c r="V60" i="55"/>
  <c r="BE59" i="55"/>
  <c r="BA59" i="55"/>
  <c r="AC59" i="55"/>
  <c r="Y59" i="55"/>
  <c r="U59" i="55"/>
  <c r="BH58" i="55"/>
  <c r="BD58" i="55"/>
  <c r="AZ58" i="55"/>
  <c r="AB58" i="55"/>
  <c r="X58" i="55"/>
  <c r="BG57" i="55"/>
  <c r="BC57" i="55"/>
  <c r="AY57" i="55"/>
  <c r="AA57" i="55"/>
  <c r="W57" i="55"/>
  <c r="BF56" i="55"/>
  <c r="BB56" i="55"/>
  <c r="AD56" i="55"/>
  <c r="Z56" i="55"/>
  <c r="V56" i="55"/>
  <c r="BE55" i="55"/>
  <c r="BA55" i="55"/>
  <c r="AC55" i="55"/>
  <c r="Y55" i="55"/>
  <c r="U55" i="55"/>
  <c r="BH54" i="55"/>
  <c r="BD54" i="55"/>
  <c r="AZ54" i="55"/>
  <c r="AB54" i="55"/>
  <c r="X54" i="55"/>
  <c r="BG53" i="55"/>
  <c r="BC53" i="55"/>
  <c r="AY53" i="55"/>
  <c r="AA53" i="55"/>
  <c r="W53" i="55"/>
  <c r="BF52" i="55"/>
  <c r="BB52" i="55"/>
  <c r="AD52" i="55"/>
  <c r="Z52" i="55"/>
  <c r="V52" i="55"/>
  <c r="BE51" i="55"/>
  <c r="BA51" i="55"/>
  <c r="AC51" i="55"/>
  <c r="Y51" i="55"/>
  <c r="U51" i="55"/>
  <c r="BH50" i="55"/>
  <c r="BD50" i="55"/>
  <c r="AZ50" i="55"/>
  <c r="AB50" i="55"/>
  <c r="X50" i="55"/>
  <c r="BG49" i="55"/>
  <c r="BC49" i="55"/>
  <c r="AY49" i="55"/>
  <c r="AA49" i="55"/>
  <c r="W49" i="55"/>
  <c r="BF48" i="55"/>
  <c r="BB48" i="55"/>
  <c r="AD48" i="55"/>
  <c r="Z48" i="55"/>
  <c r="V48" i="55"/>
  <c r="BE47" i="55"/>
  <c r="BA47" i="55"/>
  <c r="AC47" i="55"/>
  <c r="Y47" i="55"/>
  <c r="U47" i="55"/>
  <c r="BH46" i="55"/>
  <c r="BD46" i="55"/>
  <c r="AZ46" i="55"/>
  <c r="AB46" i="55"/>
  <c r="X46" i="55"/>
  <c r="BG45" i="55"/>
  <c r="BC45" i="55"/>
  <c r="AY45" i="55"/>
  <c r="AA45" i="55"/>
  <c r="W45" i="55"/>
  <c r="BF44" i="55"/>
  <c r="BB44" i="55"/>
  <c r="AD44" i="55"/>
  <c r="Z44" i="55"/>
  <c r="V44" i="55"/>
  <c r="BE43" i="55"/>
  <c r="BA43" i="55"/>
  <c r="AC43" i="55"/>
  <c r="Y43" i="55"/>
  <c r="U43" i="55"/>
  <c r="BH42" i="55"/>
  <c r="BD42" i="55"/>
  <c r="AZ42" i="55"/>
  <c r="AB42" i="55"/>
  <c r="X42" i="55"/>
  <c r="BG41" i="55"/>
  <c r="BC41" i="55"/>
  <c r="AY41" i="55"/>
  <c r="AA41" i="55"/>
  <c r="W41" i="55"/>
  <c r="BF40" i="55"/>
  <c r="BB40" i="55"/>
  <c r="AD40" i="55"/>
  <c r="Z40" i="55"/>
  <c r="V40" i="55"/>
  <c r="BE39" i="55"/>
  <c r="BA39" i="55"/>
  <c r="AC39" i="55"/>
  <c r="Y39" i="55"/>
  <c r="U39" i="55"/>
  <c r="BH38" i="55"/>
  <c r="BD38" i="55"/>
  <c r="AZ38" i="55"/>
  <c r="AB38" i="55"/>
  <c r="X38" i="55"/>
  <c r="BG37" i="55"/>
  <c r="BC37" i="55"/>
  <c r="AY37" i="55"/>
  <c r="AA37" i="55"/>
  <c r="W37" i="55"/>
  <c r="BF36" i="55"/>
  <c r="BB36" i="55"/>
  <c r="AD36" i="55"/>
  <c r="Z36" i="55"/>
  <c r="V36" i="55"/>
  <c r="BE35" i="55"/>
  <c r="BF65" i="55"/>
  <c r="BB65" i="55"/>
  <c r="AD65" i="55"/>
  <c r="Z65" i="55"/>
  <c r="V65" i="55"/>
  <c r="BE64" i="55"/>
  <c r="BA64" i="55"/>
  <c r="AC64" i="55"/>
  <c r="Y64" i="55"/>
  <c r="U64" i="55"/>
  <c r="BH63" i="55"/>
  <c r="BD63" i="55"/>
  <c r="AZ63" i="55"/>
  <c r="AB63" i="55"/>
  <c r="X63" i="55"/>
  <c r="BG62" i="55"/>
  <c r="BC62" i="55"/>
  <c r="AY62" i="55"/>
  <c r="AA62" i="55"/>
  <c r="W62" i="55"/>
  <c r="BF61" i="55"/>
  <c r="BB61" i="55"/>
  <c r="AD61" i="55"/>
  <c r="Z61" i="55"/>
  <c r="V61" i="55"/>
  <c r="BE60" i="55"/>
  <c r="BA60" i="55"/>
  <c r="AC60" i="55"/>
  <c r="Y60" i="55"/>
  <c r="U60" i="55"/>
  <c r="BH59" i="55"/>
  <c r="BD59" i="55"/>
  <c r="AZ59" i="55"/>
  <c r="AB59" i="55"/>
  <c r="X59" i="55"/>
  <c r="BG58" i="55"/>
  <c r="BC58" i="55"/>
  <c r="AY58" i="55"/>
  <c r="AA58" i="55"/>
  <c r="W58" i="55"/>
  <c r="BF57" i="55"/>
  <c r="BB57" i="55"/>
  <c r="AD57" i="55"/>
  <c r="Z57" i="55"/>
  <c r="V57" i="55"/>
  <c r="BE56" i="55"/>
  <c r="BA56" i="55"/>
  <c r="AC56" i="55"/>
  <c r="Y56" i="55"/>
  <c r="U56" i="55"/>
  <c r="BH55" i="55"/>
  <c r="BD55" i="55"/>
  <c r="AZ55" i="55"/>
  <c r="AB55" i="55"/>
  <c r="X55" i="55"/>
  <c r="BG54" i="55"/>
  <c r="BC54" i="55"/>
  <c r="AY54" i="55"/>
  <c r="AA54" i="55"/>
  <c r="W54" i="55"/>
  <c r="BF53" i="55"/>
  <c r="BB53" i="55"/>
  <c r="AD53" i="55"/>
  <c r="Z53" i="55"/>
  <c r="V53" i="55"/>
  <c r="BE52" i="55"/>
  <c r="BA52" i="55"/>
  <c r="AC52" i="55"/>
  <c r="Y52" i="55"/>
  <c r="U52" i="55"/>
  <c r="BH51" i="55"/>
  <c r="BD51" i="55"/>
  <c r="AZ51" i="55"/>
  <c r="AB51" i="55"/>
  <c r="X51" i="55"/>
  <c r="BG50" i="55"/>
  <c r="BC50" i="55"/>
  <c r="AY50" i="55"/>
  <c r="AA50" i="55"/>
  <c r="W50" i="55"/>
  <c r="BF49" i="55"/>
  <c r="BB49" i="55"/>
  <c r="AD49" i="55"/>
  <c r="Z49" i="55"/>
  <c r="V49" i="55"/>
  <c r="BE48" i="55"/>
  <c r="BA48" i="55"/>
  <c r="AC48" i="55"/>
  <c r="Y48" i="55"/>
  <c r="U48" i="55"/>
  <c r="BH47" i="55"/>
  <c r="BD47" i="55"/>
  <c r="AZ47" i="55"/>
  <c r="AB47" i="55"/>
  <c r="X47" i="55"/>
  <c r="BG46" i="55"/>
  <c r="BC46" i="55"/>
  <c r="AY46" i="55"/>
  <c r="AA46" i="55"/>
  <c r="W46" i="55"/>
  <c r="BF45" i="55"/>
  <c r="BB45" i="55"/>
  <c r="AD45" i="55"/>
  <c r="Z45" i="55"/>
  <c r="V45" i="55"/>
  <c r="BE44" i="55"/>
  <c r="BA44" i="55"/>
  <c r="AC44" i="55"/>
  <c r="Y44" i="55"/>
  <c r="U44" i="55"/>
  <c r="BH43" i="55"/>
  <c r="BD43" i="55"/>
  <c r="AZ43" i="55"/>
  <c r="AB43" i="55"/>
  <c r="X43" i="55"/>
  <c r="BG42" i="55"/>
  <c r="BC42" i="55"/>
  <c r="AY42" i="55"/>
  <c r="AA42" i="55"/>
  <c r="W42" i="55"/>
  <c r="BF41" i="55"/>
  <c r="BB41" i="55"/>
  <c r="AD41" i="55"/>
  <c r="Z41" i="55"/>
  <c r="V41" i="55"/>
  <c r="BE40" i="55"/>
  <c r="BA40" i="55"/>
  <c r="AC40" i="55"/>
  <c r="Y40" i="55"/>
  <c r="U40" i="55"/>
  <c r="BH39" i="55"/>
  <c r="BD39" i="55"/>
  <c r="AZ39" i="55"/>
  <c r="AB39" i="55"/>
  <c r="X39" i="55"/>
  <c r="BG38" i="55"/>
  <c r="BC38" i="55"/>
  <c r="AY38" i="55"/>
  <c r="AA38" i="55"/>
  <c r="W38" i="55"/>
  <c r="BF37" i="55"/>
  <c r="BB37" i="55"/>
  <c r="AD37" i="55"/>
  <c r="Z37" i="55"/>
  <c r="V37" i="55"/>
  <c r="BE36" i="55"/>
  <c r="BA36" i="55"/>
  <c r="AC36" i="55"/>
  <c r="Y36" i="55"/>
  <c r="U36" i="55"/>
  <c r="AZ64" i="55"/>
  <c r="AY63" i="55"/>
  <c r="AZ60" i="55"/>
  <c r="AY59" i="55"/>
  <c r="AZ56" i="55"/>
  <c r="AY55" i="55"/>
  <c r="AZ52" i="55"/>
  <c r="AY51" i="55"/>
  <c r="AZ48" i="55"/>
  <c r="AY47" i="55"/>
  <c r="Z46" i="55"/>
  <c r="BE45" i="55"/>
  <c r="Y45" i="55"/>
  <c r="BD44" i="55"/>
  <c r="X44" i="55"/>
  <c r="BC43" i="55"/>
  <c r="W43" i="55"/>
  <c r="BB42" i="55"/>
  <c r="AD42" i="55"/>
  <c r="V42" i="55"/>
  <c r="BA41" i="55"/>
  <c r="AC41" i="55"/>
  <c r="U41" i="55"/>
  <c r="BH40" i="55"/>
  <c r="AZ40" i="55"/>
  <c r="AB40" i="55"/>
  <c r="BG39" i="55"/>
  <c r="AY39" i="55"/>
  <c r="AA39" i="55"/>
  <c r="BF38" i="55"/>
  <c r="Z38" i="55"/>
  <c r="BE37" i="55"/>
  <c r="Y37" i="55"/>
  <c r="BD36" i="55"/>
  <c r="X36" i="55"/>
  <c r="BH35" i="55"/>
  <c r="BC35" i="55"/>
  <c r="AY35" i="55"/>
  <c r="AA35" i="55"/>
  <c r="W35" i="55"/>
  <c r="BF34" i="55"/>
  <c r="BB34" i="55"/>
  <c r="AD34" i="55"/>
  <c r="Z34" i="55"/>
  <c r="V34" i="55"/>
  <c r="BE33" i="55"/>
  <c r="BA33" i="55"/>
  <c r="AC33" i="55"/>
  <c r="Y33" i="55"/>
  <c r="U33" i="55"/>
  <c r="BH32" i="55"/>
  <c r="BD32" i="55"/>
  <c r="AZ32" i="55"/>
  <c r="AB32" i="55"/>
  <c r="X32" i="55"/>
  <c r="BG31" i="55"/>
  <c r="BC31" i="55"/>
  <c r="AY31" i="55"/>
  <c r="AA31" i="55"/>
  <c r="W31" i="55"/>
  <c r="BF30" i="55"/>
  <c r="BB30" i="55"/>
  <c r="AD30" i="55"/>
  <c r="Z30" i="55"/>
  <c r="V30" i="55"/>
  <c r="BE29" i="55"/>
  <c r="BA29" i="55"/>
  <c r="AC29" i="55"/>
  <c r="Y29" i="55"/>
  <c r="U29" i="55"/>
  <c r="BH28" i="55"/>
  <c r="BD28" i="55"/>
  <c r="AZ28" i="55"/>
  <c r="AB28" i="55"/>
  <c r="X28" i="55"/>
  <c r="BG27" i="55"/>
  <c r="BC27" i="55"/>
  <c r="AY27" i="55"/>
  <c r="AA27" i="55"/>
  <c r="W27" i="55"/>
  <c r="BF26" i="55"/>
  <c r="BB26" i="55"/>
  <c r="AD26" i="55"/>
  <c r="Z26" i="55"/>
  <c r="V26" i="55"/>
  <c r="BE25" i="55"/>
  <c r="BA25" i="55"/>
  <c r="AC25" i="55"/>
  <c r="Y25" i="55"/>
  <c r="U25" i="55"/>
  <c r="BH24" i="55"/>
  <c r="BD24" i="55"/>
  <c r="AZ24" i="55"/>
  <c r="AB24" i="55"/>
  <c r="X24" i="55"/>
  <c r="BG23" i="55"/>
  <c r="BC23" i="55"/>
  <c r="AY23" i="55"/>
  <c r="AA23" i="55"/>
  <c r="W23" i="55"/>
  <c r="BF22" i="55"/>
  <c r="BB22" i="55"/>
  <c r="AD22" i="55"/>
  <c r="Z22" i="55"/>
  <c r="V22" i="55"/>
  <c r="BE21" i="55"/>
  <c r="BA21" i="55"/>
  <c r="AC21" i="55"/>
  <c r="Y21" i="55"/>
  <c r="U21" i="55"/>
  <c r="BH20" i="55"/>
  <c r="BD20" i="55"/>
  <c r="AZ20" i="55"/>
  <c r="AB20" i="55"/>
  <c r="X20" i="55"/>
  <c r="BG19" i="55"/>
  <c r="BC19" i="55"/>
  <c r="AY19" i="55"/>
  <c r="AA19" i="55"/>
  <c r="W19" i="55"/>
  <c r="BF18" i="55"/>
  <c r="BB18" i="55"/>
  <c r="AD18" i="55"/>
  <c r="Z18" i="55"/>
  <c r="V18" i="55"/>
  <c r="BE17" i="55"/>
  <c r="BA17" i="55"/>
  <c r="AC17" i="55"/>
  <c r="Y17" i="55"/>
  <c r="U17" i="55"/>
  <c r="BH16" i="55"/>
  <c r="BD16" i="55"/>
  <c r="AZ16" i="55"/>
  <c r="AB16" i="55"/>
  <c r="X16" i="55"/>
  <c r="AC65" i="55"/>
  <c r="AD62" i="55"/>
  <c r="AC61" i="55"/>
  <c r="AD58" i="55"/>
  <c r="AC57" i="55"/>
  <c r="AD54" i="55"/>
  <c r="AC53" i="55"/>
  <c r="AD50" i="55"/>
  <c r="AC49" i="55"/>
  <c r="Y46" i="55"/>
  <c r="BD45" i="55"/>
  <c r="X45" i="55"/>
  <c r="BC44" i="55"/>
  <c r="W44" i="55"/>
  <c r="BB43" i="55"/>
  <c r="AD43" i="55"/>
  <c r="V43" i="55"/>
  <c r="BA42" i="55"/>
  <c r="AC42" i="55"/>
  <c r="U42" i="55"/>
  <c r="BH41" i="55"/>
  <c r="AZ41" i="55"/>
  <c r="AB41" i="55"/>
  <c r="BG40" i="55"/>
  <c r="AY40" i="55"/>
  <c r="AA40" i="55"/>
  <c r="BF39" i="55"/>
  <c r="Z39" i="55"/>
  <c r="BE38" i="55"/>
  <c r="Y38" i="55"/>
  <c r="BD37" i="55"/>
  <c r="X37" i="55"/>
  <c r="BC36" i="55"/>
  <c r="W36" i="55"/>
  <c r="BG35" i="55"/>
  <c r="BB35" i="55"/>
  <c r="AD35" i="55"/>
  <c r="Z35" i="55"/>
  <c r="V35" i="55"/>
  <c r="BE34" i="55"/>
  <c r="BA34" i="55"/>
  <c r="AC34" i="55"/>
  <c r="Y34" i="55"/>
  <c r="U34" i="55"/>
  <c r="BH33" i="55"/>
  <c r="BD33" i="55"/>
  <c r="AZ33" i="55"/>
  <c r="AB33" i="55"/>
  <c r="X33" i="55"/>
  <c r="BG32" i="55"/>
  <c r="BC32" i="55"/>
  <c r="AY32" i="55"/>
  <c r="AA32" i="55"/>
  <c r="W32" i="55"/>
  <c r="BF31" i="55"/>
  <c r="BB31" i="55"/>
  <c r="AD31" i="55"/>
  <c r="Z31" i="55"/>
  <c r="V31" i="55"/>
  <c r="BE30" i="55"/>
  <c r="BA30" i="55"/>
  <c r="AC30" i="55"/>
  <c r="Y30" i="55"/>
  <c r="U30" i="55"/>
  <c r="BH29" i="55"/>
  <c r="BD29" i="55"/>
  <c r="AZ29" i="55"/>
  <c r="AB29" i="55"/>
  <c r="X29" i="55"/>
  <c r="BG28" i="55"/>
  <c r="BC28" i="55"/>
  <c r="AY28" i="55"/>
  <c r="AA28" i="55"/>
  <c r="W28" i="55"/>
  <c r="BF27" i="55"/>
  <c r="BB27" i="55"/>
  <c r="AD27" i="55"/>
  <c r="Z27" i="55"/>
  <c r="V27" i="55"/>
  <c r="BE26" i="55"/>
  <c r="BA26" i="55"/>
  <c r="AC26" i="55"/>
  <c r="Y26" i="55"/>
  <c r="U26" i="55"/>
  <c r="BH25" i="55"/>
  <c r="BD25" i="55"/>
  <c r="AZ25" i="55"/>
  <c r="AB25" i="55"/>
  <c r="X25" i="55"/>
  <c r="BG24" i="55"/>
  <c r="BC24" i="55"/>
  <c r="AY24" i="55"/>
  <c r="AA24" i="55"/>
  <c r="W24" i="55"/>
  <c r="BF23" i="55"/>
  <c r="BB23" i="55"/>
  <c r="AD23" i="55"/>
  <c r="Z23" i="55"/>
  <c r="V23" i="55"/>
  <c r="BE22" i="55"/>
  <c r="BA22" i="55"/>
  <c r="AC22" i="55"/>
  <c r="Y22" i="55"/>
  <c r="U22" i="55"/>
  <c r="BH21" i="55"/>
  <c r="BD21" i="55"/>
  <c r="AZ21" i="55"/>
  <c r="AB21" i="55"/>
  <c r="X21" i="55"/>
  <c r="BG20" i="55"/>
  <c r="BC20" i="55"/>
  <c r="AY20" i="55"/>
  <c r="AA20" i="55"/>
  <c r="W20" i="55"/>
  <c r="BF19" i="55"/>
  <c r="BB19" i="55"/>
  <c r="AD19" i="55"/>
  <c r="Z19" i="55"/>
  <c r="V19" i="55"/>
  <c r="BE18" i="55"/>
  <c r="BA18" i="55"/>
  <c r="AC18" i="55"/>
  <c r="Y18" i="55"/>
  <c r="U18" i="55"/>
  <c r="BH17" i="55"/>
  <c r="BD17" i="55"/>
  <c r="AZ17" i="55"/>
  <c r="AB17" i="55"/>
  <c r="X17" i="55"/>
  <c r="BG16" i="55"/>
  <c r="BC16" i="55"/>
  <c r="AY16" i="55"/>
  <c r="AA16" i="55"/>
  <c r="W16" i="55"/>
  <c r="BE65" i="55"/>
  <c r="Y65" i="55"/>
  <c r="BH64" i="55"/>
  <c r="AB64" i="55"/>
  <c r="BG63" i="55"/>
  <c r="AA63" i="55"/>
  <c r="BF62" i="55"/>
  <c r="Z62" i="55"/>
  <c r="BE61" i="55"/>
  <c r="Y61" i="55"/>
  <c r="BH60" i="55"/>
  <c r="AB60" i="55"/>
  <c r="BG59" i="55"/>
  <c r="AA59" i="55"/>
  <c r="BF58" i="55"/>
  <c r="Z58" i="55"/>
  <c r="BE57" i="55"/>
  <c r="Y57" i="55"/>
  <c r="BH56" i="55"/>
  <c r="AB56" i="55"/>
  <c r="BG55" i="55"/>
  <c r="AA55" i="55"/>
  <c r="BF54" i="55"/>
  <c r="Z54" i="55"/>
  <c r="BE53" i="55"/>
  <c r="Y53" i="55"/>
  <c r="BH52" i="55"/>
  <c r="AB52" i="55"/>
  <c r="BG51" i="55"/>
  <c r="AA51" i="55"/>
  <c r="BF50" i="55"/>
  <c r="Z50" i="55"/>
  <c r="BE49" i="55"/>
  <c r="Y49" i="55"/>
  <c r="BH48" i="55"/>
  <c r="AB48" i="55"/>
  <c r="BG47" i="55"/>
  <c r="AA47" i="55"/>
  <c r="BF46" i="55"/>
  <c r="AD46" i="55"/>
  <c r="V46" i="55"/>
  <c r="BA45" i="55"/>
  <c r="AC45" i="55"/>
  <c r="U45" i="55"/>
  <c r="BH44" i="55"/>
  <c r="AZ44" i="55"/>
  <c r="AB44" i="55"/>
  <c r="BG43" i="55"/>
  <c r="AY43" i="55"/>
  <c r="AA43" i="55"/>
  <c r="BF42" i="55"/>
  <c r="Z42" i="55"/>
  <c r="BE41" i="55"/>
  <c r="Y41" i="55"/>
  <c r="BD40" i="55"/>
  <c r="X40" i="55"/>
  <c r="BC39" i="55"/>
  <c r="W39" i="55"/>
  <c r="BB38" i="55"/>
  <c r="AD38" i="55"/>
  <c r="V38" i="55"/>
  <c r="BA37" i="55"/>
  <c r="AC37" i="55"/>
  <c r="U37" i="55"/>
  <c r="BH36" i="55"/>
  <c r="AZ36" i="55"/>
  <c r="AB36" i="55"/>
  <c r="BF35" i="55"/>
  <c r="BA35" i="55"/>
  <c r="AC35" i="55"/>
  <c r="Y35" i="55"/>
  <c r="U35" i="55"/>
  <c r="BH34" i="55"/>
  <c r="BD34" i="55"/>
  <c r="AZ34" i="55"/>
  <c r="AB34" i="55"/>
  <c r="X34" i="55"/>
  <c r="BG33" i="55"/>
  <c r="BC33" i="55"/>
  <c r="AY33" i="55"/>
  <c r="AA33" i="55"/>
  <c r="W33" i="55"/>
  <c r="BF32" i="55"/>
  <c r="BB32" i="55"/>
  <c r="AD32" i="55"/>
  <c r="Z32" i="55"/>
  <c r="V32" i="55"/>
  <c r="BE31" i="55"/>
  <c r="BA31" i="55"/>
  <c r="AC31" i="55"/>
  <c r="Y31" i="55"/>
  <c r="U31" i="55"/>
  <c r="BH30" i="55"/>
  <c r="BD30" i="55"/>
  <c r="AZ30" i="55"/>
  <c r="AB30" i="55"/>
  <c r="X30" i="55"/>
  <c r="BG29" i="55"/>
  <c r="BC29" i="55"/>
  <c r="AY29" i="55"/>
  <c r="AA29" i="55"/>
  <c r="W29" i="55"/>
  <c r="BF28" i="55"/>
  <c r="BB28" i="55"/>
  <c r="AD28" i="55"/>
  <c r="Z28" i="55"/>
  <c r="V28" i="55"/>
  <c r="BE27" i="55"/>
  <c r="BA27" i="55"/>
  <c r="AC27" i="55"/>
  <c r="Y27" i="55"/>
  <c r="U27" i="55"/>
  <c r="BH26" i="55"/>
  <c r="BD26" i="55"/>
  <c r="AZ26" i="55"/>
  <c r="AB26" i="55"/>
  <c r="X26" i="55"/>
  <c r="BG25" i="55"/>
  <c r="BC25" i="55"/>
  <c r="AY25" i="55"/>
  <c r="AA25" i="55"/>
  <c r="W25" i="55"/>
  <c r="BF24" i="55"/>
  <c r="BB24" i="55"/>
  <c r="AD24" i="55"/>
  <c r="Z24" i="55"/>
  <c r="V24" i="55"/>
  <c r="BE23" i="55"/>
  <c r="BA23" i="55"/>
  <c r="AC23" i="55"/>
  <c r="Y23" i="55"/>
  <c r="U23" i="55"/>
  <c r="BH22" i="55"/>
  <c r="BD22" i="55"/>
  <c r="AZ22" i="55"/>
  <c r="AB22" i="55"/>
  <c r="X22" i="55"/>
  <c r="BG21" i="55"/>
  <c r="BC21" i="55"/>
  <c r="AY21" i="55"/>
  <c r="AA21" i="55"/>
  <c r="W21" i="55"/>
  <c r="BF20" i="55"/>
  <c r="BB20" i="55"/>
  <c r="AD20" i="55"/>
  <c r="Z20" i="55"/>
  <c r="V20" i="55"/>
  <c r="BE19" i="55"/>
  <c r="BA19" i="55"/>
  <c r="AC19" i="55"/>
  <c r="Y19" i="55"/>
  <c r="U19" i="55"/>
  <c r="BH18" i="55"/>
  <c r="BD18" i="55"/>
  <c r="AZ18" i="55"/>
  <c r="AB18" i="55"/>
  <c r="X18" i="55"/>
  <c r="BG17" i="55"/>
  <c r="BC17" i="55"/>
  <c r="AY17" i="55"/>
  <c r="AA17" i="55"/>
  <c r="W17" i="55"/>
  <c r="BF16" i="55"/>
  <c r="BB16" i="55"/>
  <c r="AD16" i="55"/>
  <c r="Z16" i="55"/>
  <c r="V16" i="55"/>
  <c r="X64" i="55"/>
  <c r="BD60" i="55"/>
  <c r="X56" i="55"/>
  <c r="BD52" i="55"/>
  <c r="X48" i="55"/>
  <c r="AD33" i="55"/>
  <c r="AC32" i="55"/>
  <c r="BH31" i="55"/>
  <c r="AB31" i="55"/>
  <c r="BG30" i="55"/>
  <c r="AA30" i="55"/>
  <c r="BF29" i="55"/>
  <c r="Z29" i="55"/>
  <c r="BE28" i="55"/>
  <c r="Y28" i="55"/>
  <c r="BD27" i="55"/>
  <c r="X27" i="55"/>
  <c r="BC26" i="55"/>
  <c r="W26" i="55"/>
  <c r="BB25" i="55"/>
  <c r="V25" i="55"/>
  <c r="BA24" i="55"/>
  <c r="U24" i="55"/>
  <c r="AZ23" i="55"/>
  <c r="AY22" i="55"/>
  <c r="AD17" i="55"/>
  <c r="AC16" i="55"/>
  <c r="BA65" i="55"/>
  <c r="W63" i="55"/>
  <c r="V62" i="55"/>
  <c r="U61" i="55"/>
  <c r="BC59" i="55"/>
  <c r="BB58" i="55"/>
  <c r="BA57" i="55"/>
  <c r="W55" i="55"/>
  <c r="V54" i="55"/>
  <c r="U53" i="55"/>
  <c r="BC51" i="55"/>
  <c r="BB50" i="55"/>
  <c r="BA49" i="55"/>
  <c r="W47" i="55"/>
  <c r="AC46" i="55"/>
  <c r="BH45" i="55"/>
  <c r="AB45" i="55"/>
  <c r="BG44" i="55"/>
  <c r="AA44" i="55"/>
  <c r="BF43" i="55"/>
  <c r="Z43" i="55"/>
  <c r="BE42" i="55"/>
  <c r="Y42" i="55"/>
  <c r="BD41" i="55"/>
  <c r="X41" i="55"/>
  <c r="AD39" i="55"/>
  <c r="AC38" i="55"/>
  <c r="BH37" i="55"/>
  <c r="AB37" i="55"/>
  <c r="BG36" i="55"/>
  <c r="AA36" i="55"/>
  <c r="AB35" i="55"/>
  <c r="BG34" i="55"/>
  <c r="AA34" i="55"/>
  <c r="BF33" i="55"/>
  <c r="Z33" i="55"/>
  <c r="BE32" i="55"/>
  <c r="Y32" i="55"/>
  <c r="BD31" i="55"/>
  <c r="X31" i="55"/>
  <c r="BC30" i="55"/>
  <c r="W30" i="55"/>
  <c r="BB29" i="55"/>
  <c r="V29" i="55"/>
  <c r="BA28" i="55"/>
  <c r="U28" i="55"/>
  <c r="AZ27" i="55"/>
  <c r="AY26" i="55"/>
  <c r="AD21" i="55"/>
  <c r="AC20" i="55"/>
  <c r="BH19" i="55"/>
  <c r="AB19" i="55"/>
  <c r="BG18" i="55"/>
  <c r="AA18" i="55"/>
  <c r="BF17" i="55"/>
  <c r="Z17" i="55"/>
  <c r="BE16" i="55"/>
  <c r="Y16" i="55"/>
  <c r="BD64" i="55"/>
  <c r="X60" i="55"/>
  <c r="BD56" i="55"/>
  <c r="X52" i="55"/>
  <c r="BD48" i="55"/>
  <c r="U46" i="55"/>
  <c r="AZ45" i="55"/>
  <c r="AY44" i="55"/>
  <c r="BC40" i="55"/>
  <c r="W40" i="55"/>
  <c r="BB39" i="55"/>
  <c r="V39" i="55"/>
  <c r="BA38" i="55"/>
  <c r="U38" i="55"/>
  <c r="AZ37" i="55"/>
  <c r="AY36" i="55"/>
  <c r="BD35" i="55"/>
  <c r="X35" i="55"/>
  <c r="BC34" i="55"/>
  <c r="W34" i="55"/>
  <c r="BB33" i="55"/>
  <c r="V33" i="55"/>
  <c r="BA32" i="55"/>
  <c r="U32" i="55"/>
  <c r="AZ31" i="55"/>
  <c r="AY30" i="55"/>
  <c r="AD25" i="55"/>
  <c r="AC24" i="55"/>
  <c r="BH23" i="55"/>
  <c r="AB23" i="55"/>
  <c r="BG22" i="55"/>
  <c r="AA22" i="55"/>
  <c r="BF21" i="55"/>
  <c r="Z21" i="55"/>
  <c r="BE20" i="55"/>
  <c r="Y20" i="55"/>
  <c r="BD19" i="55"/>
  <c r="X19" i="55"/>
  <c r="BC18" i="55"/>
  <c r="W18" i="55"/>
  <c r="BB17" i="55"/>
  <c r="V17" i="55"/>
  <c r="BA16" i="55"/>
  <c r="U16" i="55"/>
  <c r="W59" i="55"/>
  <c r="BC55" i="55"/>
  <c r="V50" i="55"/>
  <c r="BB46" i="55"/>
  <c r="AA26" i="55"/>
  <c r="Z25" i="55"/>
  <c r="BC22" i="55"/>
  <c r="BB21" i="55"/>
  <c r="U20" i="55"/>
  <c r="AY18" i="55"/>
  <c r="BC63" i="55"/>
  <c r="V58" i="55"/>
  <c r="BB54" i="55"/>
  <c r="U49" i="55"/>
  <c r="AB27" i="55"/>
  <c r="Y24" i="55"/>
  <c r="BD23" i="55"/>
  <c r="AZ19" i="55"/>
  <c r="BB62" i="55"/>
  <c r="U57" i="55"/>
  <c r="BA53" i="55"/>
  <c r="AY34" i="55"/>
  <c r="AD29" i="55"/>
  <c r="BG26" i="55"/>
  <c r="BF25" i="55"/>
  <c r="W22" i="55"/>
  <c r="V21" i="55"/>
  <c r="BA20" i="55"/>
  <c r="BA61" i="55"/>
  <c r="W51" i="55"/>
  <c r="BE24" i="55"/>
  <c r="X23" i="55"/>
  <c r="BC47" i="55"/>
  <c r="AZ35" i="55"/>
  <c r="U65" i="55"/>
  <c r="AC28" i="55"/>
  <c r="BH27" i="55"/>
  <c r="AT51" i="1"/>
  <c r="AT46" i="1"/>
  <c r="AQ51" i="1"/>
  <c r="L9" i="57"/>
  <c r="BE65" i="43"/>
  <c r="BA65" i="43"/>
  <c r="AC65" i="43"/>
  <c r="Y65" i="43"/>
  <c r="U65" i="43"/>
  <c r="AE65" i="43" s="1"/>
  <c r="BH64" i="43"/>
  <c r="BD64" i="43"/>
  <c r="AZ64" i="43"/>
  <c r="AB64" i="43"/>
  <c r="X64" i="43"/>
  <c r="BG63" i="43"/>
  <c r="BC63" i="43"/>
  <c r="AY63" i="43"/>
  <c r="AA63" i="43"/>
  <c r="W63" i="43"/>
  <c r="BF62" i="43"/>
  <c r="BB62" i="43"/>
  <c r="AD62" i="43"/>
  <c r="Z62" i="43"/>
  <c r="V62" i="43"/>
  <c r="BE61" i="43"/>
  <c r="BA61" i="43"/>
  <c r="AC61" i="43"/>
  <c r="Y61" i="43"/>
  <c r="U61" i="43"/>
  <c r="AE61" i="43" s="1"/>
  <c r="BH60" i="43"/>
  <c r="BD60" i="43"/>
  <c r="AZ60" i="43"/>
  <c r="AB60" i="43"/>
  <c r="X60" i="43"/>
  <c r="BG59" i="43"/>
  <c r="BC59" i="43"/>
  <c r="AY59" i="43"/>
  <c r="AA59" i="43"/>
  <c r="W59" i="43"/>
  <c r="BF58" i="43"/>
  <c r="BB58" i="43"/>
  <c r="AD58" i="43"/>
  <c r="Z58" i="43"/>
  <c r="V58" i="43"/>
  <c r="BE57" i="43"/>
  <c r="BA57" i="43"/>
  <c r="AC57" i="43"/>
  <c r="Y57" i="43"/>
  <c r="U57" i="43"/>
  <c r="AE57" i="43" s="1"/>
  <c r="BH56" i="43"/>
  <c r="BD56" i="43"/>
  <c r="AZ56" i="43"/>
  <c r="AB56" i="43"/>
  <c r="X56" i="43"/>
  <c r="BG55" i="43"/>
  <c r="BC55" i="43"/>
  <c r="AY55" i="43"/>
  <c r="AA55" i="43"/>
  <c r="W55" i="43"/>
  <c r="BF54" i="43"/>
  <c r="BB54" i="43"/>
  <c r="AD54" i="43"/>
  <c r="Z54" i="43"/>
  <c r="V54" i="43"/>
  <c r="BE53" i="43"/>
  <c r="BA53" i="43"/>
  <c r="AC53" i="43"/>
  <c r="Y53" i="43"/>
  <c r="U53" i="43"/>
  <c r="AE53" i="43" s="1"/>
  <c r="BH52" i="43"/>
  <c r="BD52" i="43"/>
  <c r="AZ52" i="43"/>
  <c r="AB52" i="43"/>
  <c r="X52" i="43"/>
  <c r="BG51" i="43"/>
  <c r="BC51" i="43"/>
  <c r="AY51" i="43"/>
  <c r="AA51" i="43"/>
  <c r="W51" i="43"/>
  <c r="BF50" i="43"/>
  <c r="BB50" i="43"/>
  <c r="AD50" i="43"/>
  <c r="Z50" i="43"/>
  <c r="V50" i="43"/>
  <c r="BE49" i="43"/>
  <c r="BA49" i="43"/>
  <c r="AC49" i="43"/>
  <c r="Y49" i="43"/>
  <c r="U49" i="43"/>
  <c r="BH48" i="43"/>
  <c r="BD48" i="43"/>
  <c r="AZ48" i="43"/>
  <c r="AB48" i="43"/>
  <c r="X48" i="43"/>
  <c r="BG47" i="43"/>
  <c r="BC47" i="43"/>
  <c r="AY47" i="43"/>
  <c r="BI47" i="43" s="1"/>
  <c r="AA47" i="43"/>
  <c r="W47" i="43"/>
  <c r="BF46" i="43"/>
  <c r="BB46" i="43"/>
  <c r="AD46" i="43"/>
  <c r="Z46" i="43"/>
  <c r="V46" i="43"/>
  <c r="BE45" i="43"/>
  <c r="BA45" i="43"/>
  <c r="AC45" i="43"/>
  <c r="Y45" i="43"/>
  <c r="U45" i="43"/>
  <c r="BH44" i="43"/>
  <c r="BD44" i="43"/>
  <c r="AZ44" i="43"/>
  <c r="AB44" i="43"/>
  <c r="X44" i="43"/>
  <c r="BG43" i="43"/>
  <c r="BC43" i="43"/>
  <c r="AY43" i="43"/>
  <c r="AA43" i="43"/>
  <c r="W43" i="43"/>
  <c r="BF42" i="43"/>
  <c r="BB42" i="43"/>
  <c r="AD42" i="43"/>
  <c r="Z42" i="43"/>
  <c r="V42" i="43"/>
  <c r="BE41" i="43"/>
  <c r="BA41" i="43"/>
  <c r="AC41" i="43"/>
  <c r="Y41" i="43"/>
  <c r="U41" i="43"/>
  <c r="BH40" i="43"/>
  <c r="BD40" i="43"/>
  <c r="AZ40" i="43"/>
  <c r="AB40" i="43"/>
  <c r="X40" i="43"/>
  <c r="BG39" i="43"/>
  <c r="BC39" i="43"/>
  <c r="AY39" i="43"/>
  <c r="AA39" i="43"/>
  <c r="W39" i="43"/>
  <c r="BF38" i="43"/>
  <c r="BB38" i="43"/>
  <c r="AD38" i="43"/>
  <c r="Z38" i="43"/>
  <c r="V38" i="43"/>
  <c r="BE37" i="43"/>
  <c r="BA37" i="43"/>
  <c r="AC37" i="43"/>
  <c r="Y37" i="43"/>
  <c r="U37" i="43"/>
  <c r="BH36" i="43"/>
  <c r="BD36" i="43"/>
  <c r="AZ36" i="43"/>
  <c r="AB36" i="43"/>
  <c r="X36" i="43"/>
  <c r="BG35" i="43"/>
  <c r="BC35" i="43"/>
  <c r="AY35" i="43"/>
  <c r="AA35" i="43"/>
  <c r="W35" i="43"/>
  <c r="BF34" i="43"/>
  <c r="BB34" i="43"/>
  <c r="AD34" i="43"/>
  <c r="Z34" i="43"/>
  <c r="V34" i="43"/>
  <c r="BE33" i="43"/>
  <c r="BA33" i="43"/>
  <c r="AC33" i="43"/>
  <c r="Y33" i="43"/>
  <c r="U33" i="43"/>
  <c r="BH32" i="43"/>
  <c r="BD32" i="43"/>
  <c r="AZ32" i="43"/>
  <c r="AB32" i="43"/>
  <c r="X32" i="43"/>
  <c r="BG31" i="43"/>
  <c r="BC31" i="43"/>
  <c r="AY31" i="43"/>
  <c r="AA31" i="43"/>
  <c r="W31" i="43"/>
  <c r="BF30" i="43"/>
  <c r="BB30" i="43"/>
  <c r="AD30" i="43"/>
  <c r="Z30" i="43"/>
  <c r="V30" i="43"/>
  <c r="BE29" i="43"/>
  <c r="BA29" i="43"/>
  <c r="AC29" i="43"/>
  <c r="Y29" i="43"/>
  <c r="U29" i="43"/>
  <c r="BH28" i="43"/>
  <c r="BD28" i="43"/>
  <c r="AZ28" i="43"/>
  <c r="AB28" i="43"/>
  <c r="X28" i="43"/>
  <c r="BG27" i="43"/>
  <c r="BC27" i="43"/>
  <c r="AY27" i="43"/>
  <c r="AA27" i="43"/>
  <c r="W27" i="43"/>
  <c r="BF26" i="43"/>
  <c r="BB26" i="43"/>
  <c r="AD26" i="43"/>
  <c r="Z26" i="43"/>
  <c r="V26" i="43"/>
  <c r="BE25" i="43"/>
  <c r="BA25" i="43"/>
  <c r="AC25" i="43"/>
  <c r="Y25" i="43"/>
  <c r="U25" i="43"/>
  <c r="BH24" i="43"/>
  <c r="BD24" i="43"/>
  <c r="AZ24" i="43"/>
  <c r="AB24" i="43"/>
  <c r="X24" i="43"/>
  <c r="BG23" i="43"/>
  <c r="BC23" i="43"/>
  <c r="AY23" i="43"/>
  <c r="AA23" i="43"/>
  <c r="W23" i="43"/>
  <c r="BF22" i="43"/>
  <c r="BB22" i="43"/>
  <c r="AD22" i="43"/>
  <c r="Z22" i="43"/>
  <c r="V22" i="43"/>
  <c r="BE21" i="43"/>
  <c r="BA21" i="43"/>
  <c r="AC21" i="43"/>
  <c r="Y21" i="43"/>
  <c r="U21" i="43"/>
  <c r="BH20" i="43"/>
  <c r="BD20" i="43"/>
  <c r="AZ20" i="43"/>
  <c r="AB20" i="43"/>
  <c r="X20" i="43"/>
  <c r="BG19" i="43"/>
  <c r="BC19" i="43"/>
  <c r="AY19" i="43"/>
  <c r="AA19" i="43"/>
  <c r="W19" i="43"/>
  <c r="BF18" i="43"/>
  <c r="BB18" i="43"/>
  <c r="AD18" i="43"/>
  <c r="Z18" i="43"/>
  <c r="V18" i="43"/>
  <c r="BE17" i="43"/>
  <c r="BA17" i="43"/>
  <c r="AC17" i="43"/>
  <c r="Y17" i="43"/>
  <c r="U17" i="43"/>
  <c r="BH16" i="43"/>
  <c r="BD16" i="43"/>
  <c r="AZ16" i="43"/>
  <c r="AB16" i="43"/>
  <c r="X16" i="43"/>
  <c r="BH65" i="43"/>
  <c r="BD65" i="43"/>
  <c r="AZ65" i="43"/>
  <c r="AB65" i="43"/>
  <c r="X65" i="43"/>
  <c r="BG64" i="43"/>
  <c r="BC64" i="43"/>
  <c r="AY64" i="43"/>
  <c r="AA64" i="43"/>
  <c r="W64" i="43"/>
  <c r="BF63" i="43"/>
  <c r="BB63" i="43"/>
  <c r="AD63" i="43"/>
  <c r="Z63" i="43"/>
  <c r="V63" i="43"/>
  <c r="BE62" i="43"/>
  <c r="BA62" i="43"/>
  <c r="AC62" i="43"/>
  <c r="Y62" i="43"/>
  <c r="U62" i="43"/>
  <c r="AE62" i="43" s="1"/>
  <c r="BH61" i="43"/>
  <c r="BD61" i="43"/>
  <c r="AZ61" i="43"/>
  <c r="AB61" i="43"/>
  <c r="X61" i="43"/>
  <c r="BG60" i="43"/>
  <c r="BC60" i="43"/>
  <c r="AY60" i="43"/>
  <c r="AA60" i="43"/>
  <c r="W60" i="43"/>
  <c r="BF59" i="43"/>
  <c r="BB59" i="43"/>
  <c r="AD59" i="43"/>
  <c r="Z59" i="43"/>
  <c r="V59" i="43"/>
  <c r="BE58" i="43"/>
  <c r="BA58" i="43"/>
  <c r="AC58" i="43"/>
  <c r="Y58" i="43"/>
  <c r="U58" i="43"/>
  <c r="AE58" i="43" s="1"/>
  <c r="BH57" i="43"/>
  <c r="BD57" i="43"/>
  <c r="AZ57" i="43"/>
  <c r="AB57" i="43"/>
  <c r="X57" i="43"/>
  <c r="BG56" i="43"/>
  <c r="BC56" i="43"/>
  <c r="AY56" i="43"/>
  <c r="AA56" i="43"/>
  <c r="W56" i="43"/>
  <c r="BF55" i="43"/>
  <c r="BB55" i="43"/>
  <c r="AD55" i="43"/>
  <c r="Z55" i="43"/>
  <c r="V55" i="43"/>
  <c r="BE54" i="43"/>
  <c r="BA54" i="43"/>
  <c r="AC54" i="43"/>
  <c r="Y54" i="43"/>
  <c r="U54" i="43"/>
  <c r="AE54" i="43" s="1"/>
  <c r="BH53" i="43"/>
  <c r="BD53" i="43"/>
  <c r="AZ53" i="43"/>
  <c r="AB53" i="43"/>
  <c r="X53" i="43"/>
  <c r="BG52" i="43"/>
  <c r="BC52" i="43"/>
  <c r="AY52" i="43"/>
  <c r="AA52" i="43"/>
  <c r="W52" i="43"/>
  <c r="BF51" i="43"/>
  <c r="BB51" i="43"/>
  <c r="AD51" i="43"/>
  <c r="Z51" i="43"/>
  <c r="V51" i="43"/>
  <c r="BE50" i="43"/>
  <c r="BA50" i="43"/>
  <c r="AC50" i="43"/>
  <c r="Y50" i="43"/>
  <c r="U50" i="43"/>
  <c r="AE50" i="43" s="1"/>
  <c r="BH49" i="43"/>
  <c r="BD49" i="43"/>
  <c r="AZ49" i="43"/>
  <c r="AB49" i="43"/>
  <c r="X49" i="43"/>
  <c r="BG48" i="43"/>
  <c r="BC48" i="43"/>
  <c r="AY48" i="43"/>
  <c r="AA48" i="43"/>
  <c r="W48" i="43"/>
  <c r="BF47" i="43"/>
  <c r="BB47" i="43"/>
  <c r="AD47" i="43"/>
  <c r="Z47" i="43"/>
  <c r="V47" i="43"/>
  <c r="BE46" i="43"/>
  <c r="BA46" i="43"/>
  <c r="AC46" i="43"/>
  <c r="Y46" i="43"/>
  <c r="U46" i="43"/>
  <c r="BH45" i="43"/>
  <c r="BD45" i="43"/>
  <c r="AZ45" i="43"/>
  <c r="AB45" i="43"/>
  <c r="X45" i="43"/>
  <c r="BG44" i="43"/>
  <c r="BC44" i="43"/>
  <c r="AY44" i="43"/>
  <c r="AA44" i="43"/>
  <c r="W44" i="43"/>
  <c r="BF43" i="43"/>
  <c r="BB43" i="43"/>
  <c r="AD43" i="43"/>
  <c r="Z43" i="43"/>
  <c r="V43" i="43"/>
  <c r="BE42" i="43"/>
  <c r="BA42" i="43"/>
  <c r="AC42" i="43"/>
  <c r="Y42" i="43"/>
  <c r="U42" i="43"/>
  <c r="BH41" i="43"/>
  <c r="BD41" i="43"/>
  <c r="AZ41" i="43"/>
  <c r="AB41" i="43"/>
  <c r="X41" i="43"/>
  <c r="BG40" i="43"/>
  <c r="BC40" i="43"/>
  <c r="AY40" i="43"/>
  <c r="AA40" i="43"/>
  <c r="W40" i="43"/>
  <c r="BF39" i="43"/>
  <c r="BB39" i="43"/>
  <c r="AD39" i="43"/>
  <c r="Z39" i="43"/>
  <c r="V39" i="43"/>
  <c r="BE38" i="43"/>
  <c r="BA38" i="43"/>
  <c r="AC38" i="43"/>
  <c r="Y38" i="43"/>
  <c r="U38" i="43"/>
  <c r="BH37" i="43"/>
  <c r="BD37" i="43"/>
  <c r="AZ37" i="43"/>
  <c r="AB37" i="43"/>
  <c r="X37" i="43"/>
  <c r="BG36" i="43"/>
  <c r="BC36" i="43"/>
  <c r="AY36" i="43"/>
  <c r="AA36" i="43"/>
  <c r="W36" i="43"/>
  <c r="BF35" i="43"/>
  <c r="BB35" i="43"/>
  <c r="AD35" i="43"/>
  <c r="Z35" i="43"/>
  <c r="V35" i="43"/>
  <c r="BE34" i="43"/>
  <c r="BA34" i="43"/>
  <c r="AC34" i="43"/>
  <c r="Y34" i="43"/>
  <c r="U34" i="43"/>
  <c r="BH33" i="43"/>
  <c r="BD33" i="43"/>
  <c r="AZ33" i="43"/>
  <c r="AB33" i="43"/>
  <c r="X33" i="43"/>
  <c r="BG32" i="43"/>
  <c r="BC32" i="43"/>
  <c r="AY32" i="43"/>
  <c r="AA32" i="43"/>
  <c r="W32" i="43"/>
  <c r="BF31" i="43"/>
  <c r="BB31" i="43"/>
  <c r="AD31" i="43"/>
  <c r="Z31" i="43"/>
  <c r="V31" i="43"/>
  <c r="BE30" i="43"/>
  <c r="BA30" i="43"/>
  <c r="AC30" i="43"/>
  <c r="Y30" i="43"/>
  <c r="U30" i="43"/>
  <c r="BH29" i="43"/>
  <c r="BD29" i="43"/>
  <c r="AZ29" i="43"/>
  <c r="AB29" i="43"/>
  <c r="X29" i="43"/>
  <c r="BG28" i="43"/>
  <c r="BC28" i="43"/>
  <c r="AY28" i="43"/>
  <c r="AA28" i="43"/>
  <c r="W28" i="43"/>
  <c r="BF27" i="43"/>
  <c r="BB27" i="43"/>
  <c r="AD27" i="43"/>
  <c r="Z27" i="43"/>
  <c r="V27" i="43"/>
  <c r="BE26" i="43"/>
  <c r="BA26" i="43"/>
  <c r="AC26" i="43"/>
  <c r="Y26" i="43"/>
  <c r="U26" i="43"/>
  <c r="BH25" i="43"/>
  <c r="BD25" i="43"/>
  <c r="AZ25" i="43"/>
  <c r="AB25" i="43"/>
  <c r="X25" i="43"/>
  <c r="BG24" i="43"/>
  <c r="BC24" i="43"/>
  <c r="AY24" i="43"/>
  <c r="AA24" i="43"/>
  <c r="W24" i="43"/>
  <c r="BF23" i="43"/>
  <c r="BB23" i="43"/>
  <c r="AD23" i="43"/>
  <c r="Z23" i="43"/>
  <c r="V23" i="43"/>
  <c r="BE22" i="43"/>
  <c r="BA22" i="43"/>
  <c r="AC22" i="43"/>
  <c r="Y22" i="43"/>
  <c r="U22" i="43"/>
  <c r="BH21" i="43"/>
  <c r="BD21" i="43"/>
  <c r="AZ21" i="43"/>
  <c r="AB21" i="43"/>
  <c r="X21" i="43"/>
  <c r="BG20" i="43"/>
  <c r="BC20" i="43"/>
  <c r="AY20" i="43"/>
  <c r="AA20" i="43"/>
  <c r="W20" i="43"/>
  <c r="BF19" i="43"/>
  <c r="BB19" i="43"/>
  <c r="AD19" i="43"/>
  <c r="Z19" i="43"/>
  <c r="V19" i="43"/>
  <c r="BE18" i="43"/>
  <c r="BA18" i="43"/>
  <c r="AC18" i="43"/>
  <c r="Y18" i="43"/>
  <c r="U18" i="43"/>
  <c r="BH17" i="43"/>
  <c r="BD17" i="43"/>
  <c r="AZ17" i="43"/>
  <c r="AB17" i="43"/>
  <c r="X17" i="43"/>
  <c r="BG16" i="43"/>
  <c r="BC16" i="43"/>
  <c r="AY16" i="43"/>
  <c r="AA16" i="43"/>
  <c r="W16" i="43"/>
  <c r="BG65" i="43"/>
  <c r="BC65" i="43"/>
  <c r="AY65" i="43"/>
  <c r="AA65" i="43"/>
  <c r="W65" i="43"/>
  <c r="BF64" i="43"/>
  <c r="BB64" i="43"/>
  <c r="AD64" i="43"/>
  <c r="Z64" i="43"/>
  <c r="V64" i="43"/>
  <c r="BE63" i="43"/>
  <c r="BA63" i="43"/>
  <c r="AC63" i="43"/>
  <c r="Y63" i="43"/>
  <c r="U63" i="43"/>
  <c r="AE63" i="43" s="1"/>
  <c r="BH62" i="43"/>
  <c r="BD62" i="43"/>
  <c r="AZ62" i="43"/>
  <c r="AB62" i="43"/>
  <c r="X62" i="43"/>
  <c r="BG61" i="43"/>
  <c r="BC61" i="43"/>
  <c r="AY61" i="43"/>
  <c r="AA61" i="43"/>
  <c r="W61" i="43"/>
  <c r="BF60" i="43"/>
  <c r="BB60" i="43"/>
  <c r="AD60" i="43"/>
  <c r="Z60" i="43"/>
  <c r="V60" i="43"/>
  <c r="BE59" i="43"/>
  <c r="BA59" i="43"/>
  <c r="AC59" i="43"/>
  <c r="Y59" i="43"/>
  <c r="U59" i="43"/>
  <c r="AE59" i="43" s="1"/>
  <c r="BH58" i="43"/>
  <c r="BD58" i="43"/>
  <c r="AZ58" i="43"/>
  <c r="AB58" i="43"/>
  <c r="X58" i="43"/>
  <c r="BG57" i="43"/>
  <c r="BC57" i="43"/>
  <c r="AY57" i="43"/>
  <c r="AA57" i="43"/>
  <c r="W57" i="43"/>
  <c r="BF56" i="43"/>
  <c r="BB56" i="43"/>
  <c r="AD56" i="43"/>
  <c r="Z56" i="43"/>
  <c r="V56" i="43"/>
  <c r="BE55" i="43"/>
  <c r="BA55" i="43"/>
  <c r="AC55" i="43"/>
  <c r="Y55" i="43"/>
  <c r="U55" i="43"/>
  <c r="AE55" i="43" s="1"/>
  <c r="BH54" i="43"/>
  <c r="BD54" i="43"/>
  <c r="AZ54" i="43"/>
  <c r="AB54" i="43"/>
  <c r="X54" i="43"/>
  <c r="BG53" i="43"/>
  <c r="BC53" i="43"/>
  <c r="AY53" i="43"/>
  <c r="AA53" i="43"/>
  <c r="W53" i="43"/>
  <c r="BF52" i="43"/>
  <c r="BB52" i="43"/>
  <c r="AD52" i="43"/>
  <c r="Z52" i="43"/>
  <c r="V52" i="43"/>
  <c r="BE51" i="43"/>
  <c r="BA51" i="43"/>
  <c r="AC51" i="43"/>
  <c r="Y51" i="43"/>
  <c r="U51" i="43"/>
  <c r="AE51" i="43" s="1"/>
  <c r="BH50" i="43"/>
  <c r="BD50" i="43"/>
  <c r="AZ50" i="43"/>
  <c r="AB50" i="43"/>
  <c r="X50" i="43"/>
  <c r="BG49" i="43"/>
  <c r="BC49" i="43"/>
  <c r="AY49" i="43"/>
  <c r="AA49" i="43"/>
  <c r="W49" i="43"/>
  <c r="BF48" i="43"/>
  <c r="BB48" i="43"/>
  <c r="AD48" i="43"/>
  <c r="Z48" i="43"/>
  <c r="V48" i="43"/>
  <c r="BE47" i="43"/>
  <c r="BA47" i="43"/>
  <c r="AC47" i="43"/>
  <c r="Y47" i="43"/>
  <c r="U47" i="43"/>
  <c r="AE47" i="43" s="1"/>
  <c r="BH46" i="43"/>
  <c r="BD46" i="43"/>
  <c r="AZ46" i="43"/>
  <c r="AB46" i="43"/>
  <c r="X46" i="43"/>
  <c r="BG45" i="43"/>
  <c r="BC45" i="43"/>
  <c r="AY45" i="43"/>
  <c r="AA45" i="43"/>
  <c r="W45" i="43"/>
  <c r="BF44" i="43"/>
  <c r="BB44" i="43"/>
  <c r="AD44" i="43"/>
  <c r="Z44" i="43"/>
  <c r="V44" i="43"/>
  <c r="BE43" i="43"/>
  <c r="BA43" i="43"/>
  <c r="AC43" i="43"/>
  <c r="Y43" i="43"/>
  <c r="U43" i="43"/>
  <c r="BH42" i="43"/>
  <c r="BD42" i="43"/>
  <c r="AZ42" i="43"/>
  <c r="AB42" i="43"/>
  <c r="X42" i="43"/>
  <c r="BG41" i="43"/>
  <c r="BC41" i="43"/>
  <c r="AY41" i="43"/>
  <c r="AA41" i="43"/>
  <c r="W41" i="43"/>
  <c r="BF40" i="43"/>
  <c r="BB40" i="43"/>
  <c r="AD40" i="43"/>
  <c r="Z40" i="43"/>
  <c r="V40" i="43"/>
  <c r="BE39" i="43"/>
  <c r="BA39" i="43"/>
  <c r="AC39" i="43"/>
  <c r="Y39" i="43"/>
  <c r="U39" i="43"/>
  <c r="BH38" i="43"/>
  <c r="BD38" i="43"/>
  <c r="AZ38" i="43"/>
  <c r="AB38" i="43"/>
  <c r="X38" i="43"/>
  <c r="BG37" i="43"/>
  <c r="BC37" i="43"/>
  <c r="AY37" i="43"/>
  <c r="AA37" i="43"/>
  <c r="W37" i="43"/>
  <c r="BF36" i="43"/>
  <c r="BB36" i="43"/>
  <c r="AD36" i="43"/>
  <c r="Z36" i="43"/>
  <c r="V36" i="43"/>
  <c r="BE35" i="43"/>
  <c r="BA35" i="43"/>
  <c r="AC35" i="43"/>
  <c r="Y35" i="43"/>
  <c r="U35" i="43"/>
  <c r="BH34" i="43"/>
  <c r="BD34" i="43"/>
  <c r="AZ34" i="43"/>
  <c r="AB34" i="43"/>
  <c r="X34" i="43"/>
  <c r="BG33" i="43"/>
  <c r="BC33" i="43"/>
  <c r="AY33" i="43"/>
  <c r="AA33" i="43"/>
  <c r="W33" i="43"/>
  <c r="BF32" i="43"/>
  <c r="BB32" i="43"/>
  <c r="AD32" i="43"/>
  <c r="Z32" i="43"/>
  <c r="V32" i="43"/>
  <c r="BE31" i="43"/>
  <c r="BA31" i="43"/>
  <c r="AC31" i="43"/>
  <c r="Y31" i="43"/>
  <c r="U31" i="43"/>
  <c r="BH30" i="43"/>
  <c r="BD30" i="43"/>
  <c r="AZ30" i="43"/>
  <c r="AB30" i="43"/>
  <c r="X30" i="43"/>
  <c r="BG29" i="43"/>
  <c r="BC29" i="43"/>
  <c r="AY29" i="43"/>
  <c r="AA29" i="43"/>
  <c r="W29" i="43"/>
  <c r="BF28" i="43"/>
  <c r="BB28" i="43"/>
  <c r="AD28" i="43"/>
  <c r="Z28" i="43"/>
  <c r="V28" i="43"/>
  <c r="BE27" i="43"/>
  <c r="BA27" i="43"/>
  <c r="AC27" i="43"/>
  <c r="Y27" i="43"/>
  <c r="U27" i="43"/>
  <c r="BH26" i="43"/>
  <c r="BD26" i="43"/>
  <c r="AZ26" i="43"/>
  <c r="AB26" i="43"/>
  <c r="X26" i="43"/>
  <c r="BG25" i="43"/>
  <c r="BC25" i="43"/>
  <c r="AY25" i="43"/>
  <c r="AA25" i="43"/>
  <c r="W25" i="43"/>
  <c r="BF24" i="43"/>
  <c r="BB24" i="43"/>
  <c r="AD24" i="43"/>
  <c r="Z24" i="43"/>
  <c r="V24" i="43"/>
  <c r="BE23" i="43"/>
  <c r="BA23" i="43"/>
  <c r="AC23" i="43"/>
  <c r="Y23" i="43"/>
  <c r="U23" i="43"/>
  <c r="BH22" i="43"/>
  <c r="BD22" i="43"/>
  <c r="AZ22" i="43"/>
  <c r="AB22" i="43"/>
  <c r="X22" i="43"/>
  <c r="BG21" i="43"/>
  <c r="BC21" i="43"/>
  <c r="AY21" i="43"/>
  <c r="AA21" i="43"/>
  <c r="W21" i="43"/>
  <c r="BF20" i="43"/>
  <c r="BB20" i="43"/>
  <c r="AD20" i="43"/>
  <c r="Z20" i="43"/>
  <c r="V20" i="43"/>
  <c r="BE19" i="43"/>
  <c r="BA19" i="43"/>
  <c r="AC19" i="43"/>
  <c r="Y19" i="43"/>
  <c r="U19" i="43"/>
  <c r="BH18" i="43"/>
  <c r="BD18" i="43"/>
  <c r="AZ18" i="43"/>
  <c r="AB18" i="43"/>
  <c r="X18" i="43"/>
  <c r="BG17" i="43"/>
  <c r="BC17" i="43"/>
  <c r="AY17" i="43"/>
  <c r="AA17" i="43"/>
  <c r="W17" i="43"/>
  <c r="BF16" i="43"/>
  <c r="BB16" i="43"/>
  <c r="AD16" i="43"/>
  <c r="Z16" i="43"/>
  <c r="V16" i="43"/>
  <c r="BF65" i="43"/>
  <c r="BB65" i="43"/>
  <c r="AD65" i="43"/>
  <c r="Z65" i="43"/>
  <c r="V65" i="43"/>
  <c r="BE64" i="43"/>
  <c r="BA64" i="43"/>
  <c r="AC64" i="43"/>
  <c r="Y64" i="43"/>
  <c r="U64" i="43"/>
  <c r="AE64" i="43" s="1"/>
  <c r="BH63" i="43"/>
  <c r="BD63" i="43"/>
  <c r="AZ63" i="43"/>
  <c r="AB63" i="43"/>
  <c r="X63" i="43"/>
  <c r="BG62" i="43"/>
  <c r="BC62" i="43"/>
  <c r="AY62" i="43"/>
  <c r="AA62" i="43"/>
  <c r="W62" i="43"/>
  <c r="BF61" i="43"/>
  <c r="BB61" i="43"/>
  <c r="AD61" i="43"/>
  <c r="Z61" i="43"/>
  <c r="V61" i="43"/>
  <c r="BE60" i="43"/>
  <c r="BA60" i="43"/>
  <c r="AC60" i="43"/>
  <c r="Y60" i="43"/>
  <c r="U60" i="43"/>
  <c r="AE60" i="43" s="1"/>
  <c r="BH59" i="43"/>
  <c r="BD59" i="43"/>
  <c r="AZ59" i="43"/>
  <c r="AB59" i="43"/>
  <c r="X59" i="43"/>
  <c r="BG58" i="43"/>
  <c r="BC58" i="43"/>
  <c r="AY58" i="43"/>
  <c r="AA58" i="43"/>
  <c r="W58" i="43"/>
  <c r="BF57" i="43"/>
  <c r="BB57" i="43"/>
  <c r="AD57" i="43"/>
  <c r="Z57" i="43"/>
  <c r="V57" i="43"/>
  <c r="BE56" i="43"/>
  <c r="BA56" i="43"/>
  <c r="AC56" i="43"/>
  <c r="Y56" i="43"/>
  <c r="U56" i="43"/>
  <c r="AE56" i="43" s="1"/>
  <c r="BH55" i="43"/>
  <c r="BD55" i="43"/>
  <c r="AZ55" i="43"/>
  <c r="AB55" i="43"/>
  <c r="X55" i="43"/>
  <c r="BG54" i="43"/>
  <c r="BC54" i="43"/>
  <c r="AY54" i="43"/>
  <c r="AA54" i="43"/>
  <c r="W54" i="43"/>
  <c r="BF53" i="43"/>
  <c r="BB53" i="43"/>
  <c r="AD53" i="43"/>
  <c r="Z53" i="43"/>
  <c r="V53" i="43"/>
  <c r="BE52" i="43"/>
  <c r="BA52" i="43"/>
  <c r="AC52" i="43"/>
  <c r="Y52" i="43"/>
  <c r="U52" i="43"/>
  <c r="AE52" i="43" s="1"/>
  <c r="BH51" i="43"/>
  <c r="BD51" i="43"/>
  <c r="AZ51" i="43"/>
  <c r="AB51" i="43"/>
  <c r="X51" i="43"/>
  <c r="BG50" i="43"/>
  <c r="BC50" i="43"/>
  <c r="AY50" i="43"/>
  <c r="AA50" i="43"/>
  <c r="W50" i="43"/>
  <c r="BF49" i="43"/>
  <c r="BB49" i="43"/>
  <c r="AD49" i="43"/>
  <c r="Z49" i="43"/>
  <c r="V49" i="43"/>
  <c r="BE48" i="43"/>
  <c r="BA48" i="43"/>
  <c r="AC48" i="43"/>
  <c r="Y48" i="43"/>
  <c r="U48" i="43"/>
  <c r="BH47" i="43"/>
  <c r="BD47" i="43"/>
  <c r="AZ47" i="43"/>
  <c r="AB47" i="43"/>
  <c r="X47" i="43"/>
  <c r="BG46" i="43"/>
  <c r="BC46" i="43"/>
  <c r="AY46" i="43"/>
  <c r="AA46" i="43"/>
  <c r="W46" i="43"/>
  <c r="BF45" i="43"/>
  <c r="BB45" i="43"/>
  <c r="AD45" i="43"/>
  <c r="Z45" i="43"/>
  <c r="V45" i="43"/>
  <c r="BE44" i="43"/>
  <c r="BA44" i="43"/>
  <c r="AC44" i="43"/>
  <c r="Y44" i="43"/>
  <c r="U44" i="43"/>
  <c r="BH43" i="43"/>
  <c r="BD43" i="43"/>
  <c r="AZ43" i="43"/>
  <c r="AB43" i="43"/>
  <c r="X43" i="43"/>
  <c r="BG42" i="43"/>
  <c r="BC42" i="43"/>
  <c r="AY42" i="43"/>
  <c r="AA42" i="43"/>
  <c r="W42" i="43"/>
  <c r="BF41" i="43"/>
  <c r="BB41" i="43"/>
  <c r="AD41" i="43"/>
  <c r="Z41" i="43"/>
  <c r="V41" i="43"/>
  <c r="BE40" i="43"/>
  <c r="BA40" i="43"/>
  <c r="AC40" i="43"/>
  <c r="Y40" i="43"/>
  <c r="U40" i="43"/>
  <c r="BH39" i="43"/>
  <c r="BD39" i="43"/>
  <c r="AZ39" i="43"/>
  <c r="AB39" i="43"/>
  <c r="X39" i="43"/>
  <c r="BG38" i="43"/>
  <c r="BC38" i="43"/>
  <c r="AY38" i="43"/>
  <c r="AA38" i="43"/>
  <c r="W38" i="43"/>
  <c r="BF37" i="43"/>
  <c r="BB37" i="43"/>
  <c r="AD37" i="43"/>
  <c r="Z37" i="43"/>
  <c r="V37" i="43"/>
  <c r="BE36" i="43"/>
  <c r="BA36" i="43"/>
  <c r="AC36" i="43"/>
  <c r="Y36" i="43"/>
  <c r="U36" i="43"/>
  <c r="BH35" i="43"/>
  <c r="BD35" i="43"/>
  <c r="AZ35" i="43"/>
  <c r="AB35" i="43"/>
  <c r="X35" i="43"/>
  <c r="BG34" i="43"/>
  <c r="BC34" i="43"/>
  <c r="AY34" i="43"/>
  <c r="AA34" i="43"/>
  <c r="W34" i="43"/>
  <c r="BF33" i="43"/>
  <c r="BB33" i="43"/>
  <c r="AD33" i="43"/>
  <c r="Z33" i="43"/>
  <c r="V33" i="43"/>
  <c r="BE32" i="43"/>
  <c r="BA32" i="43"/>
  <c r="AC32" i="43"/>
  <c r="Y32" i="43"/>
  <c r="U32" i="43"/>
  <c r="BH31" i="43"/>
  <c r="BD31" i="43"/>
  <c r="AZ31" i="43"/>
  <c r="AB31" i="43"/>
  <c r="X31" i="43"/>
  <c r="BG30" i="43"/>
  <c r="BC30" i="43"/>
  <c r="AY30" i="43"/>
  <c r="AA30" i="43"/>
  <c r="W30" i="43"/>
  <c r="BF29" i="43"/>
  <c r="BB29" i="43"/>
  <c r="AD29" i="43"/>
  <c r="Z29" i="43"/>
  <c r="V29" i="43"/>
  <c r="BE28" i="43"/>
  <c r="BA28" i="43"/>
  <c r="AC28" i="43"/>
  <c r="Y28" i="43"/>
  <c r="U28" i="43"/>
  <c r="BH27" i="43"/>
  <c r="BD27" i="43"/>
  <c r="AZ27" i="43"/>
  <c r="AB27" i="43"/>
  <c r="X27" i="43"/>
  <c r="BG26" i="43"/>
  <c r="BC26" i="43"/>
  <c r="AY26" i="43"/>
  <c r="AA26" i="43"/>
  <c r="W26" i="43"/>
  <c r="BF25" i="43"/>
  <c r="BB25" i="43"/>
  <c r="AD25" i="43"/>
  <c r="Z25" i="43"/>
  <c r="V25" i="43"/>
  <c r="BE24" i="43"/>
  <c r="BA24" i="43"/>
  <c r="AC24" i="43"/>
  <c r="Y24" i="43"/>
  <c r="U24" i="43"/>
  <c r="BH23" i="43"/>
  <c r="BD23" i="43"/>
  <c r="AZ23" i="43"/>
  <c r="AB23" i="43"/>
  <c r="X23" i="43"/>
  <c r="BG22" i="43"/>
  <c r="BC22" i="43"/>
  <c r="AY22" i="43"/>
  <c r="AA22" i="43"/>
  <c r="W22" i="43"/>
  <c r="BF21" i="43"/>
  <c r="BB21" i="43"/>
  <c r="AD21" i="43"/>
  <c r="Z21" i="43"/>
  <c r="V21" i="43"/>
  <c r="BE20" i="43"/>
  <c r="BA20" i="43"/>
  <c r="AC20" i="43"/>
  <c r="Y20" i="43"/>
  <c r="U20" i="43"/>
  <c r="BH19" i="43"/>
  <c r="BD19" i="43"/>
  <c r="AZ19" i="43"/>
  <c r="AB19" i="43"/>
  <c r="X19" i="43"/>
  <c r="BG18" i="43"/>
  <c r="BC18" i="43"/>
  <c r="AY18" i="43"/>
  <c r="AA18" i="43"/>
  <c r="W18" i="43"/>
  <c r="BF17" i="43"/>
  <c r="BB17" i="43"/>
  <c r="AD17" i="43"/>
  <c r="AC16" i="43"/>
  <c r="Z17" i="43"/>
  <c r="BE16" i="43"/>
  <c r="Y16" i="43"/>
  <c r="V17" i="43"/>
  <c r="BA16" i="43"/>
  <c r="U16" i="43"/>
  <c r="BC51" i="1"/>
  <c r="AZ51" i="1"/>
  <c r="AZ46" i="1"/>
  <c r="O9" i="57"/>
  <c r="AO49" i="1"/>
  <c r="T56" i="57"/>
  <c r="AO41" i="1"/>
  <c r="AK47" i="1"/>
  <c r="BM16" i="46"/>
  <c r="BJ17" i="46"/>
  <c r="AI18" i="46"/>
  <c r="AF19" i="46"/>
  <c r="BP19" i="46"/>
  <c r="BM20" i="46"/>
  <c r="BJ21" i="46"/>
  <c r="AI22" i="46"/>
  <c r="AF23" i="46"/>
  <c r="BP23" i="46"/>
  <c r="BM24" i="46"/>
  <c r="BJ25" i="46"/>
  <c r="AI26" i="46"/>
  <c r="AF27" i="46"/>
  <c r="BP27" i="46"/>
  <c r="BM28" i="46"/>
  <c r="BJ29" i="46"/>
  <c r="AI30" i="46"/>
  <c r="AF31" i="46"/>
  <c r="BP31" i="46"/>
  <c r="BI33" i="46"/>
  <c r="BR34" i="46"/>
  <c r="AF36" i="46"/>
  <c r="AM39" i="46"/>
  <c r="AM47" i="46"/>
  <c r="AM55" i="46"/>
  <c r="BJ16" i="46"/>
  <c r="AI17" i="46"/>
  <c r="AF18" i="46"/>
  <c r="BP18" i="46"/>
  <c r="BM19" i="46"/>
  <c r="BJ20" i="46"/>
  <c r="AI21" i="46"/>
  <c r="AF22" i="46"/>
  <c r="BP22" i="46"/>
  <c r="BM23" i="46"/>
  <c r="BJ24" i="46"/>
  <c r="AI25" i="46"/>
  <c r="AF26" i="46"/>
  <c r="BP26" i="46"/>
  <c r="BM27" i="46"/>
  <c r="BJ28" i="46"/>
  <c r="AI29" i="46"/>
  <c r="AF30" i="46"/>
  <c r="BP30" i="46"/>
  <c r="BM31" i="46"/>
  <c r="BK32" i="46"/>
  <c r="AI36" i="46"/>
  <c r="BJ38" i="46"/>
  <c r="BJ46" i="46"/>
  <c r="BJ54" i="46"/>
  <c r="AM16" i="46"/>
  <c r="AJ17" i="46"/>
  <c r="AG18" i="46"/>
  <c r="BQ18" i="46"/>
  <c r="BN19" i="46"/>
  <c r="AM20" i="46"/>
  <c r="AJ21" i="46"/>
  <c r="AG22" i="46"/>
  <c r="BQ22" i="46"/>
  <c r="BN23" i="46"/>
  <c r="AM24" i="46"/>
  <c r="AJ25" i="46"/>
  <c r="AG26" i="46"/>
  <c r="BQ26" i="46"/>
  <c r="BN27" i="46"/>
  <c r="AM28" i="46"/>
  <c r="AJ29" i="46"/>
  <c r="AG30" i="46"/>
  <c r="BQ30" i="46"/>
  <c r="BN31" i="46"/>
  <c r="BL32" i="46"/>
  <c r="BN34" i="46"/>
  <c r="BP36" i="46"/>
  <c r="BN38" i="46"/>
  <c r="BL40" i="46"/>
  <c r="BN42" i="46"/>
  <c r="BL44" i="46"/>
  <c r="BN46" i="46"/>
  <c r="BL48" i="46"/>
  <c r="BN50" i="46"/>
  <c r="BL52" i="46"/>
  <c r="BN54" i="46"/>
  <c r="BL56" i="46"/>
  <c r="BI32" i="46"/>
  <c r="AL33" i="46"/>
  <c r="BO34" i="46"/>
  <c r="BL35" i="46"/>
  <c r="BI36" i="46"/>
  <c r="AL37" i="46"/>
  <c r="BO38" i="46"/>
  <c r="BL39" i="46"/>
  <c r="BI40" i="46"/>
  <c r="AL41" i="46"/>
  <c r="BO42" i="46"/>
  <c r="BL43" i="46"/>
  <c r="BI44" i="46"/>
  <c r="AL45" i="46"/>
  <c r="BO46" i="46"/>
  <c r="BL47" i="46"/>
  <c r="BI48" i="46"/>
  <c r="AL49" i="46"/>
  <c r="BO50" i="46"/>
  <c r="BL51" i="46"/>
  <c r="BI52" i="46"/>
  <c r="AL53" i="46"/>
  <c r="BO54" i="46"/>
  <c r="BL55" i="46"/>
  <c r="BI56" i="46"/>
  <c r="AL57" i="46"/>
  <c r="BO58" i="46"/>
  <c r="BL59" i="46"/>
  <c r="BI60" i="46"/>
  <c r="AL61" i="46"/>
  <c r="BO62" i="46"/>
  <c r="BL63" i="46"/>
  <c r="BI64" i="46"/>
  <c r="AL65" i="46"/>
  <c r="AH32" i="46"/>
  <c r="BR32" i="46"/>
  <c r="BK33" i="46"/>
  <c r="AN34" i="46"/>
  <c r="AK35" i="46"/>
  <c r="AH36" i="46"/>
  <c r="BR36" i="46"/>
  <c r="BK37" i="46"/>
  <c r="AN38" i="46"/>
  <c r="AK39" i="46"/>
  <c r="AH40" i="46"/>
  <c r="BR40" i="46"/>
  <c r="BK41" i="46"/>
  <c r="AN42" i="46"/>
  <c r="AK43" i="46"/>
  <c r="AH44" i="46"/>
  <c r="BR44" i="46"/>
  <c r="BK45" i="46"/>
  <c r="AN46" i="46"/>
  <c r="AK47" i="46"/>
  <c r="AH48" i="46"/>
  <c r="BR48" i="46"/>
  <c r="BK49" i="46"/>
  <c r="AN50" i="46"/>
  <c r="AK51" i="46"/>
  <c r="AH52" i="46"/>
  <c r="BR52" i="46"/>
  <c r="BK53" i="46"/>
  <c r="AN54" i="46"/>
  <c r="AK55" i="46"/>
  <c r="AH56" i="46"/>
  <c r="BR56" i="46"/>
  <c r="BK57" i="46"/>
  <c r="AN58" i="46"/>
  <c r="AK59" i="46"/>
  <c r="AH60" i="46"/>
  <c r="BR60" i="46"/>
  <c r="BK61" i="46"/>
  <c r="AN62" i="46"/>
  <c r="AK63" i="46"/>
  <c r="AH64" i="46"/>
  <c r="BR64" i="46"/>
  <c r="BK65" i="46"/>
  <c r="AG38" i="46"/>
  <c r="BQ38" i="46"/>
  <c r="BN39" i="46"/>
  <c r="AM40" i="46"/>
  <c r="AJ41" i="46"/>
  <c r="AG42" i="46"/>
  <c r="BQ42" i="46"/>
  <c r="BN43" i="46"/>
  <c r="AM44" i="46"/>
  <c r="AJ45" i="46"/>
  <c r="AG46" i="46"/>
  <c r="BQ46" i="46"/>
  <c r="BN47" i="46"/>
  <c r="AM48" i="46"/>
  <c r="AJ49" i="46"/>
  <c r="AG50" i="46"/>
  <c r="BQ50" i="46"/>
  <c r="BN51" i="46"/>
  <c r="AM52" i="46"/>
  <c r="AJ53" i="46"/>
  <c r="AG54" i="46"/>
  <c r="BQ54" i="46"/>
  <c r="BN55" i="46"/>
  <c r="AM56" i="46"/>
  <c r="AJ57" i="46"/>
  <c r="AG58" i="46"/>
  <c r="BQ58" i="46"/>
  <c r="BN59" i="46"/>
  <c r="AM60" i="46"/>
  <c r="AJ61" i="46"/>
  <c r="AG62" i="46"/>
  <c r="BQ62" i="46"/>
  <c r="BN63" i="46"/>
  <c r="AM64" i="46"/>
  <c r="AJ65" i="46"/>
  <c r="M60" i="57"/>
  <c r="M61" i="57"/>
  <c r="AL2" i="1"/>
  <c r="BI65" i="40"/>
  <c r="BJ64" i="40"/>
  <c r="AH64" i="40"/>
  <c r="BQ63" i="40"/>
  <c r="BP62" i="40"/>
  <c r="BK61" i="40"/>
  <c r="AM61" i="40"/>
  <c r="BJ60" i="40"/>
  <c r="AH60" i="40"/>
  <c r="BQ59" i="40"/>
  <c r="BK57" i="40"/>
  <c r="AM57" i="40"/>
  <c r="BJ56" i="40"/>
  <c r="AH56" i="40"/>
  <c r="BQ55" i="40"/>
  <c r="BK53" i="40"/>
  <c r="AM53" i="40"/>
  <c r="BJ52" i="40"/>
  <c r="AH52" i="40"/>
  <c r="BQ51" i="40"/>
  <c r="BK49" i="40"/>
  <c r="AM49" i="40"/>
  <c r="BN48" i="40"/>
  <c r="BM47" i="40"/>
  <c r="AK47" i="40"/>
  <c r="AN46" i="40"/>
  <c r="AL44" i="40"/>
  <c r="BP42" i="40"/>
  <c r="BK41" i="40"/>
  <c r="AM41" i="40"/>
  <c r="BN40" i="40"/>
  <c r="BM39" i="40"/>
  <c r="AK39" i="40"/>
  <c r="AN38" i="40"/>
  <c r="AL36" i="40"/>
  <c r="BP34" i="40"/>
  <c r="BK33" i="40"/>
  <c r="AM33" i="40"/>
  <c r="BN32" i="40"/>
  <c r="BQ31" i="40"/>
  <c r="AJ30" i="40"/>
  <c r="BO29" i="40"/>
  <c r="BR28" i="40"/>
  <c r="AH28" i="40"/>
  <c r="AK27" i="40"/>
  <c r="AN26" i="40"/>
  <c r="AL24" i="40"/>
  <c r="BI23" i="40"/>
  <c r="BL22" i="40"/>
  <c r="AI21" i="40"/>
  <c r="BJ20" i="40"/>
  <c r="BM19" i="40"/>
  <c r="BP18" i="40"/>
  <c r="BK17" i="40"/>
  <c r="AM17" i="40"/>
  <c r="BN16" i="40"/>
  <c r="BR64" i="40"/>
  <c r="BK65" i="40"/>
  <c r="BP65" i="40"/>
  <c r="AJ63" i="40"/>
  <c r="AM62" i="40"/>
  <c r="BJ61" i="40"/>
  <c r="AH61" i="40"/>
  <c r="BQ60" i="40"/>
  <c r="BK58" i="40"/>
  <c r="AM58" i="40"/>
  <c r="BJ57" i="40"/>
  <c r="AH57" i="40"/>
  <c r="BQ56" i="40"/>
  <c r="BK54" i="40"/>
  <c r="AM54" i="40"/>
  <c r="BJ53" i="40"/>
  <c r="AH53" i="40"/>
  <c r="BQ52" i="40"/>
  <c r="BK50" i="40"/>
  <c r="AM50" i="40"/>
  <c r="BJ49" i="40"/>
  <c r="AH49" i="40"/>
  <c r="BQ48" i="40"/>
  <c r="BK46" i="40"/>
  <c r="AM46" i="40"/>
  <c r="BJ45" i="40"/>
  <c r="AH45" i="40"/>
  <c r="BQ44" i="40"/>
  <c r="BK42" i="40"/>
  <c r="AM42" i="40"/>
  <c r="BJ41" i="40"/>
  <c r="AH41" i="40"/>
  <c r="BQ40" i="40"/>
  <c r="BK38" i="40"/>
  <c r="AM38" i="40"/>
  <c r="BJ37" i="40"/>
  <c r="AH37" i="40"/>
  <c r="BQ36" i="40"/>
  <c r="BK34" i="40"/>
  <c r="AM34" i="40"/>
  <c r="BJ33" i="40"/>
  <c r="AH33" i="40"/>
  <c r="BQ32" i="40"/>
  <c r="BK30" i="40"/>
  <c r="AM30" i="40"/>
  <c r="BJ29" i="40"/>
  <c r="AH29" i="40"/>
  <c r="BQ28" i="40"/>
  <c r="BK26" i="40"/>
  <c r="AM26" i="40"/>
  <c r="BJ25" i="40"/>
  <c r="AH25" i="40"/>
  <c r="BQ24" i="40"/>
  <c r="BK22" i="40"/>
  <c r="AM22" i="40"/>
  <c r="BJ21" i="40"/>
  <c r="AH21" i="40"/>
  <c r="BQ20" i="40"/>
  <c r="BK18" i="40"/>
  <c r="AM18" i="40"/>
  <c r="BJ17" i="40"/>
  <c r="AH17" i="40"/>
  <c r="BQ16" i="40"/>
  <c r="AJ64" i="40"/>
  <c r="BO63" i="40"/>
  <c r="BR62" i="40"/>
  <c r="BI61" i="40"/>
  <c r="AG61" i="40"/>
  <c r="BL60" i="40"/>
  <c r="AN60" i="40"/>
  <c r="BR58" i="40"/>
  <c r="BI57" i="40"/>
  <c r="AG57" i="40"/>
  <c r="BL56" i="40"/>
  <c r="AN56" i="40"/>
  <c r="BR54" i="40"/>
  <c r="BI53" i="40"/>
  <c r="AG53" i="40"/>
  <c r="BL52" i="40"/>
  <c r="AN52" i="40"/>
  <c r="BR50" i="40"/>
  <c r="BI49" i="40"/>
  <c r="AG49" i="40"/>
  <c r="BL48" i="40"/>
  <c r="AN48" i="40"/>
  <c r="BR46" i="40"/>
  <c r="BI45" i="40"/>
  <c r="AG45" i="40"/>
  <c r="BL44" i="40"/>
  <c r="AN44" i="40"/>
  <c r="BR42" i="40"/>
  <c r="BI41" i="40"/>
  <c r="AG41" i="40"/>
  <c r="BL40" i="40"/>
  <c r="AN40" i="40"/>
  <c r="BR38" i="40"/>
  <c r="BI37" i="40"/>
  <c r="AG37" i="40"/>
  <c r="BL36" i="40"/>
  <c r="AN36" i="40"/>
  <c r="AL34" i="40"/>
  <c r="BP32" i="40"/>
  <c r="AF32" i="40"/>
  <c r="BK31" i="40"/>
  <c r="AM31" i="40"/>
  <c r="BN30" i="40"/>
  <c r="BM29" i="40"/>
  <c r="AK29" i="40"/>
  <c r="AN28" i="40"/>
  <c r="AL26" i="40"/>
  <c r="BP24" i="40"/>
  <c r="AF24" i="40"/>
  <c r="BK23" i="40"/>
  <c r="AM23" i="40"/>
  <c r="BN22" i="40"/>
  <c r="BM21" i="40"/>
  <c r="AK21" i="40"/>
  <c r="AN20" i="40"/>
  <c r="AL18" i="40"/>
  <c r="BP16" i="40"/>
  <c r="AF16" i="40"/>
  <c r="BI50" i="38"/>
  <c r="BI34" i="38"/>
  <c r="BL31" i="38"/>
  <c r="BI28" i="38"/>
  <c r="BP27" i="38"/>
  <c r="BM24" i="38"/>
  <c r="BL23" i="38"/>
  <c r="AK20" i="38"/>
  <c r="AG32" i="38"/>
  <c r="BQ32" i="38"/>
  <c r="BN33" i="38"/>
  <c r="AM34" i="38"/>
  <c r="AJ35" i="38"/>
  <c r="BQ36" i="38"/>
  <c r="BN37" i="38"/>
  <c r="AM38" i="38"/>
  <c r="AJ39" i="38"/>
  <c r="BQ40" i="38"/>
  <c r="BN41" i="38"/>
  <c r="AM42" i="38"/>
  <c r="AG48" i="38"/>
  <c r="BQ48" i="38"/>
  <c r="BN49" i="38"/>
  <c r="AM50" i="38"/>
  <c r="AJ51" i="38"/>
  <c r="AG52" i="38"/>
  <c r="BQ52" i="38"/>
  <c r="BN53" i="38"/>
  <c r="AM54" i="38"/>
  <c r="AJ55" i="38"/>
  <c r="BQ56" i="38"/>
  <c r="BN57" i="38"/>
  <c r="AM58" i="38"/>
  <c r="AG64" i="38"/>
  <c r="BQ64" i="38"/>
  <c r="BN65" i="38"/>
  <c r="AM17" i="38"/>
  <c r="AJ18" i="38"/>
  <c r="BQ19" i="38"/>
  <c r="BN20" i="38"/>
  <c r="AM21" i="38"/>
  <c r="AJ22" i="38"/>
  <c r="AG23" i="38"/>
  <c r="BQ23" i="38"/>
  <c r="BN24" i="38"/>
  <c r="AM25" i="38"/>
  <c r="AJ26" i="38"/>
  <c r="BQ27" i="38"/>
  <c r="BN28" i="38"/>
  <c r="AM29" i="38"/>
  <c r="AJ30" i="38"/>
  <c r="AG31" i="38"/>
  <c r="BQ31" i="38"/>
  <c r="BN32" i="38"/>
  <c r="AM33" i="38"/>
  <c r="AJ34" i="38"/>
  <c r="AG35" i="38"/>
  <c r="BQ35" i="38"/>
  <c r="BN36" i="38"/>
  <c r="AM37" i="38"/>
  <c r="AJ38" i="38"/>
  <c r="AG39" i="38"/>
  <c r="BQ39" i="38"/>
  <c r="BN40" i="38"/>
  <c r="AM41" i="38"/>
  <c r="AJ42" i="38"/>
  <c r="AG43" i="38"/>
  <c r="BQ43" i="38"/>
  <c r="BN44" i="38"/>
  <c r="AM45" i="38"/>
  <c r="AJ46" i="38"/>
  <c r="AG47" i="38"/>
  <c r="BQ47" i="38"/>
  <c r="BN48" i="38"/>
  <c r="AM49" i="38"/>
  <c r="AJ50" i="38"/>
  <c r="AG51" i="38"/>
  <c r="BQ51" i="38"/>
  <c r="BN52" i="38"/>
  <c r="AM53" i="38"/>
  <c r="AJ54" i="38"/>
  <c r="AG55" i="38"/>
  <c r="BQ55" i="38"/>
  <c r="BN56" i="38"/>
  <c r="AM57" i="38"/>
  <c r="AJ58" i="38"/>
  <c r="AG59" i="38"/>
  <c r="BQ59" i="38"/>
  <c r="BN60" i="38"/>
  <c r="AM61" i="38"/>
  <c r="AJ62" i="38"/>
  <c r="AG63" i="38"/>
  <c r="BQ63" i="38"/>
  <c r="BN64" i="38"/>
  <c r="AM65" i="38"/>
  <c r="AL18" i="38"/>
  <c r="BO19" i="38"/>
  <c r="BL20" i="38"/>
  <c r="BI21" i="38"/>
  <c r="AL22" i="38"/>
  <c r="BO23" i="38"/>
  <c r="BL24" i="38"/>
  <c r="BI25" i="38"/>
  <c r="AL26" i="38"/>
  <c r="BO27" i="38"/>
  <c r="BL28" i="38"/>
  <c r="BI29" i="38"/>
  <c r="AL30" i="38"/>
  <c r="BO31" i="38"/>
  <c r="BL32" i="38"/>
  <c r="BI33" i="38"/>
  <c r="AL34" i="38"/>
  <c r="BO35" i="38"/>
  <c r="BL36" i="38"/>
  <c r="BI37" i="38"/>
  <c r="AL38" i="38"/>
  <c r="BO39" i="38"/>
  <c r="BL40" i="38"/>
  <c r="BI41" i="38"/>
  <c r="AL42" i="38"/>
  <c r="BO43" i="38"/>
  <c r="BL44" i="38"/>
  <c r="BI45" i="38"/>
  <c r="AL46" i="38"/>
  <c r="BO47" i="38"/>
  <c r="BL48" i="38"/>
  <c r="BI49" i="38"/>
  <c r="AL50" i="38"/>
  <c r="BO51" i="38"/>
  <c r="BL52" i="38"/>
  <c r="BI53" i="38"/>
  <c r="AL54" i="38"/>
  <c r="BO55" i="38"/>
  <c r="BL56" i="38"/>
  <c r="BI57" i="38"/>
  <c r="AL58" i="38"/>
  <c r="BO59" i="38"/>
  <c r="BL60" i="38"/>
  <c r="BI61" i="38"/>
  <c r="AL62" i="38"/>
  <c r="BO63" i="38"/>
  <c r="BL64" i="38"/>
  <c r="BI65" i="38"/>
  <c r="BO60" i="38"/>
  <c r="AH59" i="38"/>
  <c r="BL57" i="38"/>
  <c r="BJ55" i="38"/>
  <c r="AM48" i="38"/>
  <c r="AL47" i="38"/>
  <c r="AK46" i="38"/>
  <c r="AJ45" i="38"/>
  <c r="AI44" i="38"/>
  <c r="AF41" i="38"/>
  <c r="BI38" i="38"/>
  <c r="AM32" i="38"/>
  <c r="BI30" i="38"/>
  <c r="BP29" i="38"/>
  <c r="AI28" i="38"/>
  <c r="BN27" i="38"/>
  <c r="AF25" i="38"/>
  <c r="AM24" i="38"/>
  <c r="BJ23" i="38"/>
  <c r="BQ22" i="38"/>
  <c r="AJ21" i="38"/>
  <c r="AG18" i="38"/>
  <c r="BM16" i="38"/>
  <c r="BN65" i="40"/>
  <c r="AF61" i="38"/>
  <c r="BI58" i="38"/>
  <c r="AL51" i="38"/>
  <c r="AK50" i="38"/>
  <c r="AJ49" i="38"/>
  <c r="AI48" i="38"/>
  <c r="AF45" i="38"/>
  <c r="BI42" i="38"/>
  <c r="AM36" i="38"/>
  <c r="AL35" i="38"/>
  <c r="AK34" i="38"/>
  <c r="AJ33" i="38"/>
  <c r="AI32" i="38"/>
  <c r="AG28" i="38"/>
  <c r="AN27" i="38"/>
  <c r="BR25" i="38"/>
  <c r="AK24" i="38"/>
  <c r="AG20" i="38"/>
  <c r="AN19" i="38"/>
  <c r="AN17" i="38"/>
  <c r="BP16" i="38"/>
  <c r="AB48" i="1"/>
  <c r="BP17" i="35"/>
  <c r="BI17" i="35"/>
  <c r="BO19" i="35"/>
  <c r="BL20" i="35"/>
  <c r="BM21" i="35"/>
  <c r="BJ22" i="35"/>
  <c r="BN26" i="35"/>
  <c r="BR30" i="35"/>
  <c r="BK31" i="35"/>
  <c r="BI33" i="35"/>
  <c r="BO35" i="35"/>
  <c r="BL36" i="35"/>
  <c r="BM37" i="35"/>
  <c r="BJ38" i="35"/>
  <c r="BN42" i="35"/>
  <c r="BK47" i="35"/>
  <c r="BK51" i="35"/>
  <c r="BK55" i="35"/>
  <c r="BK59" i="35"/>
  <c r="BK63" i="35"/>
  <c r="AG16" i="35"/>
  <c r="BQ16" i="35"/>
  <c r="BN17" i="35"/>
  <c r="AM18" i="35"/>
  <c r="AJ19" i="35"/>
  <c r="AK20" i="35"/>
  <c r="AH21" i="35"/>
  <c r="BO22" i="35"/>
  <c r="BL23" i="35"/>
  <c r="BM24" i="35"/>
  <c r="BN25" i="35"/>
  <c r="AM26" i="35"/>
  <c r="AJ27" i="35"/>
  <c r="AK28" i="35"/>
  <c r="AH29" i="35"/>
  <c r="BR29" i="35"/>
  <c r="BK30" i="35"/>
  <c r="AN31" i="35"/>
  <c r="BI32" i="35"/>
  <c r="BJ33" i="35"/>
  <c r="AI34" i="35"/>
  <c r="AF35" i="35"/>
  <c r="AG36" i="35"/>
  <c r="BQ36" i="35"/>
  <c r="BR37" i="35"/>
  <c r="BK38" i="35"/>
  <c r="AN39" i="35"/>
  <c r="BI40" i="35"/>
  <c r="BJ41" i="35"/>
  <c r="AI42" i="35"/>
  <c r="AF43" i="35"/>
  <c r="AG44" i="35"/>
  <c r="BQ44" i="35"/>
  <c r="BR45" i="35"/>
  <c r="BK46" i="35"/>
  <c r="AN47" i="35"/>
  <c r="AK48" i="35"/>
  <c r="AH49" i="35"/>
  <c r="BR49" i="35"/>
  <c r="BK50" i="35"/>
  <c r="AN51" i="35"/>
  <c r="AK52" i="35"/>
  <c r="AH53" i="35"/>
  <c r="BR53" i="35"/>
  <c r="BK54" i="35"/>
  <c r="AN55" i="35"/>
  <c r="AK56" i="35"/>
  <c r="AH57" i="35"/>
  <c r="BR57" i="35"/>
  <c r="BK58" i="35"/>
  <c r="AN59" i="35"/>
  <c r="AK60" i="35"/>
  <c r="AH61" i="35"/>
  <c r="BR61" i="35"/>
  <c r="BK62" i="35"/>
  <c r="AN63" i="35"/>
  <c r="AK64" i="35"/>
  <c r="AH65" i="35"/>
  <c r="BR65" i="35"/>
  <c r="BR16" i="35"/>
  <c r="BK17" i="35"/>
  <c r="AN18" i="35"/>
  <c r="BI19" i="35"/>
  <c r="BJ20" i="35"/>
  <c r="AI21" i="35"/>
  <c r="AF22" i="35"/>
  <c r="AG23" i="35"/>
  <c r="BQ23" i="35"/>
  <c r="BR24" i="35"/>
  <c r="BK25" i="35"/>
  <c r="AN26" i="35"/>
  <c r="BI27" i="35"/>
  <c r="BJ28" i="35"/>
  <c r="AI29" i="35"/>
  <c r="AF30" i="35"/>
  <c r="AG31" i="35"/>
  <c r="BQ31" i="35"/>
  <c r="BR32" i="35"/>
  <c r="BK33" i="35"/>
  <c r="AN34" i="35"/>
  <c r="BI35" i="35"/>
  <c r="BJ36" i="35"/>
  <c r="AI37" i="35"/>
  <c r="AF38" i="35"/>
  <c r="AG39" i="35"/>
  <c r="BQ39" i="35"/>
  <c r="BR40" i="35"/>
  <c r="BK41" i="35"/>
  <c r="AN42" i="35"/>
  <c r="BI43" i="35"/>
  <c r="BJ44" i="35"/>
  <c r="AI45" i="35"/>
  <c r="AF46" i="35"/>
  <c r="AG47" i="35"/>
  <c r="BQ47" i="35"/>
  <c r="BN48" i="35"/>
  <c r="AM49" i="35"/>
  <c r="AJ50" i="35"/>
  <c r="AG51" i="35"/>
  <c r="BQ51" i="35"/>
  <c r="BN52" i="35"/>
  <c r="AM53" i="35"/>
  <c r="AJ54" i="35"/>
  <c r="AG55" i="35"/>
  <c r="BQ55" i="35"/>
  <c r="BN56" i="35"/>
  <c r="AM57" i="35"/>
  <c r="AJ58" i="35"/>
  <c r="AG59" i="35"/>
  <c r="BQ59" i="35"/>
  <c r="BN60" i="35"/>
  <c r="AM61" i="35"/>
  <c r="AJ62" i="35"/>
  <c r="AG63" i="35"/>
  <c r="BQ63" i="35"/>
  <c r="BN64" i="35"/>
  <c r="AM65" i="35"/>
  <c r="AI16" i="35"/>
  <c r="AF17" i="35"/>
  <c r="AG18" i="35"/>
  <c r="BQ18" i="35"/>
  <c r="BR19" i="35"/>
  <c r="BK20" i="35"/>
  <c r="AN21" i="35"/>
  <c r="BI22" i="35"/>
  <c r="BJ23" i="35"/>
  <c r="AI24" i="35"/>
  <c r="AF25" i="35"/>
  <c r="AG26" i="35"/>
  <c r="BQ26" i="35"/>
  <c r="BR27" i="35"/>
  <c r="BK28" i="35"/>
  <c r="AN29" i="35"/>
  <c r="BI30" i="35"/>
  <c r="BJ31" i="35"/>
  <c r="AI32" i="35"/>
  <c r="AF33" i="35"/>
  <c r="AG34" i="35"/>
  <c r="BQ34" i="35"/>
  <c r="BR35" i="35"/>
  <c r="BK36" i="35"/>
  <c r="AN37" i="35"/>
  <c r="BI38" i="35"/>
  <c r="BJ39" i="35"/>
  <c r="AI40" i="35"/>
  <c r="AF41" i="35"/>
  <c r="AG42" i="35"/>
  <c r="BQ42" i="35"/>
  <c r="BR43" i="35"/>
  <c r="BK44" i="35"/>
  <c r="AN45" i="35"/>
  <c r="BI46" i="35"/>
  <c r="AL47" i="35"/>
  <c r="BO48" i="35"/>
  <c r="BL49" i="35"/>
  <c r="BI50" i="35"/>
  <c r="AL51" i="35"/>
  <c r="BO52" i="35"/>
  <c r="BL53" i="35"/>
  <c r="BI54" i="35"/>
  <c r="AL55" i="35"/>
  <c r="BO56" i="35"/>
  <c r="BL57" i="35"/>
  <c r="BI58" i="35"/>
  <c r="AL59" i="35"/>
  <c r="BO60" i="35"/>
  <c r="BL61" i="35"/>
  <c r="BI62" i="35"/>
  <c r="AL63" i="35"/>
  <c r="BO64" i="35"/>
  <c r="BL65" i="35"/>
  <c r="BO16" i="38"/>
  <c r="AL44" i="35"/>
  <c r="AL28" i="35"/>
  <c r="BP33" i="35"/>
  <c r="AL23" i="35"/>
  <c r="AL31" i="35"/>
  <c r="AL19" i="35"/>
  <c r="M49" i="1"/>
  <c r="K12" i="1"/>
  <c r="AL16" i="27"/>
  <c r="AM16" i="27"/>
  <c r="AJ16" i="27"/>
  <c r="BR65" i="40"/>
  <c r="BL64" i="40"/>
  <c r="AM64" i="40"/>
  <c r="BJ63" i="40"/>
  <c r="AK62" i="40"/>
  <c r="BP61" i="40"/>
  <c r="AI60" i="40"/>
  <c r="BM58" i="40"/>
  <c r="AK58" i="40"/>
  <c r="BP57" i="40"/>
  <c r="AI56" i="40"/>
  <c r="BM54" i="40"/>
  <c r="AK54" i="40"/>
  <c r="BP53" i="40"/>
  <c r="AI52" i="40"/>
  <c r="BM50" i="40"/>
  <c r="AK50" i="40"/>
  <c r="BP49" i="40"/>
  <c r="AI48" i="40"/>
  <c r="BM46" i="40"/>
  <c r="AK46" i="40"/>
  <c r="BP45" i="40"/>
  <c r="AI44" i="40"/>
  <c r="BM42" i="40"/>
  <c r="AK42" i="40"/>
  <c r="BP41" i="40"/>
  <c r="AI40" i="40"/>
  <c r="BM38" i="40"/>
  <c r="AK38" i="40"/>
  <c r="BP37" i="40"/>
  <c r="AI36" i="40"/>
  <c r="BM34" i="40"/>
  <c r="AK34" i="40"/>
  <c r="BP33" i="40"/>
  <c r="AI32" i="40"/>
  <c r="BM30" i="40"/>
  <c r="AK30" i="40"/>
  <c r="BP29" i="40"/>
  <c r="AI28" i="40"/>
  <c r="BM26" i="40"/>
  <c r="AK26" i="40"/>
  <c r="BP25" i="40"/>
  <c r="AI24" i="40"/>
  <c r="BM22" i="40"/>
  <c r="AK22" i="40"/>
  <c r="BP21" i="40"/>
  <c r="AI20" i="40"/>
  <c r="BM18" i="40"/>
  <c r="AK18" i="40"/>
  <c r="BP17" i="40"/>
  <c r="AI16" i="40"/>
  <c r="AJ16" i="46"/>
  <c r="BQ17" i="46"/>
  <c r="BN18" i="46"/>
  <c r="AM19" i="46"/>
  <c r="AJ20" i="46"/>
  <c r="BQ21" i="46"/>
  <c r="BN22" i="46"/>
  <c r="AM23" i="46"/>
  <c r="AJ24" i="46"/>
  <c r="BQ25" i="46"/>
  <c r="BN26" i="46"/>
  <c r="AM27" i="46"/>
  <c r="AJ28" i="46"/>
  <c r="BQ29" i="46"/>
  <c r="BN30" i="46"/>
  <c r="AM31" i="46"/>
  <c r="BR35" i="46"/>
  <c r="AG16" i="46"/>
  <c r="BQ16" i="46"/>
  <c r="BN17" i="46"/>
  <c r="AM18" i="46"/>
  <c r="AJ19" i="46"/>
  <c r="AG20" i="46"/>
  <c r="BQ20" i="46"/>
  <c r="BN21" i="46"/>
  <c r="AM22" i="46"/>
  <c r="AJ23" i="46"/>
  <c r="AG24" i="46"/>
  <c r="BQ24" i="46"/>
  <c r="BN25" i="46"/>
  <c r="AM26" i="46"/>
  <c r="AJ27" i="46"/>
  <c r="AG28" i="46"/>
  <c r="BQ28" i="46"/>
  <c r="BN29" i="46"/>
  <c r="AM30" i="46"/>
  <c r="AJ31" i="46"/>
  <c r="AJ32" i="46"/>
  <c r="BQ33" i="46"/>
  <c r="AN36" i="46"/>
  <c r="AN40" i="46"/>
  <c r="AN48" i="46"/>
  <c r="AN56" i="46"/>
  <c r="BN16" i="46"/>
  <c r="AM17" i="46"/>
  <c r="AJ18" i="46"/>
  <c r="AG19" i="46"/>
  <c r="BQ19" i="46"/>
  <c r="BN20" i="46"/>
  <c r="AM21" i="46"/>
  <c r="AJ22" i="46"/>
  <c r="AG23" i="46"/>
  <c r="BQ23" i="46"/>
  <c r="BN24" i="46"/>
  <c r="AM25" i="46"/>
  <c r="AJ26" i="46"/>
  <c r="AG27" i="46"/>
  <c r="BQ27" i="46"/>
  <c r="BN28" i="46"/>
  <c r="AM29" i="46"/>
  <c r="AJ30" i="46"/>
  <c r="AG31" i="46"/>
  <c r="BQ31" i="46"/>
  <c r="BM34" i="46"/>
  <c r="BO36" i="46"/>
  <c r="BI41" i="46"/>
  <c r="BI49" i="46"/>
  <c r="BI57" i="46"/>
  <c r="BK16" i="46"/>
  <c r="AN17" i="46"/>
  <c r="AK18" i="46"/>
  <c r="AH19" i="46"/>
  <c r="BR19" i="46"/>
  <c r="BK20" i="46"/>
  <c r="AN21" i="46"/>
  <c r="AK22" i="46"/>
  <c r="AH23" i="46"/>
  <c r="BR23" i="46"/>
  <c r="BK24" i="46"/>
  <c r="AN25" i="46"/>
  <c r="AK26" i="46"/>
  <c r="AH27" i="46"/>
  <c r="BR27" i="46"/>
  <c r="BK28" i="46"/>
  <c r="AN29" i="46"/>
  <c r="AK30" i="46"/>
  <c r="AH31" i="46"/>
  <c r="BR31" i="46"/>
  <c r="AG33" i="46"/>
  <c r="AI35" i="46"/>
  <c r="AK37" i="46"/>
  <c r="BN58" i="46"/>
  <c r="AM59" i="46"/>
  <c r="AJ60" i="46"/>
  <c r="BQ61" i="46"/>
  <c r="BN62" i="46"/>
  <c r="AM63" i="46"/>
  <c r="AJ64" i="46"/>
  <c r="BQ65" i="46"/>
  <c r="BM32" i="46"/>
  <c r="BJ33" i="46"/>
  <c r="AI34" i="46"/>
  <c r="AF35" i="46"/>
  <c r="BP35" i="46"/>
  <c r="BM36" i="46"/>
  <c r="BJ37" i="46"/>
  <c r="AI38" i="46"/>
  <c r="AF39" i="46"/>
  <c r="BP39" i="46"/>
  <c r="BM40" i="46"/>
  <c r="BJ41" i="46"/>
  <c r="AI42" i="46"/>
  <c r="AF43" i="46"/>
  <c r="BP43" i="46"/>
  <c r="BM44" i="46"/>
  <c r="BJ45" i="46"/>
  <c r="AI46" i="46"/>
  <c r="AF47" i="46"/>
  <c r="BP47" i="46"/>
  <c r="BM48" i="46"/>
  <c r="BJ49" i="46"/>
  <c r="AI50" i="46"/>
  <c r="AF51" i="46"/>
  <c r="BP51" i="46"/>
  <c r="BM52" i="46"/>
  <c r="BJ53" i="46"/>
  <c r="AI54" i="46"/>
  <c r="AF55" i="46"/>
  <c r="BP55" i="46"/>
  <c r="BM56" i="46"/>
  <c r="BJ57" i="46"/>
  <c r="AI58" i="46"/>
  <c r="AF59" i="46"/>
  <c r="BP59" i="46"/>
  <c r="BM60" i="46"/>
  <c r="BJ61" i="46"/>
  <c r="AI62" i="46"/>
  <c r="AF63" i="46"/>
  <c r="BP63" i="46"/>
  <c r="BM64" i="46"/>
  <c r="BJ65" i="46"/>
  <c r="AL32" i="46"/>
  <c r="BO33" i="46"/>
  <c r="BL34" i="46"/>
  <c r="BI35" i="46"/>
  <c r="AL36" i="46"/>
  <c r="BO37" i="46"/>
  <c r="BL38" i="46"/>
  <c r="BI39" i="46"/>
  <c r="AL40" i="46"/>
  <c r="BO41" i="46"/>
  <c r="BL42" i="46"/>
  <c r="BI43" i="46"/>
  <c r="AL44" i="46"/>
  <c r="BO45" i="46"/>
  <c r="BL46" i="46"/>
  <c r="BI47" i="46"/>
  <c r="AL48" i="46"/>
  <c r="BO49" i="46"/>
  <c r="BL50" i="46"/>
  <c r="BI51" i="46"/>
  <c r="AL52" i="46"/>
  <c r="BO53" i="46"/>
  <c r="BL54" i="46"/>
  <c r="BI55" i="46"/>
  <c r="AL56" i="46"/>
  <c r="BO57" i="46"/>
  <c r="BL58" i="46"/>
  <c r="BI59" i="46"/>
  <c r="AL60" i="46"/>
  <c r="BO61" i="46"/>
  <c r="BL62" i="46"/>
  <c r="BI63" i="46"/>
  <c r="AL64" i="46"/>
  <c r="BO65" i="46"/>
  <c r="AK38" i="46"/>
  <c r="AH39" i="46"/>
  <c r="BR39" i="46"/>
  <c r="BK40" i="46"/>
  <c r="AN41" i="46"/>
  <c r="AK42" i="46"/>
  <c r="AH43" i="46"/>
  <c r="BR43" i="46"/>
  <c r="BK44" i="46"/>
  <c r="AN45" i="46"/>
  <c r="AK46" i="46"/>
  <c r="AH47" i="46"/>
  <c r="BR47" i="46"/>
  <c r="BK48" i="46"/>
  <c r="AN49" i="46"/>
  <c r="AK50" i="46"/>
  <c r="AH51" i="46"/>
  <c r="BR51" i="46"/>
  <c r="BK52" i="46"/>
  <c r="AN53" i="46"/>
  <c r="AK54" i="46"/>
  <c r="AH55" i="46"/>
  <c r="BR55" i="46"/>
  <c r="BK56" i="46"/>
  <c r="AN57" i="46"/>
  <c r="AK58" i="46"/>
  <c r="AH59" i="46"/>
  <c r="BR59" i="46"/>
  <c r="BK60" i="46"/>
  <c r="AN61" i="46"/>
  <c r="AK62" i="46"/>
  <c r="AH63" i="46"/>
  <c r="BR63" i="46"/>
  <c r="BK64" i="46"/>
  <c r="AN65" i="46"/>
  <c r="BM63" i="40"/>
  <c r="AK63" i="40"/>
  <c r="BL62" i="40"/>
  <c r="AI61" i="40"/>
  <c r="BM59" i="40"/>
  <c r="AK59" i="40"/>
  <c r="BP58" i="40"/>
  <c r="AI57" i="40"/>
  <c r="BM55" i="40"/>
  <c r="AK55" i="40"/>
  <c r="BP54" i="40"/>
  <c r="AI53" i="40"/>
  <c r="BM51" i="40"/>
  <c r="AK51" i="40"/>
  <c r="BP50" i="40"/>
  <c r="AI49" i="40"/>
  <c r="BJ48" i="40"/>
  <c r="BI47" i="40"/>
  <c r="AJ46" i="40"/>
  <c r="BO45" i="40"/>
  <c r="BR44" i="40"/>
  <c r="AH44" i="40"/>
  <c r="BQ43" i="40"/>
  <c r="BL42" i="40"/>
  <c r="AI41" i="40"/>
  <c r="BJ40" i="40"/>
  <c r="BI39" i="40"/>
  <c r="AJ38" i="40"/>
  <c r="BO37" i="40"/>
  <c r="BR36" i="40"/>
  <c r="AH36" i="40"/>
  <c r="AO36" i="40" s="1"/>
  <c r="BQ35" i="40"/>
  <c r="BL34" i="40"/>
  <c r="AI33" i="40"/>
  <c r="BJ32" i="40"/>
  <c r="BM31" i="40"/>
  <c r="BP30" i="40"/>
  <c r="BK29" i="40"/>
  <c r="AM29" i="40"/>
  <c r="BN28" i="40"/>
  <c r="BQ27" i="40"/>
  <c r="AJ26" i="40"/>
  <c r="BO25" i="40"/>
  <c r="BR24" i="40"/>
  <c r="AH24" i="40"/>
  <c r="AK23" i="40"/>
  <c r="AN22" i="40"/>
  <c r="AL20" i="40"/>
  <c r="BI19" i="40"/>
  <c r="BL18" i="40"/>
  <c r="AI17" i="40"/>
  <c r="BO65" i="40"/>
  <c r="AJ65" i="40"/>
  <c r="K60" i="57"/>
  <c r="K61" i="57"/>
  <c r="AF2" i="1"/>
  <c r="AI62" i="40"/>
  <c r="BM60" i="40"/>
  <c r="AK60" i="40"/>
  <c r="BP59" i="40"/>
  <c r="AI58" i="40"/>
  <c r="BM56" i="40"/>
  <c r="AK56" i="40"/>
  <c r="BP55" i="40"/>
  <c r="AI54" i="40"/>
  <c r="BM52" i="40"/>
  <c r="AK52" i="40"/>
  <c r="BP51" i="40"/>
  <c r="AI50" i="40"/>
  <c r="BM48" i="40"/>
  <c r="AK48" i="40"/>
  <c r="BP47" i="40"/>
  <c r="AI46" i="40"/>
  <c r="BM44" i="40"/>
  <c r="AK44" i="40"/>
  <c r="BP43" i="40"/>
  <c r="AI42" i="40"/>
  <c r="BM40" i="40"/>
  <c r="AK40" i="40"/>
  <c r="BP39" i="40"/>
  <c r="AI38" i="40"/>
  <c r="BM36" i="40"/>
  <c r="AK36" i="40"/>
  <c r="BP35" i="40"/>
  <c r="AI34" i="40"/>
  <c r="BM32" i="40"/>
  <c r="AK32" i="40"/>
  <c r="BP31" i="40"/>
  <c r="AI30" i="40"/>
  <c r="BM28" i="40"/>
  <c r="AK28" i="40"/>
  <c r="BP27" i="40"/>
  <c r="AI26" i="40"/>
  <c r="BM24" i="40"/>
  <c r="AK24" i="40"/>
  <c r="BP23" i="40"/>
  <c r="AI22" i="40"/>
  <c r="BM20" i="40"/>
  <c r="AK20" i="40"/>
  <c r="BP19" i="40"/>
  <c r="AI18" i="40"/>
  <c r="BM16" i="40"/>
  <c r="AK16" i="40"/>
  <c r="AG65" i="40"/>
  <c r="AF64" i="40"/>
  <c r="BK63" i="40"/>
  <c r="AM63" i="40"/>
  <c r="BN62" i="40"/>
  <c r="AL62" i="40"/>
  <c r="AJ60" i="40"/>
  <c r="BO59" i="40"/>
  <c r="BN58" i="40"/>
  <c r="AL58" i="40"/>
  <c r="AJ56" i="40"/>
  <c r="BO55" i="40"/>
  <c r="BN54" i="40"/>
  <c r="AL54" i="40"/>
  <c r="AJ52" i="40"/>
  <c r="BO51" i="40"/>
  <c r="BN50" i="40"/>
  <c r="AL50" i="40"/>
  <c r="AJ48" i="40"/>
  <c r="BO47" i="40"/>
  <c r="BN46" i="40"/>
  <c r="AL46" i="40"/>
  <c r="AJ44" i="40"/>
  <c r="BO43" i="40"/>
  <c r="BN42" i="40"/>
  <c r="AL42" i="40"/>
  <c r="AJ40" i="40"/>
  <c r="BO39" i="40"/>
  <c r="BN38" i="40"/>
  <c r="AL38" i="40"/>
  <c r="AJ36" i="40"/>
  <c r="BO35" i="40"/>
  <c r="BR34" i="40"/>
  <c r="AH34" i="40"/>
  <c r="BQ33" i="40"/>
  <c r="BL32" i="40"/>
  <c r="AI31" i="40"/>
  <c r="BJ30" i="40"/>
  <c r="BI29" i="40"/>
  <c r="AG29" i="40"/>
  <c r="AJ28" i="40"/>
  <c r="BO27" i="40"/>
  <c r="BR26" i="40"/>
  <c r="AH26" i="40"/>
  <c r="BQ25" i="40"/>
  <c r="BL24" i="40"/>
  <c r="AI23" i="40"/>
  <c r="BJ22" i="40"/>
  <c r="BI21" i="40"/>
  <c r="AG21" i="40"/>
  <c r="AJ20" i="40"/>
  <c r="BO19" i="40"/>
  <c r="BR18" i="40"/>
  <c r="AH18" i="40"/>
  <c r="BQ17" i="40"/>
  <c r="BL16" i="40"/>
  <c r="BJ27" i="38"/>
  <c r="I9" i="57"/>
  <c r="BE65" i="36"/>
  <c r="BA65" i="36"/>
  <c r="AC65" i="36"/>
  <c r="Y65" i="36"/>
  <c r="U65" i="36"/>
  <c r="AE65" i="36" s="1"/>
  <c r="BH64" i="36"/>
  <c r="BD64" i="36"/>
  <c r="AZ64" i="36"/>
  <c r="AB64" i="36"/>
  <c r="X64" i="36"/>
  <c r="BG63" i="36"/>
  <c r="BC63" i="36"/>
  <c r="AY63" i="36"/>
  <c r="AA63" i="36"/>
  <c r="W63" i="36"/>
  <c r="BF62" i="36"/>
  <c r="BB62" i="36"/>
  <c r="AD62" i="36"/>
  <c r="Z62" i="36"/>
  <c r="V62" i="36"/>
  <c r="BE61" i="36"/>
  <c r="BA61" i="36"/>
  <c r="AC61" i="36"/>
  <c r="Y61" i="36"/>
  <c r="U61" i="36"/>
  <c r="AE61" i="36" s="1"/>
  <c r="BH60" i="36"/>
  <c r="BD60" i="36"/>
  <c r="AZ60" i="36"/>
  <c r="AB60" i="36"/>
  <c r="X60" i="36"/>
  <c r="BG59" i="36"/>
  <c r="BC59" i="36"/>
  <c r="AY59" i="36"/>
  <c r="AA59" i="36"/>
  <c r="W59" i="36"/>
  <c r="BF58" i="36"/>
  <c r="BB58" i="36"/>
  <c r="AD58" i="36"/>
  <c r="Z58" i="36"/>
  <c r="V58" i="36"/>
  <c r="BE57" i="36"/>
  <c r="BA57" i="36"/>
  <c r="AC57" i="36"/>
  <c r="Y57" i="36"/>
  <c r="U57" i="36"/>
  <c r="AE57" i="36" s="1"/>
  <c r="BH56" i="36"/>
  <c r="BD56" i="36"/>
  <c r="AZ56" i="36"/>
  <c r="AB56" i="36"/>
  <c r="X56" i="36"/>
  <c r="BG55" i="36"/>
  <c r="BC55" i="36"/>
  <c r="AY55" i="36"/>
  <c r="AA55" i="36"/>
  <c r="W55" i="36"/>
  <c r="BF54" i="36"/>
  <c r="BB54" i="36"/>
  <c r="AD54" i="36"/>
  <c r="Z54" i="36"/>
  <c r="V54" i="36"/>
  <c r="BE53" i="36"/>
  <c r="BA53" i="36"/>
  <c r="AC53" i="36"/>
  <c r="Y53" i="36"/>
  <c r="U53" i="36"/>
  <c r="AE53" i="36" s="1"/>
  <c r="BH52" i="36"/>
  <c r="BD52" i="36"/>
  <c r="AZ52" i="36"/>
  <c r="AB52" i="36"/>
  <c r="X52" i="36"/>
  <c r="BG51" i="36"/>
  <c r="BC51" i="36"/>
  <c r="AY51" i="36"/>
  <c r="AA51" i="36"/>
  <c r="W51" i="36"/>
  <c r="BF50" i="36"/>
  <c r="BB50" i="36"/>
  <c r="AD50" i="36"/>
  <c r="Z50" i="36"/>
  <c r="V50" i="36"/>
  <c r="BE49" i="36"/>
  <c r="BA49" i="36"/>
  <c r="AC49" i="36"/>
  <c r="Y49" i="36"/>
  <c r="U49" i="36"/>
  <c r="BH48" i="36"/>
  <c r="BD48" i="36"/>
  <c r="AZ48" i="36"/>
  <c r="AB48" i="36"/>
  <c r="X48" i="36"/>
  <c r="BG47" i="36"/>
  <c r="BC47" i="36"/>
  <c r="AY47" i="36"/>
  <c r="AA47" i="36"/>
  <c r="W47" i="36"/>
  <c r="BF46" i="36"/>
  <c r="BB46" i="36"/>
  <c r="AD46" i="36"/>
  <c r="Z46" i="36"/>
  <c r="V46" i="36"/>
  <c r="BE45" i="36"/>
  <c r="BA45" i="36"/>
  <c r="AC45" i="36"/>
  <c r="Y45" i="36"/>
  <c r="U45" i="36"/>
  <c r="BH44" i="36"/>
  <c r="BD44" i="36"/>
  <c r="AZ44" i="36"/>
  <c r="AB44" i="36"/>
  <c r="X44" i="36"/>
  <c r="BG43" i="36"/>
  <c r="BC43" i="36"/>
  <c r="AY43" i="36"/>
  <c r="AA43" i="36"/>
  <c r="W43" i="36"/>
  <c r="BF42" i="36"/>
  <c r="BB42" i="36"/>
  <c r="AD42" i="36"/>
  <c r="Z42" i="36"/>
  <c r="V42" i="36"/>
  <c r="BE41" i="36"/>
  <c r="BA41" i="36"/>
  <c r="AC41" i="36"/>
  <c r="Y41" i="36"/>
  <c r="U41" i="36"/>
  <c r="BH40" i="36"/>
  <c r="BD40" i="36"/>
  <c r="AZ40" i="36"/>
  <c r="AB40" i="36"/>
  <c r="X40" i="36"/>
  <c r="BG39" i="36"/>
  <c r="BC39" i="36"/>
  <c r="AY39" i="36"/>
  <c r="AA39" i="36"/>
  <c r="W39" i="36"/>
  <c r="BF38" i="36"/>
  <c r="BB38" i="36"/>
  <c r="AD38" i="36"/>
  <c r="Z38" i="36"/>
  <c r="V38" i="36"/>
  <c r="BE37" i="36"/>
  <c r="BA37" i="36"/>
  <c r="AC37" i="36"/>
  <c r="Y37" i="36"/>
  <c r="U37" i="36"/>
  <c r="BH36" i="36"/>
  <c r="BD36" i="36"/>
  <c r="AZ36" i="36"/>
  <c r="AB36" i="36"/>
  <c r="X36" i="36"/>
  <c r="BG35" i="36"/>
  <c r="BC35" i="36"/>
  <c r="AY35" i="36"/>
  <c r="AA35" i="36"/>
  <c r="W35" i="36"/>
  <c r="BF34" i="36"/>
  <c r="BB34" i="36"/>
  <c r="AD34" i="36"/>
  <c r="Z34" i="36"/>
  <c r="V34" i="36"/>
  <c r="BE33" i="36"/>
  <c r="BA33" i="36"/>
  <c r="AC33" i="36"/>
  <c r="Y33" i="36"/>
  <c r="U33" i="36"/>
  <c r="BH32" i="36"/>
  <c r="BD32" i="36"/>
  <c r="AZ32" i="36"/>
  <c r="AB32" i="36"/>
  <c r="X32" i="36"/>
  <c r="BG31" i="36"/>
  <c r="BC31" i="36"/>
  <c r="AY31" i="36"/>
  <c r="AA31" i="36"/>
  <c r="W31" i="36"/>
  <c r="BF30" i="36"/>
  <c r="BB30" i="36"/>
  <c r="AD30" i="36"/>
  <c r="Z30" i="36"/>
  <c r="V30" i="36"/>
  <c r="BE29" i="36"/>
  <c r="BA29" i="36"/>
  <c r="AC29" i="36"/>
  <c r="Y29" i="36"/>
  <c r="U29" i="36"/>
  <c r="BH28" i="36"/>
  <c r="BD28" i="36"/>
  <c r="AZ28" i="36"/>
  <c r="AB28" i="36"/>
  <c r="X28" i="36"/>
  <c r="BG27" i="36"/>
  <c r="BC27" i="36"/>
  <c r="AY27" i="36"/>
  <c r="AA27" i="36"/>
  <c r="W27" i="36"/>
  <c r="BF26" i="36"/>
  <c r="BB26" i="36"/>
  <c r="AD26" i="36"/>
  <c r="Z26" i="36"/>
  <c r="V26" i="36"/>
  <c r="BE25" i="36"/>
  <c r="BA25" i="36"/>
  <c r="AC25" i="36"/>
  <c r="Y25" i="36"/>
  <c r="U25" i="36"/>
  <c r="BH24" i="36"/>
  <c r="BD24" i="36"/>
  <c r="AZ24" i="36"/>
  <c r="AB24" i="36"/>
  <c r="X24" i="36"/>
  <c r="BG23" i="36"/>
  <c r="BC23" i="36"/>
  <c r="AY23" i="36"/>
  <c r="AA23" i="36"/>
  <c r="W23" i="36"/>
  <c r="BF22" i="36"/>
  <c r="BB22" i="36"/>
  <c r="AD22" i="36"/>
  <c r="Z22" i="36"/>
  <c r="V22" i="36"/>
  <c r="BE21" i="36"/>
  <c r="BA21" i="36"/>
  <c r="AC21" i="36"/>
  <c r="Y21" i="36"/>
  <c r="U21" i="36"/>
  <c r="BH20" i="36"/>
  <c r="BD20" i="36"/>
  <c r="AZ20" i="36"/>
  <c r="AB20" i="36"/>
  <c r="X20" i="36"/>
  <c r="BG19" i="36"/>
  <c r="BC19" i="36"/>
  <c r="AY19" i="36"/>
  <c r="AA19" i="36"/>
  <c r="W19" i="36"/>
  <c r="BF18" i="36"/>
  <c r="BB18" i="36"/>
  <c r="AD18" i="36"/>
  <c r="Z18" i="36"/>
  <c r="V18" i="36"/>
  <c r="BE17" i="36"/>
  <c r="BA17" i="36"/>
  <c r="AC17" i="36"/>
  <c r="Y17" i="36"/>
  <c r="U17" i="36"/>
  <c r="BH16" i="36"/>
  <c r="BD16" i="36"/>
  <c r="AZ16" i="36"/>
  <c r="AB16" i="36"/>
  <c r="X16" i="36"/>
  <c r="BH65" i="36"/>
  <c r="BD65" i="36"/>
  <c r="AZ65" i="36"/>
  <c r="AB65" i="36"/>
  <c r="X65" i="36"/>
  <c r="BG64" i="36"/>
  <c r="BC64" i="36"/>
  <c r="AY64" i="36"/>
  <c r="AA64" i="36"/>
  <c r="W64" i="36"/>
  <c r="BF63" i="36"/>
  <c r="BB63" i="36"/>
  <c r="AD63" i="36"/>
  <c r="Z63" i="36"/>
  <c r="V63" i="36"/>
  <c r="BE62" i="36"/>
  <c r="BA62" i="36"/>
  <c r="AC62" i="36"/>
  <c r="Y62" i="36"/>
  <c r="U62" i="36"/>
  <c r="AE62" i="36" s="1"/>
  <c r="BH61" i="36"/>
  <c r="BD61" i="36"/>
  <c r="AZ61" i="36"/>
  <c r="AB61" i="36"/>
  <c r="X61" i="36"/>
  <c r="BG60" i="36"/>
  <c r="BC60" i="36"/>
  <c r="AY60" i="36"/>
  <c r="AA60" i="36"/>
  <c r="W60" i="36"/>
  <c r="BF59" i="36"/>
  <c r="BB59" i="36"/>
  <c r="AD59" i="36"/>
  <c r="Z59" i="36"/>
  <c r="V59" i="36"/>
  <c r="BE58" i="36"/>
  <c r="BA58" i="36"/>
  <c r="AC58" i="36"/>
  <c r="Y58" i="36"/>
  <c r="U58" i="36"/>
  <c r="AE58" i="36" s="1"/>
  <c r="BH57" i="36"/>
  <c r="BD57" i="36"/>
  <c r="AZ57" i="36"/>
  <c r="AB57" i="36"/>
  <c r="X57" i="36"/>
  <c r="BG56" i="36"/>
  <c r="BC56" i="36"/>
  <c r="AY56" i="36"/>
  <c r="AA56" i="36"/>
  <c r="W56" i="36"/>
  <c r="BF55" i="36"/>
  <c r="BB55" i="36"/>
  <c r="AD55" i="36"/>
  <c r="Z55" i="36"/>
  <c r="V55" i="36"/>
  <c r="BE54" i="36"/>
  <c r="BA54" i="36"/>
  <c r="AC54" i="36"/>
  <c r="Y54" i="36"/>
  <c r="U54" i="36"/>
  <c r="AE54" i="36" s="1"/>
  <c r="BH53" i="36"/>
  <c r="BD53" i="36"/>
  <c r="AZ53" i="36"/>
  <c r="AB53" i="36"/>
  <c r="X53" i="36"/>
  <c r="BG52" i="36"/>
  <c r="BC52" i="36"/>
  <c r="AY52" i="36"/>
  <c r="AA52" i="36"/>
  <c r="W52" i="36"/>
  <c r="BF51" i="36"/>
  <c r="BB51" i="36"/>
  <c r="AD51" i="36"/>
  <c r="Z51" i="36"/>
  <c r="V51" i="36"/>
  <c r="BE50" i="36"/>
  <c r="BA50" i="36"/>
  <c r="AC50" i="36"/>
  <c r="Y50" i="36"/>
  <c r="U50" i="36"/>
  <c r="AE50" i="36" s="1"/>
  <c r="BH49" i="36"/>
  <c r="BD49" i="36"/>
  <c r="AZ49" i="36"/>
  <c r="AB49" i="36"/>
  <c r="X49" i="36"/>
  <c r="BG48" i="36"/>
  <c r="BC48" i="36"/>
  <c r="AY48" i="36"/>
  <c r="AA48" i="36"/>
  <c r="W48" i="36"/>
  <c r="BF47" i="36"/>
  <c r="BB47" i="36"/>
  <c r="AD47" i="36"/>
  <c r="Z47" i="36"/>
  <c r="V47" i="36"/>
  <c r="BE46" i="36"/>
  <c r="BA46" i="36"/>
  <c r="AC46" i="36"/>
  <c r="Y46" i="36"/>
  <c r="U46" i="36"/>
  <c r="BH45" i="36"/>
  <c r="BD45" i="36"/>
  <c r="AZ45" i="36"/>
  <c r="AB45" i="36"/>
  <c r="X45" i="36"/>
  <c r="BG44" i="36"/>
  <c r="BC44" i="36"/>
  <c r="AY44" i="36"/>
  <c r="AA44" i="36"/>
  <c r="W44" i="36"/>
  <c r="BF43" i="36"/>
  <c r="BB43" i="36"/>
  <c r="AD43" i="36"/>
  <c r="Z43" i="36"/>
  <c r="V43" i="36"/>
  <c r="BE42" i="36"/>
  <c r="BA42" i="36"/>
  <c r="AC42" i="36"/>
  <c r="Y42" i="36"/>
  <c r="U42" i="36"/>
  <c r="BH41" i="36"/>
  <c r="BD41" i="36"/>
  <c r="AZ41" i="36"/>
  <c r="AB41" i="36"/>
  <c r="X41" i="36"/>
  <c r="BG40" i="36"/>
  <c r="BC40" i="36"/>
  <c r="AY40" i="36"/>
  <c r="AA40" i="36"/>
  <c r="W40" i="36"/>
  <c r="BF39" i="36"/>
  <c r="BB39" i="36"/>
  <c r="AD39" i="36"/>
  <c r="Z39" i="36"/>
  <c r="V39" i="36"/>
  <c r="BE38" i="36"/>
  <c r="BA38" i="36"/>
  <c r="AC38" i="36"/>
  <c r="Y38" i="36"/>
  <c r="U38" i="36"/>
  <c r="BH37" i="36"/>
  <c r="BD37" i="36"/>
  <c r="AZ37" i="36"/>
  <c r="AB37" i="36"/>
  <c r="X37" i="36"/>
  <c r="BG36" i="36"/>
  <c r="BC36" i="36"/>
  <c r="AY36" i="36"/>
  <c r="AA36" i="36"/>
  <c r="W36" i="36"/>
  <c r="BF35" i="36"/>
  <c r="BB35" i="36"/>
  <c r="AD35" i="36"/>
  <c r="Z35" i="36"/>
  <c r="V35" i="36"/>
  <c r="BE34" i="36"/>
  <c r="BA34" i="36"/>
  <c r="AC34" i="36"/>
  <c r="Y34" i="36"/>
  <c r="U34" i="36"/>
  <c r="BH33" i="36"/>
  <c r="BD33" i="36"/>
  <c r="AZ33" i="36"/>
  <c r="AB33" i="36"/>
  <c r="X33" i="36"/>
  <c r="BG32" i="36"/>
  <c r="BC32" i="36"/>
  <c r="AY32" i="36"/>
  <c r="AA32" i="36"/>
  <c r="W32" i="36"/>
  <c r="BF31" i="36"/>
  <c r="BB31" i="36"/>
  <c r="AD31" i="36"/>
  <c r="Z31" i="36"/>
  <c r="V31" i="36"/>
  <c r="BE30" i="36"/>
  <c r="BA30" i="36"/>
  <c r="AC30" i="36"/>
  <c r="Y30" i="36"/>
  <c r="U30" i="36"/>
  <c r="BH29" i="36"/>
  <c r="BD29" i="36"/>
  <c r="AZ29" i="36"/>
  <c r="AB29" i="36"/>
  <c r="X29" i="36"/>
  <c r="BG28" i="36"/>
  <c r="BC28" i="36"/>
  <c r="AY28" i="36"/>
  <c r="AA28" i="36"/>
  <c r="W28" i="36"/>
  <c r="BF27" i="36"/>
  <c r="BB27" i="36"/>
  <c r="AD27" i="36"/>
  <c r="Z27" i="36"/>
  <c r="V27" i="36"/>
  <c r="BE26" i="36"/>
  <c r="BA26" i="36"/>
  <c r="AC26" i="36"/>
  <c r="Y26" i="36"/>
  <c r="U26" i="36"/>
  <c r="BH25" i="36"/>
  <c r="BD25" i="36"/>
  <c r="AZ25" i="36"/>
  <c r="AB25" i="36"/>
  <c r="X25" i="36"/>
  <c r="BG24" i="36"/>
  <c r="BC24" i="36"/>
  <c r="AY24" i="36"/>
  <c r="AA24" i="36"/>
  <c r="W24" i="36"/>
  <c r="BF23" i="36"/>
  <c r="BB23" i="36"/>
  <c r="AD23" i="36"/>
  <c r="Z23" i="36"/>
  <c r="V23" i="36"/>
  <c r="BE22" i="36"/>
  <c r="BA22" i="36"/>
  <c r="AC22" i="36"/>
  <c r="Y22" i="36"/>
  <c r="U22" i="36"/>
  <c r="BH21" i="36"/>
  <c r="BD21" i="36"/>
  <c r="AZ21" i="36"/>
  <c r="AB21" i="36"/>
  <c r="X21" i="36"/>
  <c r="BG20" i="36"/>
  <c r="BC20" i="36"/>
  <c r="AY20" i="36"/>
  <c r="AA20" i="36"/>
  <c r="W20" i="36"/>
  <c r="BF19" i="36"/>
  <c r="BB19" i="36"/>
  <c r="AD19" i="36"/>
  <c r="Z19" i="36"/>
  <c r="V19" i="36"/>
  <c r="BE18" i="36"/>
  <c r="BA18" i="36"/>
  <c r="AC18" i="36"/>
  <c r="Y18" i="36"/>
  <c r="U18" i="36"/>
  <c r="BH17" i="36"/>
  <c r="BD17" i="36"/>
  <c r="AZ17" i="36"/>
  <c r="AB17" i="36"/>
  <c r="X17" i="36"/>
  <c r="BG16" i="36"/>
  <c r="BC16" i="36"/>
  <c r="AY16" i="36"/>
  <c r="AA16" i="36"/>
  <c r="W16" i="36"/>
  <c r="BG65" i="36"/>
  <c r="BC65" i="36"/>
  <c r="AY65" i="36"/>
  <c r="AA65" i="36"/>
  <c r="W65" i="36"/>
  <c r="BF64" i="36"/>
  <c r="BB64" i="36"/>
  <c r="AD64" i="36"/>
  <c r="Z64" i="36"/>
  <c r="V64" i="36"/>
  <c r="BE63" i="36"/>
  <c r="BA63" i="36"/>
  <c r="AC63" i="36"/>
  <c r="Y63" i="36"/>
  <c r="U63" i="36"/>
  <c r="AE63" i="36" s="1"/>
  <c r="BH62" i="36"/>
  <c r="BD62" i="36"/>
  <c r="AZ62" i="36"/>
  <c r="AB62" i="36"/>
  <c r="X62" i="36"/>
  <c r="BG61" i="36"/>
  <c r="BC61" i="36"/>
  <c r="AY61" i="36"/>
  <c r="AA61" i="36"/>
  <c r="W61" i="36"/>
  <c r="BF60" i="36"/>
  <c r="BB60" i="36"/>
  <c r="AD60" i="36"/>
  <c r="Z60" i="36"/>
  <c r="V60" i="36"/>
  <c r="BE59" i="36"/>
  <c r="BA59" i="36"/>
  <c r="AC59" i="36"/>
  <c r="Y59" i="36"/>
  <c r="U59" i="36"/>
  <c r="AE59" i="36" s="1"/>
  <c r="BH58" i="36"/>
  <c r="BD58" i="36"/>
  <c r="AZ58" i="36"/>
  <c r="AB58" i="36"/>
  <c r="X58" i="36"/>
  <c r="BG57" i="36"/>
  <c r="BC57" i="36"/>
  <c r="AY57" i="36"/>
  <c r="AA57" i="36"/>
  <c r="W57" i="36"/>
  <c r="BF56" i="36"/>
  <c r="BB56" i="36"/>
  <c r="AD56" i="36"/>
  <c r="Z56" i="36"/>
  <c r="V56" i="36"/>
  <c r="BE55" i="36"/>
  <c r="BA55" i="36"/>
  <c r="AC55" i="36"/>
  <c r="Y55" i="36"/>
  <c r="U55" i="36"/>
  <c r="AE55" i="36" s="1"/>
  <c r="BH54" i="36"/>
  <c r="BD54" i="36"/>
  <c r="AZ54" i="36"/>
  <c r="AB54" i="36"/>
  <c r="X54" i="36"/>
  <c r="BG53" i="36"/>
  <c r="BC53" i="36"/>
  <c r="AY53" i="36"/>
  <c r="AA53" i="36"/>
  <c r="W53" i="36"/>
  <c r="BF52" i="36"/>
  <c r="BB52" i="36"/>
  <c r="AD52" i="36"/>
  <c r="Z52" i="36"/>
  <c r="V52" i="36"/>
  <c r="BE51" i="36"/>
  <c r="BA51" i="36"/>
  <c r="AC51" i="36"/>
  <c r="Y51" i="36"/>
  <c r="U51" i="36"/>
  <c r="AE51" i="36" s="1"/>
  <c r="BH50" i="36"/>
  <c r="BD50" i="36"/>
  <c r="AZ50" i="36"/>
  <c r="AB50" i="36"/>
  <c r="X50" i="36"/>
  <c r="BG49" i="36"/>
  <c r="BC49" i="36"/>
  <c r="AY49" i="36"/>
  <c r="AA49" i="36"/>
  <c r="W49" i="36"/>
  <c r="BF48" i="36"/>
  <c r="BB48" i="36"/>
  <c r="AD48" i="36"/>
  <c r="Z48" i="36"/>
  <c r="V48" i="36"/>
  <c r="BE47" i="36"/>
  <c r="BA47" i="36"/>
  <c r="AC47" i="36"/>
  <c r="Y47" i="36"/>
  <c r="U47" i="36"/>
  <c r="AE47" i="36" s="1"/>
  <c r="BH46" i="36"/>
  <c r="BD46" i="36"/>
  <c r="AZ46" i="36"/>
  <c r="AB46" i="36"/>
  <c r="X46" i="36"/>
  <c r="BG45" i="36"/>
  <c r="BC45" i="36"/>
  <c r="AY45" i="36"/>
  <c r="AA45" i="36"/>
  <c r="W45" i="36"/>
  <c r="BF44" i="36"/>
  <c r="BB44" i="36"/>
  <c r="AD44" i="36"/>
  <c r="Z44" i="36"/>
  <c r="V44" i="36"/>
  <c r="BE43" i="36"/>
  <c r="BA43" i="36"/>
  <c r="AC43" i="36"/>
  <c r="Y43" i="36"/>
  <c r="U43" i="36"/>
  <c r="BH42" i="36"/>
  <c r="BD42" i="36"/>
  <c r="AZ42" i="36"/>
  <c r="AB42" i="36"/>
  <c r="X42" i="36"/>
  <c r="BG41" i="36"/>
  <c r="BC41" i="36"/>
  <c r="AY41" i="36"/>
  <c r="AA41" i="36"/>
  <c r="W41" i="36"/>
  <c r="BF40" i="36"/>
  <c r="BB40" i="36"/>
  <c r="AD40" i="36"/>
  <c r="Z40" i="36"/>
  <c r="V40" i="36"/>
  <c r="BE39" i="36"/>
  <c r="BA39" i="36"/>
  <c r="AC39" i="36"/>
  <c r="Y39" i="36"/>
  <c r="U39" i="36"/>
  <c r="BH38" i="36"/>
  <c r="BD38" i="36"/>
  <c r="AZ38" i="36"/>
  <c r="AB38" i="36"/>
  <c r="X38" i="36"/>
  <c r="BG37" i="36"/>
  <c r="BC37" i="36"/>
  <c r="AY37" i="36"/>
  <c r="AA37" i="36"/>
  <c r="W37" i="36"/>
  <c r="BF36" i="36"/>
  <c r="BB36" i="36"/>
  <c r="AD36" i="36"/>
  <c r="Z36" i="36"/>
  <c r="V36" i="36"/>
  <c r="BE35" i="36"/>
  <c r="BA35" i="36"/>
  <c r="AC35" i="36"/>
  <c r="Y35" i="36"/>
  <c r="U35" i="36"/>
  <c r="BH34" i="36"/>
  <c r="BD34" i="36"/>
  <c r="AZ34" i="36"/>
  <c r="AB34" i="36"/>
  <c r="X34" i="36"/>
  <c r="BG33" i="36"/>
  <c r="BC33" i="36"/>
  <c r="AY33" i="36"/>
  <c r="AA33" i="36"/>
  <c r="W33" i="36"/>
  <c r="BF32" i="36"/>
  <c r="BB32" i="36"/>
  <c r="AD32" i="36"/>
  <c r="Z32" i="36"/>
  <c r="V32" i="36"/>
  <c r="BE31" i="36"/>
  <c r="BA31" i="36"/>
  <c r="AC31" i="36"/>
  <c r="Y31" i="36"/>
  <c r="U31" i="36"/>
  <c r="BH30" i="36"/>
  <c r="BD30" i="36"/>
  <c r="AZ30" i="36"/>
  <c r="AB30" i="36"/>
  <c r="X30" i="36"/>
  <c r="BG29" i="36"/>
  <c r="BC29" i="36"/>
  <c r="AY29" i="36"/>
  <c r="AA29" i="36"/>
  <c r="W29" i="36"/>
  <c r="BF28" i="36"/>
  <c r="BB28" i="36"/>
  <c r="AD28" i="36"/>
  <c r="Z28" i="36"/>
  <c r="V28" i="36"/>
  <c r="BE27" i="36"/>
  <c r="BA27" i="36"/>
  <c r="AC27" i="36"/>
  <c r="Y27" i="36"/>
  <c r="U27" i="36"/>
  <c r="BH26" i="36"/>
  <c r="BD26" i="36"/>
  <c r="AZ26" i="36"/>
  <c r="AB26" i="36"/>
  <c r="X26" i="36"/>
  <c r="BG25" i="36"/>
  <c r="BC25" i="36"/>
  <c r="AY25" i="36"/>
  <c r="AA25" i="36"/>
  <c r="W25" i="36"/>
  <c r="BF24" i="36"/>
  <c r="BB24" i="36"/>
  <c r="AD24" i="36"/>
  <c r="Z24" i="36"/>
  <c r="V24" i="36"/>
  <c r="BE23" i="36"/>
  <c r="BA23" i="36"/>
  <c r="AC23" i="36"/>
  <c r="Y23" i="36"/>
  <c r="U23" i="36"/>
  <c r="BH22" i="36"/>
  <c r="BD22" i="36"/>
  <c r="AZ22" i="36"/>
  <c r="AB22" i="36"/>
  <c r="X22" i="36"/>
  <c r="BG21" i="36"/>
  <c r="BC21" i="36"/>
  <c r="AY21" i="36"/>
  <c r="AA21" i="36"/>
  <c r="W21" i="36"/>
  <c r="BF20" i="36"/>
  <c r="BB20" i="36"/>
  <c r="AD20" i="36"/>
  <c r="Z20" i="36"/>
  <c r="V20" i="36"/>
  <c r="BE19" i="36"/>
  <c r="BA19" i="36"/>
  <c r="AC19" i="36"/>
  <c r="Y19" i="36"/>
  <c r="U19" i="36"/>
  <c r="BH18" i="36"/>
  <c r="BD18" i="36"/>
  <c r="AZ18" i="36"/>
  <c r="AB18" i="36"/>
  <c r="X18" i="36"/>
  <c r="BG17" i="36"/>
  <c r="BC17" i="36"/>
  <c r="AY17" i="36"/>
  <c r="AA17" i="36"/>
  <c r="W17" i="36"/>
  <c r="BF16" i="36"/>
  <c r="BB16" i="36"/>
  <c r="AD16" i="36"/>
  <c r="Z16" i="36"/>
  <c r="V16" i="36"/>
  <c r="BF65" i="36"/>
  <c r="BB65" i="36"/>
  <c r="AD65" i="36"/>
  <c r="Z65" i="36"/>
  <c r="V65" i="36"/>
  <c r="BE64" i="36"/>
  <c r="BA64" i="36"/>
  <c r="AC64" i="36"/>
  <c r="Y64" i="36"/>
  <c r="U64" i="36"/>
  <c r="AE64" i="36" s="1"/>
  <c r="BH63" i="36"/>
  <c r="BD63" i="36"/>
  <c r="AZ63" i="36"/>
  <c r="AB63" i="36"/>
  <c r="X63" i="36"/>
  <c r="BG62" i="36"/>
  <c r="BC62" i="36"/>
  <c r="AY62" i="36"/>
  <c r="AA62" i="36"/>
  <c r="W62" i="36"/>
  <c r="BF61" i="36"/>
  <c r="BB61" i="36"/>
  <c r="AD61" i="36"/>
  <c r="Z61" i="36"/>
  <c r="V61" i="36"/>
  <c r="BE60" i="36"/>
  <c r="BA60" i="36"/>
  <c r="AC60" i="36"/>
  <c r="Y60" i="36"/>
  <c r="U60" i="36"/>
  <c r="AE60" i="36" s="1"/>
  <c r="BH59" i="36"/>
  <c r="BD59" i="36"/>
  <c r="AZ59" i="36"/>
  <c r="AB59" i="36"/>
  <c r="X59" i="36"/>
  <c r="BG58" i="36"/>
  <c r="BC58" i="36"/>
  <c r="AY58" i="36"/>
  <c r="AA58" i="36"/>
  <c r="W58" i="36"/>
  <c r="BF57" i="36"/>
  <c r="BB57" i="36"/>
  <c r="AD57" i="36"/>
  <c r="Z57" i="36"/>
  <c r="V57" i="36"/>
  <c r="BE56" i="36"/>
  <c r="BA56" i="36"/>
  <c r="AC56" i="36"/>
  <c r="Y56" i="36"/>
  <c r="U56" i="36"/>
  <c r="AE56" i="36" s="1"/>
  <c r="BH55" i="36"/>
  <c r="BD55" i="36"/>
  <c r="AZ55" i="36"/>
  <c r="AB55" i="36"/>
  <c r="X55" i="36"/>
  <c r="BG54" i="36"/>
  <c r="BC54" i="36"/>
  <c r="AY54" i="36"/>
  <c r="AA54" i="36"/>
  <c r="W54" i="36"/>
  <c r="BF53" i="36"/>
  <c r="BB53" i="36"/>
  <c r="AD53" i="36"/>
  <c r="Z53" i="36"/>
  <c r="V53" i="36"/>
  <c r="BE52" i="36"/>
  <c r="BA52" i="36"/>
  <c r="AC52" i="36"/>
  <c r="Y52" i="36"/>
  <c r="U52" i="36"/>
  <c r="AE52" i="36" s="1"/>
  <c r="BH51" i="36"/>
  <c r="BD51" i="36"/>
  <c r="AZ51" i="36"/>
  <c r="AB51" i="36"/>
  <c r="X51" i="36"/>
  <c r="BG50" i="36"/>
  <c r="BC50" i="36"/>
  <c r="AY50" i="36"/>
  <c r="AA50" i="36"/>
  <c r="W50" i="36"/>
  <c r="BF49" i="36"/>
  <c r="BB49" i="36"/>
  <c r="AD49" i="36"/>
  <c r="Z49" i="36"/>
  <c r="V49" i="36"/>
  <c r="BE48" i="36"/>
  <c r="BA48" i="36"/>
  <c r="AC48" i="36"/>
  <c r="Y48" i="36"/>
  <c r="U48" i="36"/>
  <c r="BH47" i="36"/>
  <c r="BD47" i="36"/>
  <c r="AZ47" i="36"/>
  <c r="AB47" i="36"/>
  <c r="X47" i="36"/>
  <c r="BG46" i="36"/>
  <c r="BC46" i="36"/>
  <c r="AY46" i="36"/>
  <c r="AA46" i="36"/>
  <c r="W46" i="36"/>
  <c r="BF45" i="36"/>
  <c r="BB45" i="36"/>
  <c r="AD45" i="36"/>
  <c r="Z45" i="36"/>
  <c r="V45" i="36"/>
  <c r="BE44" i="36"/>
  <c r="BA44" i="36"/>
  <c r="AC44" i="36"/>
  <c r="Y44" i="36"/>
  <c r="U44" i="36"/>
  <c r="BH43" i="36"/>
  <c r="BD43" i="36"/>
  <c r="AZ43" i="36"/>
  <c r="AB43" i="36"/>
  <c r="X43" i="36"/>
  <c r="BG42" i="36"/>
  <c r="BC42" i="36"/>
  <c r="AY42" i="36"/>
  <c r="AA42" i="36"/>
  <c r="W42" i="36"/>
  <c r="BF41" i="36"/>
  <c r="BB41" i="36"/>
  <c r="AD41" i="36"/>
  <c r="Z41" i="36"/>
  <c r="V41" i="36"/>
  <c r="BE40" i="36"/>
  <c r="BA40" i="36"/>
  <c r="AC40" i="36"/>
  <c r="Y40" i="36"/>
  <c r="U40" i="36"/>
  <c r="BH39" i="36"/>
  <c r="BD39" i="36"/>
  <c r="AZ39" i="36"/>
  <c r="AB39" i="36"/>
  <c r="X39" i="36"/>
  <c r="BG38" i="36"/>
  <c r="BC38" i="36"/>
  <c r="AY38" i="36"/>
  <c r="AA38" i="36"/>
  <c r="W38" i="36"/>
  <c r="BF37" i="36"/>
  <c r="BB37" i="36"/>
  <c r="AD37" i="36"/>
  <c r="Z37" i="36"/>
  <c r="V37" i="36"/>
  <c r="BE36" i="36"/>
  <c r="BA36" i="36"/>
  <c r="AC36" i="36"/>
  <c r="Y36" i="36"/>
  <c r="U36" i="36"/>
  <c r="BH35" i="36"/>
  <c r="BD35" i="36"/>
  <c r="AZ35" i="36"/>
  <c r="AB35" i="36"/>
  <c r="X35" i="36"/>
  <c r="BG34" i="36"/>
  <c r="BC34" i="36"/>
  <c r="AY34" i="36"/>
  <c r="AA34" i="36"/>
  <c r="W34" i="36"/>
  <c r="BF33" i="36"/>
  <c r="BB33" i="36"/>
  <c r="AD33" i="36"/>
  <c r="Z33" i="36"/>
  <c r="V33" i="36"/>
  <c r="BE32" i="36"/>
  <c r="BA32" i="36"/>
  <c r="AC32" i="36"/>
  <c r="Y32" i="36"/>
  <c r="U32" i="36"/>
  <c r="BH31" i="36"/>
  <c r="BD31" i="36"/>
  <c r="AZ31" i="36"/>
  <c r="AB31" i="36"/>
  <c r="X31" i="36"/>
  <c r="BG30" i="36"/>
  <c r="BC30" i="36"/>
  <c r="AY30" i="36"/>
  <c r="AA30" i="36"/>
  <c r="W30" i="36"/>
  <c r="BF29" i="36"/>
  <c r="BB29" i="36"/>
  <c r="AD29" i="36"/>
  <c r="Z29" i="36"/>
  <c r="V29" i="36"/>
  <c r="BE28" i="36"/>
  <c r="BA28" i="36"/>
  <c r="AC28" i="36"/>
  <c r="Y28" i="36"/>
  <c r="U28" i="36"/>
  <c r="BH27" i="36"/>
  <c r="BD27" i="36"/>
  <c r="AZ27" i="36"/>
  <c r="AB27" i="36"/>
  <c r="X27" i="36"/>
  <c r="BG26" i="36"/>
  <c r="BC26" i="36"/>
  <c r="AY26" i="36"/>
  <c r="AA26" i="36"/>
  <c r="W26" i="36"/>
  <c r="BF25" i="36"/>
  <c r="BB25" i="36"/>
  <c r="AD25" i="36"/>
  <c r="Z25" i="36"/>
  <c r="V25" i="36"/>
  <c r="BE24" i="36"/>
  <c r="BA24" i="36"/>
  <c r="AC24" i="36"/>
  <c r="Y24" i="36"/>
  <c r="U24" i="36"/>
  <c r="BH23" i="36"/>
  <c r="BD23" i="36"/>
  <c r="AZ23" i="36"/>
  <c r="AB23" i="36"/>
  <c r="X23" i="36"/>
  <c r="BG22" i="36"/>
  <c r="BC22" i="36"/>
  <c r="AY22" i="36"/>
  <c r="AA22" i="36"/>
  <c r="W22" i="36"/>
  <c r="BF21" i="36"/>
  <c r="BB21" i="36"/>
  <c r="AD21" i="36"/>
  <c r="Z21" i="36"/>
  <c r="V21" i="36"/>
  <c r="BE20" i="36"/>
  <c r="BA20" i="36"/>
  <c r="AC20" i="36"/>
  <c r="Y20" i="36"/>
  <c r="U20" i="36"/>
  <c r="BH19" i="36"/>
  <c r="BD19" i="36"/>
  <c r="AZ19" i="36"/>
  <c r="AB19" i="36"/>
  <c r="X19" i="36"/>
  <c r="BG18" i="36"/>
  <c r="BC18" i="36"/>
  <c r="AY18" i="36"/>
  <c r="AA18" i="36"/>
  <c r="W18" i="36"/>
  <c r="BF17" i="36"/>
  <c r="BB17" i="36"/>
  <c r="AD17" i="36"/>
  <c r="Z17" i="36"/>
  <c r="V17" i="36"/>
  <c r="BE16" i="36"/>
  <c r="BA16" i="36"/>
  <c r="AC16" i="36"/>
  <c r="Y16" i="36"/>
  <c r="U16" i="36"/>
  <c r="BM54" i="38"/>
  <c r="BK52" i="38"/>
  <c r="BM38" i="38"/>
  <c r="BK36" i="38"/>
  <c r="BK30" i="38"/>
  <c r="AL29" i="38"/>
  <c r="BO26" i="38"/>
  <c r="BK22" i="38"/>
  <c r="AL21" i="38"/>
  <c r="BJ16" i="38"/>
  <c r="AK32" i="38"/>
  <c r="AH33" i="38"/>
  <c r="BR33" i="38"/>
  <c r="BK34" i="38"/>
  <c r="AN35" i="38"/>
  <c r="AK36" i="38"/>
  <c r="AH37" i="38"/>
  <c r="BR37" i="38"/>
  <c r="BK38" i="38"/>
  <c r="AN39" i="38"/>
  <c r="AK40" i="38"/>
  <c r="BR41" i="38"/>
  <c r="BK42" i="38"/>
  <c r="AN43" i="38"/>
  <c r="AK44" i="38"/>
  <c r="BR45" i="38"/>
  <c r="BK46" i="38"/>
  <c r="AN47" i="38"/>
  <c r="AK48" i="38"/>
  <c r="AH49" i="38"/>
  <c r="BR49" i="38"/>
  <c r="BK50" i="38"/>
  <c r="AN51" i="38"/>
  <c r="AK52" i="38"/>
  <c r="AH53" i="38"/>
  <c r="BR53" i="38"/>
  <c r="BK54" i="38"/>
  <c r="AN55" i="38"/>
  <c r="AK56" i="38"/>
  <c r="BR57" i="38"/>
  <c r="BK58" i="38"/>
  <c r="AN59" i="38"/>
  <c r="AK60" i="38"/>
  <c r="BR61" i="38"/>
  <c r="BK62" i="38"/>
  <c r="AN63" i="38"/>
  <c r="AK64" i="38"/>
  <c r="AH65" i="38"/>
  <c r="BR65" i="38"/>
  <c r="BK17" i="38"/>
  <c r="AN18" i="38"/>
  <c r="AK19" i="38"/>
  <c r="AH20" i="38"/>
  <c r="BR20" i="38"/>
  <c r="BK21" i="38"/>
  <c r="AN22" i="38"/>
  <c r="AK23" i="38"/>
  <c r="AH24" i="38"/>
  <c r="BR24" i="38"/>
  <c r="BK25" i="38"/>
  <c r="AN26" i="38"/>
  <c r="AK27" i="38"/>
  <c r="AH28" i="38"/>
  <c r="BR28" i="38"/>
  <c r="BK29" i="38"/>
  <c r="AN30" i="38"/>
  <c r="AK31" i="38"/>
  <c r="AH32" i="38"/>
  <c r="BR32" i="38"/>
  <c r="BK33" i="38"/>
  <c r="AN34" i="38"/>
  <c r="AK35" i="38"/>
  <c r="AH36" i="38"/>
  <c r="BR36" i="38"/>
  <c r="BK37" i="38"/>
  <c r="AN38" i="38"/>
  <c r="AK39" i="38"/>
  <c r="AH40" i="38"/>
  <c r="BR40" i="38"/>
  <c r="BK41" i="38"/>
  <c r="AN42" i="38"/>
  <c r="AK43" i="38"/>
  <c r="AH44" i="38"/>
  <c r="BR44" i="38"/>
  <c r="BK45" i="38"/>
  <c r="AN46" i="38"/>
  <c r="AK47" i="38"/>
  <c r="AH48" i="38"/>
  <c r="BR48" i="38"/>
  <c r="BK49" i="38"/>
  <c r="AN50" i="38"/>
  <c r="AK51" i="38"/>
  <c r="AH52" i="38"/>
  <c r="BR52" i="38"/>
  <c r="BK53" i="38"/>
  <c r="AN54" i="38"/>
  <c r="AK55" i="38"/>
  <c r="AH56" i="38"/>
  <c r="BR56" i="38"/>
  <c r="BK57" i="38"/>
  <c r="AN58" i="38"/>
  <c r="AK59" i="38"/>
  <c r="AH60" i="38"/>
  <c r="BR60" i="38"/>
  <c r="BK61" i="38"/>
  <c r="AN62" i="38"/>
  <c r="AK63" i="38"/>
  <c r="AH64" i="38"/>
  <c r="BR64" i="38"/>
  <c r="BK65" i="38"/>
  <c r="BJ18" i="38"/>
  <c r="AI19" i="38"/>
  <c r="AF20" i="38"/>
  <c r="BP20" i="38"/>
  <c r="BM21" i="38"/>
  <c r="BJ22" i="38"/>
  <c r="AI23" i="38"/>
  <c r="BP24" i="38"/>
  <c r="BM25" i="38"/>
  <c r="BJ26" i="38"/>
  <c r="AI27" i="38"/>
  <c r="AF28" i="38"/>
  <c r="BP28" i="38"/>
  <c r="BM29" i="38"/>
  <c r="BJ30" i="38"/>
  <c r="AI31" i="38"/>
  <c r="AF32" i="38"/>
  <c r="BP32" i="38"/>
  <c r="BM33" i="38"/>
  <c r="BJ34" i="38"/>
  <c r="AI35" i="38"/>
  <c r="AF36" i="38"/>
  <c r="BP36" i="38"/>
  <c r="BM37" i="38"/>
  <c r="BJ38" i="38"/>
  <c r="AI39" i="38"/>
  <c r="BP40" i="38"/>
  <c r="BM41" i="38"/>
  <c r="BJ42" i="38"/>
  <c r="AI43" i="38"/>
  <c r="BP44" i="38"/>
  <c r="BM45" i="38"/>
  <c r="BJ46" i="38"/>
  <c r="AI47" i="38"/>
  <c r="AF48" i="38"/>
  <c r="BP48" i="38"/>
  <c r="BM49" i="38"/>
  <c r="BJ50" i="38"/>
  <c r="AI51" i="38"/>
  <c r="AF52" i="38"/>
  <c r="BP52" i="38"/>
  <c r="BM53" i="38"/>
  <c r="BJ54" i="38"/>
  <c r="AI55" i="38"/>
  <c r="AS55" i="38" s="1"/>
  <c r="BP56" i="38"/>
  <c r="BM57" i="38"/>
  <c r="BJ58" i="38"/>
  <c r="AI59" i="38"/>
  <c r="AW59" i="38" s="1"/>
  <c r="BP60" i="38"/>
  <c r="BM61" i="38"/>
  <c r="BJ62" i="38"/>
  <c r="AI63" i="38"/>
  <c r="AF64" i="38"/>
  <c r="BP64" i="38"/>
  <c r="BM65" i="38"/>
  <c r="BR63" i="38"/>
  <c r="BQ62" i="38"/>
  <c r="BP61" i="38"/>
  <c r="AI60" i="38"/>
  <c r="AF57" i="38"/>
  <c r="BI54" i="38"/>
  <c r="AN49" i="38"/>
  <c r="BM42" i="38"/>
  <c r="BK40" i="38"/>
  <c r="AN33" i="38"/>
  <c r="AL31" i="38"/>
  <c r="BO28" i="38"/>
  <c r="BM26" i="38"/>
  <c r="BL25" i="38"/>
  <c r="BI22" i="38"/>
  <c r="BP21" i="38"/>
  <c r="AI20" i="38"/>
  <c r="BN19" i="38"/>
  <c r="AB51" i="1"/>
  <c r="AJ65" i="38"/>
  <c r="AI64" i="38"/>
  <c r="BM62" i="38"/>
  <c r="BK60" i="38"/>
  <c r="BM46" i="38"/>
  <c r="BK44" i="38"/>
  <c r="AN37" i="38"/>
  <c r="AJ31" i="38"/>
  <c r="BN29" i="38"/>
  <c r="AF27" i="38"/>
  <c r="AM26" i="38"/>
  <c r="BJ25" i="38"/>
  <c r="BQ24" i="38"/>
  <c r="AJ23" i="38"/>
  <c r="BN21" i="38"/>
  <c r="AF19" i="38"/>
  <c r="AM18" i="38"/>
  <c r="BN17" i="38"/>
  <c r="AH17" i="38"/>
  <c r="BL16" i="38"/>
  <c r="AN16" i="38"/>
  <c r="BK27" i="35"/>
  <c r="BO31" i="35"/>
  <c r="BL32" i="35"/>
  <c r="BQ37" i="35"/>
  <c r="BN38" i="35"/>
  <c r="BK43" i="35"/>
  <c r="AK16" i="35"/>
  <c r="AH17" i="35"/>
  <c r="BR17" i="35"/>
  <c r="BK18" i="35"/>
  <c r="AN19" i="35"/>
  <c r="BI20" i="35"/>
  <c r="BJ21" i="35"/>
  <c r="AI22" i="35"/>
  <c r="AF23" i="35"/>
  <c r="AG24" i="35"/>
  <c r="BQ24" i="35"/>
  <c r="BR25" i="35"/>
  <c r="BK26" i="35"/>
  <c r="AN27" i="35"/>
  <c r="BI28" i="35"/>
  <c r="AL29" i="35"/>
  <c r="BO30" i="35"/>
  <c r="BL31" i="35"/>
  <c r="BM32" i="35"/>
  <c r="BN33" i="35"/>
  <c r="AM34" i="35"/>
  <c r="AJ35" i="35"/>
  <c r="AK36" i="35"/>
  <c r="AH37" i="35"/>
  <c r="BO38" i="35"/>
  <c r="BL39" i="35"/>
  <c r="BM40" i="35"/>
  <c r="BN41" i="35"/>
  <c r="AM42" i="35"/>
  <c r="AJ43" i="35"/>
  <c r="AK44" i="35"/>
  <c r="AH45" i="35"/>
  <c r="BO46" i="35"/>
  <c r="BL47" i="35"/>
  <c r="BI48" i="35"/>
  <c r="AL49" i="35"/>
  <c r="BO50" i="35"/>
  <c r="BL51" i="35"/>
  <c r="BI52" i="35"/>
  <c r="AL53" i="35"/>
  <c r="BO54" i="35"/>
  <c r="BL55" i="35"/>
  <c r="BI56" i="35"/>
  <c r="AL57" i="35"/>
  <c r="BO58" i="35"/>
  <c r="BL59" i="35"/>
  <c r="BI60" i="35"/>
  <c r="AL61" i="35"/>
  <c r="BO62" i="35"/>
  <c r="BL63" i="35"/>
  <c r="BI64" i="35"/>
  <c r="AL65" i="35"/>
  <c r="AH16" i="35"/>
  <c r="BO17" i="35"/>
  <c r="BL18" i="35"/>
  <c r="BM19" i="35"/>
  <c r="BN20" i="35"/>
  <c r="AM21" i="35"/>
  <c r="AJ22" i="35"/>
  <c r="AK23" i="35"/>
  <c r="AH24" i="35"/>
  <c r="BO25" i="35"/>
  <c r="BL26" i="35"/>
  <c r="BM27" i="35"/>
  <c r="BN28" i="35"/>
  <c r="AM29" i="35"/>
  <c r="AJ30" i="35"/>
  <c r="AK31" i="35"/>
  <c r="AH32" i="35"/>
  <c r="BO33" i="35"/>
  <c r="BL34" i="35"/>
  <c r="BM35" i="35"/>
  <c r="BN36" i="35"/>
  <c r="AM37" i="35"/>
  <c r="AJ38" i="35"/>
  <c r="AK39" i="35"/>
  <c r="AH40" i="35"/>
  <c r="BO41" i="35"/>
  <c r="BL42" i="35"/>
  <c r="BM43" i="35"/>
  <c r="BN44" i="35"/>
  <c r="AM45" i="35"/>
  <c r="AJ46" i="35"/>
  <c r="AK47" i="35"/>
  <c r="AH48" i="35"/>
  <c r="BR48" i="35"/>
  <c r="BK49" i="35"/>
  <c r="AN50" i="35"/>
  <c r="AK51" i="35"/>
  <c r="AH52" i="35"/>
  <c r="BR52" i="35"/>
  <c r="BK53" i="35"/>
  <c r="AN54" i="35"/>
  <c r="AK55" i="35"/>
  <c r="AH56" i="35"/>
  <c r="BR56" i="35"/>
  <c r="BK57" i="35"/>
  <c r="AN58" i="35"/>
  <c r="AK59" i="35"/>
  <c r="AH60" i="35"/>
  <c r="BR60" i="35"/>
  <c r="BK61" i="35"/>
  <c r="AN62" i="35"/>
  <c r="AK63" i="35"/>
  <c r="AH64" i="35"/>
  <c r="BR64" i="35"/>
  <c r="BK65" i="35"/>
  <c r="AM16" i="35"/>
  <c r="AJ17" i="35"/>
  <c r="AK18" i="35"/>
  <c r="AH19" i="35"/>
  <c r="BO20" i="35"/>
  <c r="BL21" i="35"/>
  <c r="BM22" i="35"/>
  <c r="BN23" i="35"/>
  <c r="AM24" i="35"/>
  <c r="AJ25" i="35"/>
  <c r="AK26" i="35"/>
  <c r="AH27" i="35"/>
  <c r="BO28" i="35"/>
  <c r="BL29" i="35"/>
  <c r="BM30" i="35"/>
  <c r="BN31" i="35"/>
  <c r="AM32" i="35"/>
  <c r="AJ33" i="35"/>
  <c r="AK34" i="35"/>
  <c r="AH35" i="35"/>
  <c r="BO36" i="35"/>
  <c r="BL37" i="35"/>
  <c r="BM38" i="35"/>
  <c r="BN39" i="35"/>
  <c r="AM40" i="35"/>
  <c r="AJ41" i="35"/>
  <c r="AK42" i="35"/>
  <c r="AH43" i="35"/>
  <c r="BO44" i="35"/>
  <c r="BL45" i="35"/>
  <c r="BM46" i="35"/>
  <c r="BJ47" i="35"/>
  <c r="AI48" i="35"/>
  <c r="AF49" i="35"/>
  <c r="BP49" i="35"/>
  <c r="BM50" i="35"/>
  <c r="BJ51" i="35"/>
  <c r="AI52" i="35"/>
  <c r="AF53" i="35"/>
  <c r="BP53" i="35"/>
  <c r="BM54" i="35"/>
  <c r="BJ55" i="35"/>
  <c r="AI56" i="35"/>
  <c r="AF57" i="35"/>
  <c r="BP57" i="35"/>
  <c r="BM58" i="35"/>
  <c r="BJ59" i="35"/>
  <c r="AI60" i="35"/>
  <c r="AF61" i="35"/>
  <c r="BP61" i="35"/>
  <c r="BM62" i="35"/>
  <c r="BJ63" i="35"/>
  <c r="AI64" i="35"/>
  <c r="AF65" i="35"/>
  <c r="BP65" i="35"/>
  <c r="AE16" i="38"/>
  <c r="AL43" i="35"/>
  <c r="AL27" i="35"/>
  <c r="BP42" i="35"/>
  <c r="BP26" i="35"/>
  <c r="AL17" i="38"/>
  <c r="AL40" i="35"/>
  <c r="BP22" i="35"/>
  <c r="T54" i="57"/>
  <c r="K47" i="1"/>
  <c r="V48" i="1"/>
  <c r="AH16" i="27"/>
  <c r="AN16" i="27"/>
  <c r="BQ62" i="40"/>
  <c r="AN61" i="40"/>
  <c r="BR59" i="40"/>
  <c r="BI58" i="40"/>
  <c r="AN57" i="40"/>
  <c r="BR55" i="40"/>
  <c r="BI54" i="40"/>
  <c r="AN53" i="40"/>
  <c r="BR51" i="40"/>
  <c r="BI50" i="40"/>
  <c r="AN49" i="40"/>
  <c r="BR47" i="40"/>
  <c r="BI46" i="40"/>
  <c r="AN45" i="40"/>
  <c r="BR43" i="40"/>
  <c r="BI42" i="40"/>
  <c r="AN41" i="40"/>
  <c r="BR39" i="40"/>
  <c r="BI38" i="40"/>
  <c r="AN37" i="40"/>
  <c r="BR35" i="40"/>
  <c r="BI34" i="40"/>
  <c r="AN33" i="40"/>
  <c r="BR31" i="40"/>
  <c r="BI30" i="40"/>
  <c r="AN29" i="40"/>
  <c r="BR27" i="40"/>
  <c r="BI26" i="40"/>
  <c r="AN25" i="40"/>
  <c r="BR23" i="40"/>
  <c r="BI22" i="40"/>
  <c r="AN21" i="40"/>
  <c r="BR19" i="40"/>
  <c r="BI18" i="40"/>
  <c r="AN17" i="40"/>
  <c r="AE16" i="40"/>
  <c r="AN16" i="46"/>
  <c r="BR18" i="46"/>
  <c r="AN20" i="46"/>
  <c r="BR22" i="46"/>
  <c r="AN24" i="46"/>
  <c r="BR26" i="46"/>
  <c r="AN28" i="46"/>
  <c r="BR30" i="46"/>
  <c r="BQ34" i="46"/>
  <c r="AN37" i="46"/>
  <c r="AK16" i="46"/>
  <c r="AH17" i="46"/>
  <c r="BR17" i="46"/>
  <c r="BK18" i="46"/>
  <c r="AN19" i="46"/>
  <c r="AK20" i="46"/>
  <c r="AH21" i="46"/>
  <c r="BR21" i="46"/>
  <c r="BK22" i="46"/>
  <c r="AN23" i="46"/>
  <c r="AK24" i="46"/>
  <c r="AH25" i="46"/>
  <c r="BR25" i="46"/>
  <c r="BK26" i="46"/>
  <c r="AN27" i="46"/>
  <c r="AK28" i="46"/>
  <c r="AH29" i="46"/>
  <c r="BR29" i="46"/>
  <c r="BK30" i="46"/>
  <c r="AN31" i="46"/>
  <c r="BP32" i="46"/>
  <c r="AL34" i="46"/>
  <c r="AM35" i="46"/>
  <c r="BL36" i="46"/>
  <c r="AM43" i="46"/>
  <c r="AM51" i="46"/>
  <c r="AH16" i="46"/>
  <c r="BR16" i="46"/>
  <c r="BK17" i="46"/>
  <c r="AN18" i="46"/>
  <c r="AK19" i="46"/>
  <c r="AH20" i="46"/>
  <c r="BR20" i="46"/>
  <c r="BK21" i="46"/>
  <c r="AN22" i="46"/>
  <c r="AK23" i="46"/>
  <c r="AH24" i="46"/>
  <c r="BR24" i="46"/>
  <c r="BK25" i="46"/>
  <c r="AN26" i="46"/>
  <c r="AK27" i="46"/>
  <c r="AH28" i="46"/>
  <c r="BR28" i="46"/>
  <c r="BK29" i="46"/>
  <c r="AN30" i="46"/>
  <c r="AK31" i="46"/>
  <c r="AN33" i="46"/>
  <c r="AH35" i="46"/>
  <c r="AJ37" i="46"/>
  <c r="BJ42" i="46"/>
  <c r="BJ50" i="46"/>
  <c r="BO16" i="46"/>
  <c r="BL17" i="46"/>
  <c r="BI18" i="46"/>
  <c r="AL19" i="46"/>
  <c r="BO20" i="46"/>
  <c r="BL21" i="46"/>
  <c r="BI22" i="46"/>
  <c r="AL23" i="46"/>
  <c r="BO24" i="46"/>
  <c r="BL25" i="46"/>
  <c r="BI26" i="46"/>
  <c r="AL27" i="46"/>
  <c r="BO28" i="46"/>
  <c r="BL29" i="46"/>
  <c r="BI30" i="46"/>
  <c r="AL31" i="46"/>
  <c r="AF32" i="46"/>
  <c r="BM33" i="46"/>
  <c r="BO35" i="46"/>
  <c r="BM37" i="46"/>
  <c r="BK39" i="46"/>
  <c r="BM41" i="46"/>
  <c r="BK43" i="46"/>
  <c r="BM45" i="46"/>
  <c r="BK47" i="46"/>
  <c r="BM49" i="46"/>
  <c r="BK51" i="46"/>
  <c r="BM53" i="46"/>
  <c r="BK55" i="46"/>
  <c r="BM57" i="46"/>
  <c r="BR58" i="46"/>
  <c r="AN60" i="46"/>
  <c r="BR62" i="46"/>
  <c r="AN64" i="46"/>
  <c r="AG32" i="46"/>
  <c r="BQ32" i="46"/>
  <c r="BN33" i="46"/>
  <c r="AM34" i="46"/>
  <c r="AJ35" i="46"/>
  <c r="AG36" i="46"/>
  <c r="BQ36" i="46"/>
  <c r="BN37" i="46"/>
  <c r="AM38" i="46"/>
  <c r="AJ39" i="46"/>
  <c r="AG40" i="46"/>
  <c r="BQ40" i="46"/>
  <c r="BN41" i="46"/>
  <c r="AM42" i="46"/>
  <c r="AJ43" i="46"/>
  <c r="AG44" i="46"/>
  <c r="BQ44" i="46"/>
  <c r="BN45" i="46"/>
  <c r="AM46" i="46"/>
  <c r="AJ47" i="46"/>
  <c r="AG48" i="46"/>
  <c r="BQ48" i="46"/>
  <c r="BN49" i="46"/>
  <c r="AM50" i="46"/>
  <c r="AJ51" i="46"/>
  <c r="AG52" i="46"/>
  <c r="BQ52" i="46"/>
  <c r="BN53" i="46"/>
  <c r="AM54" i="46"/>
  <c r="AJ55" i="46"/>
  <c r="AG56" i="46"/>
  <c r="BQ56" i="46"/>
  <c r="BN57" i="46"/>
  <c r="AM58" i="46"/>
  <c r="AJ59" i="46"/>
  <c r="AG60" i="46"/>
  <c r="BQ60" i="46"/>
  <c r="BN61" i="46"/>
  <c r="AM62" i="46"/>
  <c r="AJ63" i="46"/>
  <c r="AG64" i="46"/>
  <c r="BQ64" i="46"/>
  <c r="BN65" i="46"/>
  <c r="BJ32" i="46"/>
  <c r="AI33" i="46"/>
  <c r="AF34" i="46"/>
  <c r="BP34" i="46"/>
  <c r="BM35" i="46"/>
  <c r="BJ36" i="46"/>
  <c r="AI37" i="46"/>
  <c r="AF38" i="46"/>
  <c r="BP38" i="46"/>
  <c r="BM39" i="46"/>
  <c r="BJ40" i="46"/>
  <c r="AI41" i="46"/>
  <c r="AF42" i="46"/>
  <c r="BP42" i="46"/>
  <c r="BM43" i="46"/>
  <c r="BJ44" i="46"/>
  <c r="AI45" i="46"/>
  <c r="AF46" i="46"/>
  <c r="BP46" i="46"/>
  <c r="BM47" i="46"/>
  <c r="BJ48" i="46"/>
  <c r="AI49" i="46"/>
  <c r="AF50" i="46"/>
  <c r="BP50" i="46"/>
  <c r="BM51" i="46"/>
  <c r="BJ52" i="46"/>
  <c r="AI53" i="46"/>
  <c r="AF54" i="46"/>
  <c r="BP54" i="46"/>
  <c r="BM55" i="46"/>
  <c r="BJ56" i="46"/>
  <c r="AI57" i="46"/>
  <c r="AF58" i="46"/>
  <c r="BP58" i="46"/>
  <c r="BM59" i="46"/>
  <c r="BJ60" i="46"/>
  <c r="AI61" i="46"/>
  <c r="AF62" i="46"/>
  <c r="BP62" i="46"/>
  <c r="BM63" i="46"/>
  <c r="BJ64" i="46"/>
  <c r="AI65" i="46"/>
  <c r="BL37" i="46"/>
  <c r="BI38" i="46"/>
  <c r="AL39" i="46"/>
  <c r="BO40" i="46"/>
  <c r="BL41" i="46"/>
  <c r="BI42" i="46"/>
  <c r="AL43" i="46"/>
  <c r="BO44" i="46"/>
  <c r="BL45" i="46"/>
  <c r="BI46" i="46"/>
  <c r="AL47" i="46"/>
  <c r="BO48" i="46"/>
  <c r="BL49" i="46"/>
  <c r="BI50" i="46"/>
  <c r="AL51" i="46"/>
  <c r="BO52" i="46"/>
  <c r="BL53" i="46"/>
  <c r="BI54" i="46"/>
  <c r="AL55" i="46"/>
  <c r="BO56" i="46"/>
  <c r="BL57" i="46"/>
  <c r="BI58" i="46"/>
  <c r="AL59" i="46"/>
  <c r="BO60" i="46"/>
  <c r="BL61" i="46"/>
  <c r="BI62" i="46"/>
  <c r="AL63" i="46"/>
  <c r="BO64" i="46"/>
  <c r="BL65" i="46"/>
  <c r="BI63" i="40"/>
  <c r="AN62" i="40"/>
  <c r="BR60" i="40"/>
  <c r="BI59" i="40"/>
  <c r="BL58" i="40"/>
  <c r="AN58" i="40"/>
  <c r="BR56" i="40"/>
  <c r="BI55" i="40"/>
  <c r="BL54" i="40"/>
  <c r="AN54" i="40"/>
  <c r="BR52" i="40"/>
  <c r="BI51" i="40"/>
  <c r="BL50" i="40"/>
  <c r="AN50" i="40"/>
  <c r="AL48" i="40"/>
  <c r="BP46" i="40"/>
  <c r="BK45" i="40"/>
  <c r="AM45" i="40"/>
  <c r="BN44" i="40"/>
  <c r="BM43" i="40"/>
  <c r="AK43" i="40"/>
  <c r="AN42" i="40"/>
  <c r="AL40" i="40"/>
  <c r="BP38" i="40"/>
  <c r="BK37" i="40"/>
  <c r="AM37" i="40"/>
  <c r="BN36" i="40"/>
  <c r="BM35" i="40"/>
  <c r="AK35" i="40"/>
  <c r="AN34" i="40"/>
  <c r="AL32" i="40"/>
  <c r="BI31" i="40"/>
  <c r="BL30" i="40"/>
  <c r="AI29" i="40"/>
  <c r="BJ28" i="40"/>
  <c r="BM27" i="40"/>
  <c r="BP26" i="40"/>
  <c r="BK25" i="40"/>
  <c r="AM25" i="40"/>
  <c r="BN24" i="40"/>
  <c r="BQ23" i="40"/>
  <c r="AJ22" i="40"/>
  <c r="BO21" i="40"/>
  <c r="BR20" i="40"/>
  <c r="AH20" i="40"/>
  <c r="AK19" i="40"/>
  <c r="AN18" i="40"/>
  <c r="AL16" i="40"/>
  <c r="AI65" i="40"/>
  <c r="BK64" i="40"/>
  <c r="AN65" i="40"/>
  <c r="BN64" i="40"/>
  <c r="AK64" i="40"/>
  <c r="BP63" i="40"/>
  <c r="BO62" i="40"/>
  <c r="BR61" i="40"/>
  <c r="BI60" i="40"/>
  <c r="AG60" i="40"/>
  <c r="BL59" i="40"/>
  <c r="AN59" i="40"/>
  <c r="BR57" i="40"/>
  <c r="BI56" i="40"/>
  <c r="AG56" i="40"/>
  <c r="BL55" i="40"/>
  <c r="AN55" i="40"/>
  <c r="BR53" i="40"/>
  <c r="BI52" i="40"/>
  <c r="AG52" i="40"/>
  <c r="BL51" i="40"/>
  <c r="AN51" i="40"/>
  <c r="BR49" i="40"/>
  <c r="BI48" i="40"/>
  <c r="AG48" i="40"/>
  <c r="BL47" i="40"/>
  <c r="AN47" i="40"/>
  <c r="BR45" i="40"/>
  <c r="BI44" i="40"/>
  <c r="AG44" i="40"/>
  <c r="BL43" i="40"/>
  <c r="AN43" i="40"/>
  <c r="BR41" i="40"/>
  <c r="BI40" i="40"/>
  <c r="AG40" i="40"/>
  <c r="BL39" i="40"/>
  <c r="AN39" i="40"/>
  <c r="BR37" i="40"/>
  <c r="BI36" i="40"/>
  <c r="AG36" i="40"/>
  <c r="BL35" i="40"/>
  <c r="AN35" i="40"/>
  <c r="BR33" i="40"/>
  <c r="BI32" i="40"/>
  <c r="AG32" i="40"/>
  <c r="BL31" i="40"/>
  <c r="AN31" i="40"/>
  <c r="BR29" i="40"/>
  <c r="BI28" i="40"/>
  <c r="AG28" i="40"/>
  <c r="BL27" i="40"/>
  <c r="AN27" i="40"/>
  <c r="BR25" i="40"/>
  <c r="BI24" i="40"/>
  <c r="AG24" i="40"/>
  <c r="BL23" i="40"/>
  <c r="AN23" i="40"/>
  <c r="BR21" i="40"/>
  <c r="BI20" i="40"/>
  <c r="AG20" i="40"/>
  <c r="BL19" i="40"/>
  <c r="AN19" i="40"/>
  <c r="BR17" i="40"/>
  <c r="AG16" i="40"/>
  <c r="AI63" i="40"/>
  <c r="BJ62" i="40"/>
  <c r="AH62" i="40"/>
  <c r="BQ61" i="40"/>
  <c r="AF60" i="40"/>
  <c r="BK59" i="40"/>
  <c r="AM59" i="40"/>
  <c r="BJ58" i="40"/>
  <c r="AH58" i="40"/>
  <c r="BQ57" i="40"/>
  <c r="AF56" i="40"/>
  <c r="BK55" i="40"/>
  <c r="AM55" i="40"/>
  <c r="BJ54" i="40"/>
  <c r="AH54" i="40"/>
  <c r="BQ53" i="40"/>
  <c r="AF52" i="40"/>
  <c r="BK51" i="40"/>
  <c r="AM51" i="40"/>
  <c r="BJ50" i="40"/>
  <c r="AH50" i="40"/>
  <c r="BQ49" i="40"/>
  <c r="AF48" i="40"/>
  <c r="BK47" i="40"/>
  <c r="AM47" i="40"/>
  <c r="BJ46" i="40"/>
  <c r="AH46" i="40"/>
  <c r="BQ45" i="40"/>
  <c r="AT44" i="40"/>
  <c r="AF44" i="40"/>
  <c r="BK43" i="40"/>
  <c r="AM43" i="40"/>
  <c r="BJ42" i="40"/>
  <c r="AH42" i="40"/>
  <c r="BQ41" i="40"/>
  <c r="AF40" i="40"/>
  <c r="BK39" i="40"/>
  <c r="AM39" i="40"/>
  <c r="BJ38" i="40"/>
  <c r="AH38" i="40"/>
  <c r="AP38" i="40" s="1"/>
  <c r="BQ37" i="40"/>
  <c r="AF36" i="40"/>
  <c r="BK35" i="40"/>
  <c r="AM35" i="40"/>
  <c r="BN34" i="40"/>
  <c r="BM33" i="40"/>
  <c r="AK33" i="40"/>
  <c r="AN32" i="40"/>
  <c r="AL30" i="40"/>
  <c r="BP28" i="40"/>
  <c r="AF28" i="40"/>
  <c r="BK27" i="40"/>
  <c r="AM27" i="40"/>
  <c r="BN26" i="40"/>
  <c r="BM25" i="40"/>
  <c r="AK25" i="40"/>
  <c r="AN24" i="40"/>
  <c r="AL22" i="40"/>
  <c r="BP20" i="40"/>
  <c r="AF20" i="40"/>
  <c r="AW20" i="40" s="1"/>
  <c r="BK19" i="40"/>
  <c r="AM19" i="40"/>
  <c r="BN18" i="40"/>
  <c r="BM17" i="40"/>
  <c r="AK17" i="40"/>
  <c r="AN16" i="40"/>
  <c r="BI26" i="38"/>
  <c r="AB45" i="1"/>
  <c r="BN55" i="38"/>
  <c r="BN39" i="38"/>
  <c r="AN31" i="38"/>
  <c r="BR29" i="38"/>
  <c r="AK28" i="38"/>
  <c r="AN23" i="38"/>
  <c r="BR21" i="38"/>
  <c r="BQ20" i="38"/>
  <c r="BP19" i="38"/>
  <c r="BI32" i="38"/>
  <c r="AL33" i="38"/>
  <c r="BO34" i="38"/>
  <c r="BL35" i="38"/>
  <c r="BI36" i="38"/>
  <c r="AL37" i="38"/>
  <c r="BO38" i="38"/>
  <c r="BL39" i="38"/>
  <c r="BI40" i="38"/>
  <c r="AL41" i="38"/>
  <c r="BO42" i="38"/>
  <c r="BL43" i="38"/>
  <c r="BI44" i="38"/>
  <c r="AL45" i="38"/>
  <c r="BO46" i="38"/>
  <c r="BL47" i="38"/>
  <c r="BI48" i="38"/>
  <c r="AL49" i="38"/>
  <c r="BO50" i="38"/>
  <c r="BL51" i="38"/>
  <c r="BI52" i="38"/>
  <c r="AL53" i="38"/>
  <c r="BO54" i="38"/>
  <c r="BL55" i="38"/>
  <c r="BI56" i="38"/>
  <c r="AL57" i="38"/>
  <c r="BO58" i="38"/>
  <c r="BL59" i="38"/>
  <c r="BI60" i="38"/>
  <c r="AL61" i="38"/>
  <c r="BO62" i="38"/>
  <c r="BL63" i="38"/>
  <c r="BI64" i="38"/>
  <c r="AL65" i="38"/>
  <c r="BO17" i="38"/>
  <c r="BL18" i="38"/>
  <c r="BI19" i="38"/>
  <c r="AL20" i="38"/>
  <c r="BO21" i="38"/>
  <c r="BL22" i="38"/>
  <c r="BI23" i="38"/>
  <c r="AL24" i="38"/>
  <c r="BO25" i="38"/>
  <c r="BL26" i="38"/>
  <c r="BI27" i="38"/>
  <c r="AL28" i="38"/>
  <c r="BO29" i="38"/>
  <c r="BL30" i="38"/>
  <c r="BI31" i="38"/>
  <c r="AL32" i="38"/>
  <c r="BO33" i="38"/>
  <c r="BL34" i="38"/>
  <c r="BI35" i="38"/>
  <c r="AL36" i="38"/>
  <c r="BO37" i="38"/>
  <c r="BL38" i="38"/>
  <c r="BI39" i="38"/>
  <c r="AL40" i="38"/>
  <c r="BO41" i="38"/>
  <c r="BL42" i="38"/>
  <c r="BI43" i="38"/>
  <c r="AL44" i="38"/>
  <c r="BO45" i="38"/>
  <c r="BL46" i="38"/>
  <c r="BI47" i="38"/>
  <c r="AL48" i="38"/>
  <c r="BO49" i="38"/>
  <c r="BL50" i="38"/>
  <c r="BI51" i="38"/>
  <c r="AL52" i="38"/>
  <c r="BO53" i="38"/>
  <c r="BL54" i="38"/>
  <c r="BI55" i="38"/>
  <c r="AL56" i="38"/>
  <c r="BO57" i="38"/>
  <c r="BL58" i="38"/>
  <c r="BI59" i="38"/>
  <c r="AL60" i="38"/>
  <c r="BO61" i="38"/>
  <c r="BL62" i="38"/>
  <c r="BI63" i="38"/>
  <c r="AL64" i="38"/>
  <c r="BO65" i="38"/>
  <c r="BN18" i="38"/>
  <c r="AM19" i="38"/>
  <c r="AJ20" i="38"/>
  <c r="AG21" i="38"/>
  <c r="BQ21" i="38"/>
  <c r="BN22" i="38"/>
  <c r="AM23" i="38"/>
  <c r="AJ24" i="38"/>
  <c r="AG25" i="38"/>
  <c r="BQ25" i="38"/>
  <c r="BN26" i="38"/>
  <c r="AM27" i="38"/>
  <c r="AJ28" i="38"/>
  <c r="AG29" i="38"/>
  <c r="BQ29" i="38"/>
  <c r="BN30" i="38"/>
  <c r="AM31" i="38"/>
  <c r="AJ32" i="38"/>
  <c r="AG33" i="38"/>
  <c r="BQ33" i="38"/>
  <c r="BN34" i="38"/>
  <c r="AM35" i="38"/>
  <c r="AJ36" i="38"/>
  <c r="AG37" i="38"/>
  <c r="BQ37" i="38"/>
  <c r="BN38" i="38"/>
  <c r="AM39" i="38"/>
  <c r="AU39" i="38" s="1"/>
  <c r="AJ40" i="38"/>
  <c r="AG41" i="38"/>
  <c r="BQ41" i="38"/>
  <c r="BN42" i="38"/>
  <c r="AM43" i="38"/>
  <c r="AJ44" i="38"/>
  <c r="AG45" i="38"/>
  <c r="BQ45" i="38"/>
  <c r="BN46" i="38"/>
  <c r="AM47" i="38"/>
  <c r="AJ48" i="38"/>
  <c r="AG49" i="38"/>
  <c r="BQ49" i="38"/>
  <c r="BN50" i="38"/>
  <c r="AM51" i="38"/>
  <c r="AQ51" i="38" s="1"/>
  <c r="AJ52" i="38"/>
  <c r="AG53" i="38"/>
  <c r="BQ53" i="38"/>
  <c r="BN54" i="38"/>
  <c r="AM55" i="38"/>
  <c r="AJ56" i="38"/>
  <c r="AG57" i="38"/>
  <c r="BQ57" i="38"/>
  <c r="BN58" i="38"/>
  <c r="AM59" i="38"/>
  <c r="AJ60" i="38"/>
  <c r="AG61" i="38"/>
  <c r="BQ61" i="38"/>
  <c r="BN62" i="38"/>
  <c r="AM63" i="38"/>
  <c r="AJ64" i="38"/>
  <c r="AG65" i="38"/>
  <c r="BQ65" i="38"/>
  <c r="V46" i="1"/>
  <c r="BM58" i="38"/>
  <c r="BK56" i="38"/>
  <c r="BR47" i="38"/>
  <c r="BQ46" i="38"/>
  <c r="BP45" i="38"/>
  <c r="BO44" i="38"/>
  <c r="BN43" i="38"/>
  <c r="AG42" i="38"/>
  <c r="BR31" i="38"/>
  <c r="AK30" i="38"/>
  <c r="AH27" i="38"/>
  <c r="BK24" i="38"/>
  <c r="AL23" i="38"/>
  <c r="BO20" i="38"/>
  <c r="BM18" i="38"/>
  <c r="BP17" i="38"/>
  <c r="AJ17" i="38"/>
  <c r="AK16" i="38"/>
  <c r="V51" i="1"/>
  <c r="BN63" i="38"/>
  <c r="AG62" i="38"/>
  <c r="AM52" i="38"/>
  <c r="BQ50" i="38"/>
  <c r="BP49" i="38"/>
  <c r="BO48" i="38"/>
  <c r="BN47" i="38"/>
  <c r="AG46" i="38"/>
  <c r="BR35" i="38"/>
  <c r="BQ34" i="38"/>
  <c r="BP33" i="38"/>
  <c r="BO32" i="38"/>
  <c r="BP31" i="38"/>
  <c r="AI30" i="38"/>
  <c r="BM28" i="38"/>
  <c r="BL27" i="38"/>
  <c r="BI24" i="38"/>
  <c r="BP23" i="38"/>
  <c r="AI22" i="38"/>
  <c r="BM20" i="38"/>
  <c r="BL19" i="38"/>
  <c r="BI17" i="38"/>
  <c r="AJ16" i="38"/>
  <c r="BP29" i="35"/>
  <c r="BQ17" i="35"/>
  <c r="BN18" i="35"/>
  <c r="AM19" i="35"/>
  <c r="AJ20" i="35"/>
  <c r="AK21" i="35"/>
  <c r="BR22" i="35"/>
  <c r="BK23" i="35"/>
  <c r="AN24" i="35"/>
  <c r="BI25" i="35"/>
  <c r="AL26" i="35"/>
  <c r="BO27" i="35"/>
  <c r="BL28" i="35"/>
  <c r="BM29" i="35"/>
  <c r="BJ30" i="35"/>
  <c r="AI31" i="35"/>
  <c r="BQ33" i="35"/>
  <c r="BN34" i="35"/>
  <c r="AM35" i="35"/>
  <c r="AJ36" i="35"/>
  <c r="AK37" i="35"/>
  <c r="BR38" i="35"/>
  <c r="BK39" i="35"/>
  <c r="AN40" i="35"/>
  <c r="BI41" i="35"/>
  <c r="AL42" i="35"/>
  <c r="BO43" i="35"/>
  <c r="BL44" i="35"/>
  <c r="BM45" i="35"/>
  <c r="BJ46" i="35"/>
  <c r="AI47" i="35"/>
  <c r="BP48" i="35"/>
  <c r="BM49" i="35"/>
  <c r="BJ50" i="35"/>
  <c r="AI51" i="35"/>
  <c r="BP52" i="35"/>
  <c r="BM53" i="35"/>
  <c r="BJ54" i="35"/>
  <c r="AI55" i="35"/>
  <c r="BP56" i="35"/>
  <c r="BM57" i="35"/>
  <c r="BJ58" i="35"/>
  <c r="AI59" i="35"/>
  <c r="BP60" i="35"/>
  <c r="BM61" i="35"/>
  <c r="BJ62" i="35"/>
  <c r="AI63" i="35"/>
  <c r="BP64" i="35"/>
  <c r="BM65" i="35"/>
  <c r="BI16" i="35"/>
  <c r="AL17" i="35"/>
  <c r="BO18" i="35"/>
  <c r="BL19" i="35"/>
  <c r="BM20" i="35"/>
  <c r="BN21" i="35"/>
  <c r="AM22" i="35"/>
  <c r="AJ23" i="35"/>
  <c r="AK24" i="35"/>
  <c r="AH25" i="35"/>
  <c r="BO26" i="35"/>
  <c r="BL27" i="35"/>
  <c r="BM28" i="35"/>
  <c r="BJ29" i="35"/>
  <c r="AI30" i="35"/>
  <c r="AF31" i="35"/>
  <c r="AG32" i="35"/>
  <c r="BQ32" i="35"/>
  <c r="BR33" i="35"/>
  <c r="BK34" i="35"/>
  <c r="AN35" i="35"/>
  <c r="BI36" i="35"/>
  <c r="BJ37" i="35"/>
  <c r="AI38" i="35"/>
  <c r="AF39" i="35"/>
  <c r="AG40" i="35"/>
  <c r="BQ40" i="35"/>
  <c r="BR41" i="35"/>
  <c r="BK42" i="35"/>
  <c r="AN43" i="35"/>
  <c r="BI44" i="35"/>
  <c r="BJ45" i="35"/>
  <c r="AI46" i="35"/>
  <c r="AF47" i="35"/>
  <c r="BP47" i="35"/>
  <c r="BM48" i="35"/>
  <c r="BJ49" i="35"/>
  <c r="AI50" i="35"/>
  <c r="AF51" i="35"/>
  <c r="BP51" i="35"/>
  <c r="BM52" i="35"/>
  <c r="BJ53" i="35"/>
  <c r="AI54" i="35"/>
  <c r="AF55" i="35"/>
  <c r="BP55" i="35"/>
  <c r="BM56" i="35"/>
  <c r="BJ57" i="35"/>
  <c r="AI58" i="35"/>
  <c r="AF59" i="35"/>
  <c r="BP59" i="35"/>
  <c r="BM60" i="35"/>
  <c r="BJ61" i="35"/>
  <c r="AI62" i="35"/>
  <c r="AF63" i="35"/>
  <c r="BP63" i="35"/>
  <c r="BM64" i="35"/>
  <c r="BJ65" i="35"/>
  <c r="BJ16" i="35"/>
  <c r="AI17" i="35"/>
  <c r="AF18" i="35"/>
  <c r="AG19" i="35"/>
  <c r="BQ19" i="35"/>
  <c r="BR20" i="35"/>
  <c r="BK21" i="35"/>
  <c r="AN22" i="35"/>
  <c r="BI23" i="35"/>
  <c r="BJ24" i="35"/>
  <c r="AI25" i="35"/>
  <c r="AF26" i="35"/>
  <c r="AG27" i="35"/>
  <c r="BQ27" i="35"/>
  <c r="BR28" i="35"/>
  <c r="BK29" i="35"/>
  <c r="AN30" i="35"/>
  <c r="BI31" i="35"/>
  <c r="BJ32" i="35"/>
  <c r="AI33" i="35"/>
  <c r="AF34" i="35"/>
  <c r="AG35" i="35"/>
  <c r="BQ35" i="35"/>
  <c r="BR36" i="35"/>
  <c r="BK37" i="35"/>
  <c r="AN38" i="35"/>
  <c r="BI39" i="35"/>
  <c r="BJ40" i="35"/>
  <c r="AI41" i="35"/>
  <c r="AF42" i="35"/>
  <c r="AG43" i="35"/>
  <c r="BQ43" i="35"/>
  <c r="BR44" i="35"/>
  <c r="BK45" i="35"/>
  <c r="AN46" i="35"/>
  <c r="BI47" i="35"/>
  <c r="AL48" i="35"/>
  <c r="BO49" i="35"/>
  <c r="BL50" i="35"/>
  <c r="BI51" i="35"/>
  <c r="AL52" i="35"/>
  <c r="BO53" i="35"/>
  <c r="BL54" i="35"/>
  <c r="BI55" i="35"/>
  <c r="AL56" i="35"/>
  <c r="BO57" i="35"/>
  <c r="BL58" i="35"/>
  <c r="BI59" i="35"/>
  <c r="AL60" i="35"/>
  <c r="BO61" i="35"/>
  <c r="BL62" i="35"/>
  <c r="BI63" i="35"/>
  <c r="AL64" i="35"/>
  <c r="BO65" i="35"/>
  <c r="BK16" i="35"/>
  <c r="AN17" i="35"/>
  <c r="BI18" i="35"/>
  <c r="BJ19" i="35"/>
  <c r="AI20" i="35"/>
  <c r="AF21" i="35"/>
  <c r="AG22" i="35"/>
  <c r="BQ22" i="35"/>
  <c r="BR23" i="35"/>
  <c r="BK24" i="35"/>
  <c r="AN25" i="35"/>
  <c r="BI26" i="35"/>
  <c r="BJ27" i="35"/>
  <c r="AI28" i="35"/>
  <c r="AF29" i="35"/>
  <c r="AG30" i="35"/>
  <c r="BQ30" i="35"/>
  <c r="BR31" i="35"/>
  <c r="BK32" i="35"/>
  <c r="AN33" i="35"/>
  <c r="BI34" i="35"/>
  <c r="BJ35" i="35"/>
  <c r="AI36" i="35"/>
  <c r="AF37" i="35"/>
  <c r="AG38" i="35"/>
  <c r="BQ38" i="35"/>
  <c r="BR39" i="35"/>
  <c r="BK40" i="35"/>
  <c r="AN41" i="35"/>
  <c r="BI42" i="35"/>
  <c r="BJ43" i="35"/>
  <c r="AI44" i="35"/>
  <c r="AF45" i="35"/>
  <c r="AG46" i="35"/>
  <c r="BQ46" i="35"/>
  <c r="BN47" i="35"/>
  <c r="AM48" i="35"/>
  <c r="AJ49" i="35"/>
  <c r="AG50" i="35"/>
  <c r="BQ50" i="35"/>
  <c r="BN51" i="35"/>
  <c r="AM52" i="35"/>
  <c r="AJ53" i="35"/>
  <c r="AG54" i="35"/>
  <c r="BQ54" i="35"/>
  <c r="BN55" i="35"/>
  <c r="AM56" i="35"/>
  <c r="AJ57" i="35"/>
  <c r="AG58" i="35"/>
  <c r="BQ58" i="35"/>
  <c r="BN59" i="35"/>
  <c r="AM60" i="35"/>
  <c r="AJ61" i="35"/>
  <c r="AG62" i="35"/>
  <c r="BQ62" i="35"/>
  <c r="BN63" i="35"/>
  <c r="AM64" i="35"/>
  <c r="AJ65" i="35"/>
  <c r="W2" i="1"/>
  <c r="BP46" i="35"/>
  <c r="AL36" i="35"/>
  <c r="AL16" i="35"/>
  <c r="BK16" i="38"/>
  <c r="BP41" i="35"/>
  <c r="BP25" i="35"/>
  <c r="AM16" i="38"/>
  <c r="AL39" i="35"/>
  <c r="BP21" i="35"/>
  <c r="G9" i="57"/>
  <c r="BE65" i="33"/>
  <c r="BA65" i="33"/>
  <c r="AC65" i="33"/>
  <c r="Y65" i="33"/>
  <c r="U65" i="33"/>
  <c r="AE65" i="33" s="1"/>
  <c r="BH64" i="33"/>
  <c r="BD64" i="33"/>
  <c r="AZ64" i="33"/>
  <c r="AB64" i="33"/>
  <c r="X64" i="33"/>
  <c r="BG63" i="33"/>
  <c r="BC63" i="33"/>
  <c r="AY63" i="33"/>
  <c r="AA63" i="33"/>
  <c r="W63" i="33"/>
  <c r="BF62" i="33"/>
  <c r="BB62" i="33"/>
  <c r="AD62" i="33"/>
  <c r="Z62" i="33"/>
  <c r="V62" i="33"/>
  <c r="BE61" i="33"/>
  <c r="BA61" i="33"/>
  <c r="AC61" i="33"/>
  <c r="Y61" i="33"/>
  <c r="U61" i="33"/>
  <c r="AE61" i="33" s="1"/>
  <c r="BH60" i="33"/>
  <c r="BD60" i="33"/>
  <c r="AZ60" i="33"/>
  <c r="AB60" i="33"/>
  <c r="X60" i="33"/>
  <c r="BG59" i="33"/>
  <c r="BC59" i="33"/>
  <c r="AY59" i="33"/>
  <c r="AA59" i="33"/>
  <c r="W59" i="33"/>
  <c r="BF58" i="33"/>
  <c r="BB58" i="33"/>
  <c r="AD58" i="33"/>
  <c r="Z58" i="33"/>
  <c r="V58" i="33"/>
  <c r="BE57" i="33"/>
  <c r="BA57" i="33"/>
  <c r="AC57" i="33"/>
  <c r="Y57" i="33"/>
  <c r="U57" i="33"/>
  <c r="AE57" i="33" s="1"/>
  <c r="BH56" i="33"/>
  <c r="BD56" i="33"/>
  <c r="AZ56" i="33"/>
  <c r="AB56" i="33"/>
  <c r="X56" i="33"/>
  <c r="BG55" i="33"/>
  <c r="BC55" i="33"/>
  <c r="AY55" i="33"/>
  <c r="AA55" i="33"/>
  <c r="W55" i="33"/>
  <c r="BF54" i="33"/>
  <c r="BB54" i="33"/>
  <c r="AD54" i="33"/>
  <c r="Z54" i="33"/>
  <c r="V54" i="33"/>
  <c r="BE53" i="33"/>
  <c r="BA53" i="33"/>
  <c r="AC53" i="33"/>
  <c r="Y53" i="33"/>
  <c r="U53" i="33"/>
  <c r="AE53" i="33" s="1"/>
  <c r="BH52" i="33"/>
  <c r="BD52" i="33"/>
  <c r="AZ52" i="33"/>
  <c r="AB52" i="33"/>
  <c r="X52" i="33"/>
  <c r="BG51" i="33"/>
  <c r="BC51" i="33"/>
  <c r="AY51" i="33"/>
  <c r="AA51" i="33"/>
  <c r="W51" i="33"/>
  <c r="BF50" i="33"/>
  <c r="BB50" i="33"/>
  <c r="AD50" i="33"/>
  <c r="Z50" i="33"/>
  <c r="V50" i="33"/>
  <c r="BE49" i="33"/>
  <c r="BA49" i="33"/>
  <c r="AC49" i="33"/>
  <c r="Y49" i="33"/>
  <c r="U49" i="33"/>
  <c r="BH48" i="33"/>
  <c r="BD48" i="33"/>
  <c r="AZ48" i="33"/>
  <c r="AB48" i="33"/>
  <c r="X48" i="33"/>
  <c r="BG47" i="33"/>
  <c r="BC47" i="33"/>
  <c r="AY47" i="33"/>
  <c r="AA47" i="33"/>
  <c r="W47" i="33"/>
  <c r="BF46" i="33"/>
  <c r="BB46" i="33"/>
  <c r="AD46" i="33"/>
  <c r="Z46" i="33"/>
  <c r="V46" i="33"/>
  <c r="BE45" i="33"/>
  <c r="BA45" i="33"/>
  <c r="AC45" i="33"/>
  <c r="Y45" i="33"/>
  <c r="U45" i="33"/>
  <c r="BH44" i="33"/>
  <c r="BD44" i="33"/>
  <c r="AZ44" i="33"/>
  <c r="AB44" i="33"/>
  <c r="X44" i="33"/>
  <c r="BG43" i="33"/>
  <c r="BC43" i="33"/>
  <c r="AY43" i="33"/>
  <c r="AA43" i="33"/>
  <c r="W43" i="33"/>
  <c r="BF42" i="33"/>
  <c r="BB42" i="33"/>
  <c r="AD42" i="33"/>
  <c r="Z42" i="33"/>
  <c r="V42" i="33"/>
  <c r="BE41" i="33"/>
  <c r="BA41" i="33"/>
  <c r="AC41" i="33"/>
  <c r="Y41" i="33"/>
  <c r="U41" i="33"/>
  <c r="BH40" i="33"/>
  <c r="BD40" i="33"/>
  <c r="AZ40" i="33"/>
  <c r="AB40" i="33"/>
  <c r="X40" i="33"/>
  <c r="BG39" i="33"/>
  <c r="BC39" i="33"/>
  <c r="AY39" i="33"/>
  <c r="AA39" i="33"/>
  <c r="W39" i="33"/>
  <c r="BF38" i="33"/>
  <c r="BB38" i="33"/>
  <c r="AD38" i="33"/>
  <c r="Z38" i="33"/>
  <c r="V38" i="33"/>
  <c r="BE37" i="33"/>
  <c r="BA37" i="33"/>
  <c r="AC37" i="33"/>
  <c r="Y37" i="33"/>
  <c r="U37" i="33"/>
  <c r="BH36" i="33"/>
  <c r="BD36" i="33"/>
  <c r="AZ36" i="33"/>
  <c r="AB36" i="33"/>
  <c r="X36" i="33"/>
  <c r="BG35" i="33"/>
  <c r="BC35" i="33"/>
  <c r="AY35" i="33"/>
  <c r="AA35" i="33"/>
  <c r="W35" i="33"/>
  <c r="BF34" i="33"/>
  <c r="BB34" i="33"/>
  <c r="AD34" i="33"/>
  <c r="Z34" i="33"/>
  <c r="V34" i="33"/>
  <c r="BE33" i="33"/>
  <c r="BA33" i="33"/>
  <c r="AC33" i="33"/>
  <c r="Y33" i="33"/>
  <c r="U33" i="33"/>
  <c r="BH32" i="33"/>
  <c r="BD32" i="33"/>
  <c r="AZ32" i="33"/>
  <c r="AB32" i="33"/>
  <c r="X32" i="33"/>
  <c r="BG31" i="33"/>
  <c r="BC31" i="33"/>
  <c r="AY31" i="33"/>
  <c r="AA31" i="33"/>
  <c r="W31" i="33"/>
  <c r="BF30" i="33"/>
  <c r="BB30" i="33"/>
  <c r="AD30" i="33"/>
  <c r="Z30" i="33"/>
  <c r="V30" i="33"/>
  <c r="BE29" i="33"/>
  <c r="BA29" i="33"/>
  <c r="AC29" i="33"/>
  <c r="Y29" i="33"/>
  <c r="U29" i="33"/>
  <c r="BH28" i="33"/>
  <c r="BD28" i="33"/>
  <c r="AZ28" i="33"/>
  <c r="AB28" i="33"/>
  <c r="X28" i="33"/>
  <c r="BG27" i="33"/>
  <c r="BC27" i="33"/>
  <c r="AY27" i="33"/>
  <c r="AA27" i="33"/>
  <c r="W27" i="33"/>
  <c r="BF26" i="33"/>
  <c r="BB26" i="33"/>
  <c r="AD26" i="33"/>
  <c r="Z26" i="33"/>
  <c r="V26" i="33"/>
  <c r="BE25" i="33"/>
  <c r="BA25" i="33"/>
  <c r="AC25" i="33"/>
  <c r="Y25" i="33"/>
  <c r="U25" i="33"/>
  <c r="BH24" i="33"/>
  <c r="BD24" i="33"/>
  <c r="AZ24" i="33"/>
  <c r="AB24" i="33"/>
  <c r="X24" i="33"/>
  <c r="BG23" i="33"/>
  <c r="BC23" i="33"/>
  <c r="AY23" i="33"/>
  <c r="AA23" i="33"/>
  <c r="W23" i="33"/>
  <c r="BF22" i="33"/>
  <c r="BB22" i="33"/>
  <c r="AD22" i="33"/>
  <c r="Z22" i="33"/>
  <c r="V22" i="33"/>
  <c r="BE21" i="33"/>
  <c r="BA21" i="33"/>
  <c r="AC21" i="33"/>
  <c r="Y21" i="33"/>
  <c r="U21" i="33"/>
  <c r="BH20" i="33"/>
  <c r="BD20" i="33"/>
  <c r="AZ20" i="33"/>
  <c r="AB20" i="33"/>
  <c r="X20" i="33"/>
  <c r="BG19" i="33"/>
  <c r="BC19" i="33"/>
  <c r="AY19" i="33"/>
  <c r="AA19" i="33"/>
  <c r="W19" i="33"/>
  <c r="BF18" i="33"/>
  <c r="BB18" i="33"/>
  <c r="AD18" i="33"/>
  <c r="Z18" i="33"/>
  <c r="V18" i="33"/>
  <c r="BH65" i="33"/>
  <c r="BD65" i="33"/>
  <c r="AZ65" i="33"/>
  <c r="AB65" i="33"/>
  <c r="X65" i="33"/>
  <c r="BG64" i="33"/>
  <c r="BC64" i="33"/>
  <c r="AY64" i="33"/>
  <c r="AA64" i="33"/>
  <c r="W64" i="33"/>
  <c r="BF63" i="33"/>
  <c r="BB63" i="33"/>
  <c r="AD63" i="33"/>
  <c r="Z63" i="33"/>
  <c r="V63" i="33"/>
  <c r="BE62" i="33"/>
  <c r="BA62" i="33"/>
  <c r="AC62" i="33"/>
  <c r="Y62" i="33"/>
  <c r="U62" i="33"/>
  <c r="AE62" i="33" s="1"/>
  <c r="BH61" i="33"/>
  <c r="BD61" i="33"/>
  <c r="AZ61" i="33"/>
  <c r="AB61" i="33"/>
  <c r="X61" i="33"/>
  <c r="BG60" i="33"/>
  <c r="BC60" i="33"/>
  <c r="AY60" i="33"/>
  <c r="AA60" i="33"/>
  <c r="W60" i="33"/>
  <c r="BF59" i="33"/>
  <c r="BB59" i="33"/>
  <c r="AD59" i="33"/>
  <c r="Z59" i="33"/>
  <c r="V59" i="33"/>
  <c r="BE58" i="33"/>
  <c r="BA58" i="33"/>
  <c r="AC58" i="33"/>
  <c r="Y58" i="33"/>
  <c r="U58" i="33"/>
  <c r="AE58" i="33" s="1"/>
  <c r="BH57" i="33"/>
  <c r="BD57" i="33"/>
  <c r="AZ57" i="33"/>
  <c r="AB57" i="33"/>
  <c r="X57" i="33"/>
  <c r="BG56" i="33"/>
  <c r="BC56" i="33"/>
  <c r="AY56" i="33"/>
  <c r="AA56" i="33"/>
  <c r="W56" i="33"/>
  <c r="BF55" i="33"/>
  <c r="BB55" i="33"/>
  <c r="AD55" i="33"/>
  <c r="Z55" i="33"/>
  <c r="V55" i="33"/>
  <c r="BE54" i="33"/>
  <c r="BA54" i="33"/>
  <c r="AC54" i="33"/>
  <c r="Y54" i="33"/>
  <c r="U54" i="33"/>
  <c r="AE54" i="33" s="1"/>
  <c r="BH53" i="33"/>
  <c r="BD53" i="33"/>
  <c r="AZ53" i="33"/>
  <c r="AB53" i="33"/>
  <c r="X53" i="33"/>
  <c r="BG52" i="33"/>
  <c r="BC52" i="33"/>
  <c r="AY52" i="33"/>
  <c r="AA52" i="33"/>
  <c r="W52" i="33"/>
  <c r="BF51" i="33"/>
  <c r="BB51" i="33"/>
  <c r="AD51" i="33"/>
  <c r="Z51" i="33"/>
  <c r="V51" i="33"/>
  <c r="BE50" i="33"/>
  <c r="BA50" i="33"/>
  <c r="AC50" i="33"/>
  <c r="Y50" i="33"/>
  <c r="U50" i="33"/>
  <c r="AE50" i="33" s="1"/>
  <c r="BH49" i="33"/>
  <c r="BD49" i="33"/>
  <c r="AZ49" i="33"/>
  <c r="AB49" i="33"/>
  <c r="X49" i="33"/>
  <c r="BG48" i="33"/>
  <c r="BC48" i="33"/>
  <c r="AY48" i="33"/>
  <c r="AA48" i="33"/>
  <c r="W48" i="33"/>
  <c r="BF47" i="33"/>
  <c r="BB47" i="33"/>
  <c r="AD47" i="33"/>
  <c r="Z47" i="33"/>
  <c r="V47" i="33"/>
  <c r="BE46" i="33"/>
  <c r="BA46" i="33"/>
  <c r="AC46" i="33"/>
  <c r="Y46" i="33"/>
  <c r="U46" i="33"/>
  <c r="BH45" i="33"/>
  <c r="BD45" i="33"/>
  <c r="AZ45" i="33"/>
  <c r="AB45" i="33"/>
  <c r="X45" i="33"/>
  <c r="BG44" i="33"/>
  <c r="BC44" i="33"/>
  <c r="AY44" i="33"/>
  <c r="AA44" i="33"/>
  <c r="W44" i="33"/>
  <c r="BF43" i="33"/>
  <c r="BB43" i="33"/>
  <c r="AD43" i="33"/>
  <c r="Z43" i="33"/>
  <c r="V43" i="33"/>
  <c r="BE42" i="33"/>
  <c r="BA42" i="33"/>
  <c r="AC42" i="33"/>
  <c r="Y42" i="33"/>
  <c r="U42" i="33"/>
  <c r="BH41" i="33"/>
  <c r="BD41" i="33"/>
  <c r="AZ41" i="33"/>
  <c r="AB41" i="33"/>
  <c r="X41" i="33"/>
  <c r="BG40" i="33"/>
  <c r="BC40" i="33"/>
  <c r="AY40" i="33"/>
  <c r="AA40" i="33"/>
  <c r="W40" i="33"/>
  <c r="BF39" i="33"/>
  <c r="BB39" i="33"/>
  <c r="AD39" i="33"/>
  <c r="Z39" i="33"/>
  <c r="V39" i="33"/>
  <c r="BE38" i="33"/>
  <c r="BA38" i="33"/>
  <c r="AC38" i="33"/>
  <c r="Y38" i="33"/>
  <c r="U38" i="33"/>
  <c r="BH37" i="33"/>
  <c r="BD37" i="33"/>
  <c r="AZ37" i="33"/>
  <c r="AB37" i="33"/>
  <c r="X37" i="33"/>
  <c r="BG36" i="33"/>
  <c r="BC36" i="33"/>
  <c r="AY36" i="33"/>
  <c r="AA36" i="33"/>
  <c r="W36" i="33"/>
  <c r="BF35" i="33"/>
  <c r="BB35" i="33"/>
  <c r="AD35" i="33"/>
  <c r="Z35" i="33"/>
  <c r="V35" i="33"/>
  <c r="BE34" i="33"/>
  <c r="BA34" i="33"/>
  <c r="AC34" i="33"/>
  <c r="Y34" i="33"/>
  <c r="U34" i="33"/>
  <c r="BH33" i="33"/>
  <c r="BD33" i="33"/>
  <c r="AZ33" i="33"/>
  <c r="AB33" i="33"/>
  <c r="X33" i="33"/>
  <c r="BG32" i="33"/>
  <c r="BC32" i="33"/>
  <c r="AY32" i="33"/>
  <c r="AA32" i="33"/>
  <c r="W32" i="33"/>
  <c r="BF31" i="33"/>
  <c r="BB31" i="33"/>
  <c r="AD31" i="33"/>
  <c r="Z31" i="33"/>
  <c r="V31" i="33"/>
  <c r="BE30" i="33"/>
  <c r="BA30" i="33"/>
  <c r="AC30" i="33"/>
  <c r="Y30" i="33"/>
  <c r="U30" i="33"/>
  <c r="BH29" i="33"/>
  <c r="BD29" i="33"/>
  <c r="AZ29" i="33"/>
  <c r="AB29" i="33"/>
  <c r="X29" i="33"/>
  <c r="BG28" i="33"/>
  <c r="BC28" i="33"/>
  <c r="AY28" i="33"/>
  <c r="AA28" i="33"/>
  <c r="W28" i="33"/>
  <c r="BF27" i="33"/>
  <c r="BB27" i="33"/>
  <c r="AD27" i="33"/>
  <c r="Z27" i="33"/>
  <c r="V27" i="33"/>
  <c r="BE26" i="33"/>
  <c r="BA26" i="33"/>
  <c r="AC26" i="33"/>
  <c r="Y26" i="33"/>
  <c r="U26" i="33"/>
  <c r="BH25" i="33"/>
  <c r="BD25" i="33"/>
  <c r="AZ25" i="33"/>
  <c r="AB25" i="33"/>
  <c r="X25" i="33"/>
  <c r="BG24" i="33"/>
  <c r="BC24" i="33"/>
  <c r="AY24" i="33"/>
  <c r="AA24" i="33"/>
  <c r="W24" i="33"/>
  <c r="BF23" i="33"/>
  <c r="BB23" i="33"/>
  <c r="AD23" i="33"/>
  <c r="Z23" i="33"/>
  <c r="V23" i="33"/>
  <c r="BE22" i="33"/>
  <c r="BA22" i="33"/>
  <c r="AC22" i="33"/>
  <c r="Y22" i="33"/>
  <c r="U22" i="33"/>
  <c r="BH21" i="33"/>
  <c r="BD21" i="33"/>
  <c r="AZ21" i="33"/>
  <c r="AB21" i="33"/>
  <c r="X21" i="33"/>
  <c r="BG20" i="33"/>
  <c r="BC20" i="33"/>
  <c r="AY20" i="33"/>
  <c r="AA20" i="33"/>
  <c r="W20" i="33"/>
  <c r="BF19" i="33"/>
  <c r="BB19" i="33"/>
  <c r="AD19" i="33"/>
  <c r="Z19" i="33"/>
  <c r="V19" i="33"/>
  <c r="BE18" i="33"/>
  <c r="BA18" i="33"/>
  <c r="AC18" i="33"/>
  <c r="Y18" i="33"/>
  <c r="U18" i="33"/>
  <c r="BG65" i="33"/>
  <c r="BC65" i="33"/>
  <c r="AY65" i="33"/>
  <c r="AA65" i="33"/>
  <c r="W65" i="33"/>
  <c r="BF64" i="33"/>
  <c r="BB64" i="33"/>
  <c r="AD64" i="33"/>
  <c r="Z64" i="33"/>
  <c r="V64" i="33"/>
  <c r="BE63" i="33"/>
  <c r="BA63" i="33"/>
  <c r="AC63" i="33"/>
  <c r="Y63" i="33"/>
  <c r="U63" i="33"/>
  <c r="AE63" i="33" s="1"/>
  <c r="BH62" i="33"/>
  <c r="BD62" i="33"/>
  <c r="AZ62" i="33"/>
  <c r="AB62" i="33"/>
  <c r="X62" i="33"/>
  <c r="BG61" i="33"/>
  <c r="BC61" i="33"/>
  <c r="AY61" i="33"/>
  <c r="AA61" i="33"/>
  <c r="W61" i="33"/>
  <c r="BF60" i="33"/>
  <c r="BB60" i="33"/>
  <c r="AD60" i="33"/>
  <c r="Z60" i="33"/>
  <c r="V60" i="33"/>
  <c r="BE59" i="33"/>
  <c r="BA59" i="33"/>
  <c r="AC59" i="33"/>
  <c r="Y59" i="33"/>
  <c r="U59" i="33"/>
  <c r="AE59" i="33" s="1"/>
  <c r="BH58" i="33"/>
  <c r="BD58" i="33"/>
  <c r="AZ58" i="33"/>
  <c r="AB58" i="33"/>
  <c r="X58" i="33"/>
  <c r="BG57" i="33"/>
  <c r="BC57" i="33"/>
  <c r="AY57" i="33"/>
  <c r="AA57" i="33"/>
  <c r="W57" i="33"/>
  <c r="BF56" i="33"/>
  <c r="BB56" i="33"/>
  <c r="AD56" i="33"/>
  <c r="Z56" i="33"/>
  <c r="V56" i="33"/>
  <c r="BE55" i="33"/>
  <c r="BA55" i="33"/>
  <c r="AC55" i="33"/>
  <c r="Y55" i="33"/>
  <c r="U55" i="33"/>
  <c r="AE55" i="33" s="1"/>
  <c r="BH54" i="33"/>
  <c r="BD54" i="33"/>
  <c r="AZ54" i="33"/>
  <c r="AB54" i="33"/>
  <c r="X54" i="33"/>
  <c r="BG53" i="33"/>
  <c r="BC53" i="33"/>
  <c r="AY53" i="33"/>
  <c r="AA53" i="33"/>
  <c r="W53" i="33"/>
  <c r="BF52" i="33"/>
  <c r="BB52" i="33"/>
  <c r="AD52" i="33"/>
  <c r="Z52" i="33"/>
  <c r="V52" i="33"/>
  <c r="BE51" i="33"/>
  <c r="BA51" i="33"/>
  <c r="AC51" i="33"/>
  <c r="Y51" i="33"/>
  <c r="U51" i="33"/>
  <c r="AE51" i="33" s="1"/>
  <c r="BH50" i="33"/>
  <c r="BD50" i="33"/>
  <c r="AZ50" i="33"/>
  <c r="AB50" i="33"/>
  <c r="X50" i="33"/>
  <c r="BG49" i="33"/>
  <c r="BC49" i="33"/>
  <c r="AY49" i="33"/>
  <c r="AA49" i="33"/>
  <c r="W49" i="33"/>
  <c r="BF48" i="33"/>
  <c r="BB48" i="33"/>
  <c r="AD48" i="33"/>
  <c r="Z48" i="33"/>
  <c r="V48" i="33"/>
  <c r="BE47" i="33"/>
  <c r="BA47" i="33"/>
  <c r="AC47" i="33"/>
  <c r="Y47" i="33"/>
  <c r="U47" i="33"/>
  <c r="BH46" i="33"/>
  <c r="BD46" i="33"/>
  <c r="AZ46" i="33"/>
  <c r="AB46" i="33"/>
  <c r="X46" i="33"/>
  <c r="BG45" i="33"/>
  <c r="BC45" i="33"/>
  <c r="AY45" i="33"/>
  <c r="AA45" i="33"/>
  <c r="W45" i="33"/>
  <c r="BF44" i="33"/>
  <c r="BB44" i="33"/>
  <c r="AD44" i="33"/>
  <c r="Z44" i="33"/>
  <c r="V44" i="33"/>
  <c r="BE43" i="33"/>
  <c r="BA43" i="33"/>
  <c r="AC43" i="33"/>
  <c r="Y43" i="33"/>
  <c r="U43" i="33"/>
  <c r="BH42" i="33"/>
  <c r="BD42" i="33"/>
  <c r="AZ42" i="33"/>
  <c r="AB42" i="33"/>
  <c r="X42" i="33"/>
  <c r="BG41" i="33"/>
  <c r="BC41" i="33"/>
  <c r="AY41" i="33"/>
  <c r="AA41" i="33"/>
  <c r="W41" i="33"/>
  <c r="BF40" i="33"/>
  <c r="BB40" i="33"/>
  <c r="AD40" i="33"/>
  <c r="Z40" i="33"/>
  <c r="V40" i="33"/>
  <c r="BE39" i="33"/>
  <c r="BA39" i="33"/>
  <c r="AC39" i="33"/>
  <c r="Y39" i="33"/>
  <c r="U39" i="33"/>
  <c r="BH38" i="33"/>
  <c r="BD38" i="33"/>
  <c r="AZ38" i="33"/>
  <c r="AB38" i="33"/>
  <c r="X38" i="33"/>
  <c r="BG37" i="33"/>
  <c r="BC37" i="33"/>
  <c r="AY37" i="33"/>
  <c r="AA37" i="33"/>
  <c r="W37" i="33"/>
  <c r="BF36" i="33"/>
  <c r="BB36" i="33"/>
  <c r="AD36" i="33"/>
  <c r="Z36" i="33"/>
  <c r="V36" i="33"/>
  <c r="BE35" i="33"/>
  <c r="BA35" i="33"/>
  <c r="AC35" i="33"/>
  <c r="Y35" i="33"/>
  <c r="U35" i="33"/>
  <c r="BH34" i="33"/>
  <c r="BD34" i="33"/>
  <c r="AZ34" i="33"/>
  <c r="AB34" i="33"/>
  <c r="X34" i="33"/>
  <c r="BG33" i="33"/>
  <c r="BC33" i="33"/>
  <c r="AY33" i="33"/>
  <c r="AA33" i="33"/>
  <c r="W33" i="33"/>
  <c r="BF32" i="33"/>
  <c r="BB32" i="33"/>
  <c r="AD32" i="33"/>
  <c r="Z32" i="33"/>
  <c r="V32" i="33"/>
  <c r="BE31" i="33"/>
  <c r="BA31" i="33"/>
  <c r="BF65" i="33"/>
  <c r="BB65" i="33"/>
  <c r="AD65" i="33"/>
  <c r="Z65" i="33"/>
  <c r="V65" i="33"/>
  <c r="AF65" i="33" s="1"/>
  <c r="BE64" i="33"/>
  <c r="BA64" i="33"/>
  <c r="AC64" i="33"/>
  <c r="Y64" i="33"/>
  <c r="U64" i="33"/>
  <c r="AE64" i="33" s="1"/>
  <c r="BH63" i="33"/>
  <c r="BD63" i="33"/>
  <c r="AZ63" i="33"/>
  <c r="AB63" i="33"/>
  <c r="X63" i="33"/>
  <c r="AH63" i="33" s="1"/>
  <c r="BG62" i="33"/>
  <c r="BC62" i="33"/>
  <c r="AY62" i="33"/>
  <c r="AA62" i="33"/>
  <c r="W62" i="33"/>
  <c r="AG62" i="33" s="1"/>
  <c r="BF61" i="33"/>
  <c r="BB61" i="33"/>
  <c r="AD61" i="33"/>
  <c r="Z61" i="33"/>
  <c r="V61" i="33"/>
  <c r="AF61" i="33" s="1"/>
  <c r="BE60" i="33"/>
  <c r="BA60" i="33"/>
  <c r="AC60" i="33"/>
  <c r="Y60" i="33"/>
  <c r="U60" i="33"/>
  <c r="AE60" i="33" s="1"/>
  <c r="BH59" i="33"/>
  <c r="BD59" i="33"/>
  <c r="AZ59" i="33"/>
  <c r="AB59" i="33"/>
  <c r="X59" i="33"/>
  <c r="AH59" i="33" s="1"/>
  <c r="BG58" i="33"/>
  <c r="BC58" i="33"/>
  <c r="AY58" i="33"/>
  <c r="AA58" i="33"/>
  <c r="W58" i="33"/>
  <c r="AG58" i="33" s="1"/>
  <c r="BF57" i="33"/>
  <c r="BB57" i="33"/>
  <c r="AD57" i="33"/>
  <c r="Z57" i="33"/>
  <c r="V57" i="33"/>
  <c r="AF57" i="33" s="1"/>
  <c r="BE56" i="33"/>
  <c r="BA56" i="33"/>
  <c r="AC56" i="33"/>
  <c r="Y56" i="33"/>
  <c r="U56" i="33"/>
  <c r="AE56" i="33" s="1"/>
  <c r="BH55" i="33"/>
  <c r="BD55" i="33"/>
  <c r="AZ55" i="33"/>
  <c r="AB55" i="33"/>
  <c r="X55" i="33"/>
  <c r="AH55" i="33" s="1"/>
  <c r="BG54" i="33"/>
  <c r="BC54" i="33"/>
  <c r="AY54" i="33"/>
  <c r="AA54" i="33"/>
  <c r="W54" i="33"/>
  <c r="AG54" i="33" s="1"/>
  <c r="BF53" i="33"/>
  <c r="BB53" i="33"/>
  <c r="AD53" i="33"/>
  <c r="Z53" i="33"/>
  <c r="V53" i="33"/>
  <c r="AF53" i="33" s="1"/>
  <c r="BE52" i="33"/>
  <c r="BA52" i="33"/>
  <c r="AC52" i="33"/>
  <c r="Y52" i="33"/>
  <c r="U52" i="33"/>
  <c r="AE52" i="33" s="1"/>
  <c r="BH51" i="33"/>
  <c r="BD51" i="33"/>
  <c r="AZ51" i="33"/>
  <c r="AB51" i="33"/>
  <c r="X51" i="33"/>
  <c r="AH51" i="33" s="1"/>
  <c r="BG50" i="33"/>
  <c r="BC50" i="33"/>
  <c r="AY50" i="33"/>
  <c r="AA50" i="33"/>
  <c r="W50" i="33"/>
  <c r="AG50" i="33" s="1"/>
  <c r="BF49" i="33"/>
  <c r="BB49" i="33"/>
  <c r="AD49" i="33"/>
  <c r="Z49" i="33"/>
  <c r="V49" i="33"/>
  <c r="BE48" i="33"/>
  <c r="BA48" i="33"/>
  <c r="AC48" i="33"/>
  <c r="Y48" i="33"/>
  <c r="U48" i="33"/>
  <c r="BH47" i="33"/>
  <c r="BD47" i="33"/>
  <c r="AZ47" i="33"/>
  <c r="AB47" i="33"/>
  <c r="X47" i="33"/>
  <c r="BG46" i="33"/>
  <c r="BC46" i="33"/>
  <c r="AY46" i="33"/>
  <c r="AA46" i="33"/>
  <c r="W46" i="33"/>
  <c r="BF45" i="33"/>
  <c r="BB45" i="33"/>
  <c r="AD45" i="33"/>
  <c r="Z45" i="33"/>
  <c r="V45" i="33"/>
  <c r="BE44" i="33"/>
  <c r="BA44" i="33"/>
  <c r="AC44" i="33"/>
  <c r="Y44" i="33"/>
  <c r="U44" i="33"/>
  <c r="BH43" i="33"/>
  <c r="BD43" i="33"/>
  <c r="AZ43" i="33"/>
  <c r="AB43" i="33"/>
  <c r="AD41" i="33"/>
  <c r="AC40" i="33"/>
  <c r="BH39" i="33"/>
  <c r="AB39" i="33"/>
  <c r="BG38" i="33"/>
  <c r="AA38" i="33"/>
  <c r="BF37" i="33"/>
  <c r="Z37" i="33"/>
  <c r="BE36" i="33"/>
  <c r="Y36" i="33"/>
  <c r="BD35" i="33"/>
  <c r="X35" i="33"/>
  <c r="BC34" i="33"/>
  <c r="W34" i="33"/>
  <c r="BB33" i="33"/>
  <c r="V33" i="33"/>
  <c r="BA32" i="33"/>
  <c r="U32" i="33"/>
  <c r="AZ31" i="33"/>
  <c r="X31" i="33"/>
  <c r="BC30" i="33"/>
  <c r="W30" i="33"/>
  <c r="BB29" i="33"/>
  <c r="AD29" i="33"/>
  <c r="V29" i="33"/>
  <c r="BA28" i="33"/>
  <c r="AC28" i="33"/>
  <c r="U28" i="33"/>
  <c r="BH27" i="33"/>
  <c r="AZ27" i="33"/>
  <c r="AB27" i="33"/>
  <c r="BG26" i="33"/>
  <c r="AY26" i="33"/>
  <c r="AA26" i="33"/>
  <c r="BF25" i="33"/>
  <c r="Z25" i="33"/>
  <c r="BE24" i="33"/>
  <c r="Y24" i="33"/>
  <c r="BD23" i="33"/>
  <c r="X23" i="33"/>
  <c r="BC22" i="33"/>
  <c r="W22" i="33"/>
  <c r="BB21" i="33"/>
  <c r="AD21" i="33"/>
  <c r="V21" i="33"/>
  <c r="BA20" i="33"/>
  <c r="AC20" i="33"/>
  <c r="U20" i="33"/>
  <c r="BH19" i="33"/>
  <c r="AZ19" i="33"/>
  <c r="AB19" i="33"/>
  <c r="BG18" i="33"/>
  <c r="AY18" i="33"/>
  <c r="AA18" i="33"/>
  <c r="BH17" i="33"/>
  <c r="BD17" i="33"/>
  <c r="AZ17" i="33"/>
  <c r="AB17" i="33"/>
  <c r="X17" i="33"/>
  <c r="BG16" i="33"/>
  <c r="BC16" i="33"/>
  <c r="AY16" i="33"/>
  <c r="AA16" i="33"/>
  <c r="W16" i="33"/>
  <c r="BG42" i="33"/>
  <c r="AA42" i="33"/>
  <c r="BF41" i="33"/>
  <c r="Z41" i="33"/>
  <c r="BE40" i="33"/>
  <c r="Y40" i="33"/>
  <c r="BD39" i="33"/>
  <c r="X39" i="33"/>
  <c r="BC38" i="33"/>
  <c r="W38" i="33"/>
  <c r="BB37" i="33"/>
  <c r="V37" i="33"/>
  <c r="BA36" i="33"/>
  <c r="U36" i="33"/>
  <c r="AZ35" i="33"/>
  <c r="AY34" i="33"/>
  <c r="AC31" i="33"/>
  <c r="U31" i="33"/>
  <c r="BH30" i="33"/>
  <c r="AZ30" i="33"/>
  <c r="AB30" i="33"/>
  <c r="BG29" i="33"/>
  <c r="AY29" i="33"/>
  <c r="AA29" i="33"/>
  <c r="BF28" i="33"/>
  <c r="Z28" i="33"/>
  <c r="BE27" i="33"/>
  <c r="Y27" i="33"/>
  <c r="BD26" i="33"/>
  <c r="X26" i="33"/>
  <c r="BC25" i="33"/>
  <c r="W25" i="33"/>
  <c r="BB24" i="33"/>
  <c r="AD24" i="33"/>
  <c r="V24" i="33"/>
  <c r="BA23" i="33"/>
  <c r="AC23" i="33"/>
  <c r="U23" i="33"/>
  <c r="BH22" i="33"/>
  <c r="AZ22" i="33"/>
  <c r="AB22" i="33"/>
  <c r="BG21" i="33"/>
  <c r="AY21" i="33"/>
  <c r="AA21" i="33"/>
  <c r="BF20" i="33"/>
  <c r="Z20" i="33"/>
  <c r="BE19" i="33"/>
  <c r="Y19" i="33"/>
  <c r="BD18" i="33"/>
  <c r="X18" i="33"/>
  <c r="BG17" i="33"/>
  <c r="BC17" i="33"/>
  <c r="AY17" i="33"/>
  <c r="AA17" i="33"/>
  <c r="W17" i="33"/>
  <c r="BF16" i="33"/>
  <c r="BB16" i="33"/>
  <c r="AD16" i="33"/>
  <c r="Z16" i="33"/>
  <c r="V16" i="33"/>
  <c r="X43" i="33"/>
  <c r="BC42" i="33"/>
  <c r="W42" i="33"/>
  <c r="BB41" i="33"/>
  <c r="V41" i="33"/>
  <c r="BA40" i="33"/>
  <c r="U40" i="33"/>
  <c r="AZ39" i="33"/>
  <c r="AY38" i="33"/>
  <c r="AD33" i="33"/>
  <c r="AC32" i="33"/>
  <c r="BH31" i="33"/>
  <c r="AB31" i="33"/>
  <c r="BG30" i="33"/>
  <c r="AY30" i="33"/>
  <c r="AA30" i="33"/>
  <c r="BF29" i="33"/>
  <c r="Z29" i="33"/>
  <c r="BE28" i="33"/>
  <c r="Y28" i="33"/>
  <c r="BD27" i="33"/>
  <c r="X27" i="33"/>
  <c r="BC26" i="33"/>
  <c r="W26" i="33"/>
  <c r="BB25" i="33"/>
  <c r="AD25" i="33"/>
  <c r="V25" i="33"/>
  <c r="BA24" i="33"/>
  <c r="AC24" i="33"/>
  <c r="U24" i="33"/>
  <c r="BH23" i="33"/>
  <c r="AZ23" i="33"/>
  <c r="AB23" i="33"/>
  <c r="BG22" i="33"/>
  <c r="AY22" i="33"/>
  <c r="AA22" i="33"/>
  <c r="BF21" i="33"/>
  <c r="Z21" i="33"/>
  <c r="BE20" i="33"/>
  <c r="Y20" i="33"/>
  <c r="BD19" i="33"/>
  <c r="X19" i="33"/>
  <c r="BC18" i="33"/>
  <c r="W18" i="33"/>
  <c r="BF17" i="33"/>
  <c r="BB17" i="33"/>
  <c r="AD17" i="33"/>
  <c r="Z17" i="33"/>
  <c r="V17" i="33"/>
  <c r="BE16" i="33"/>
  <c r="BA16" i="33"/>
  <c r="AC16" i="33"/>
  <c r="Y16" i="33"/>
  <c r="U16" i="33"/>
  <c r="AY42" i="33"/>
  <c r="AD37" i="33"/>
  <c r="AC36" i="33"/>
  <c r="BH35" i="33"/>
  <c r="AB35" i="33"/>
  <c r="BG34" i="33"/>
  <c r="AA34" i="33"/>
  <c r="BF33" i="33"/>
  <c r="Z33" i="33"/>
  <c r="BE32" i="33"/>
  <c r="Y32" i="33"/>
  <c r="BD31" i="33"/>
  <c r="Y31" i="33"/>
  <c r="BD30" i="33"/>
  <c r="X30" i="33"/>
  <c r="BC29" i="33"/>
  <c r="W29" i="33"/>
  <c r="BB28" i="33"/>
  <c r="AD28" i="33"/>
  <c r="V28" i="33"/>
  <c r="BA27" i="33"/>
  <c r="AC27" i="33"/>
  <c r="U27" i="33"/>
  <c r="BH26" i="33"/>
  <c r="AZ26" i="33"/>
  <c r="AB26" i="33"/>
  <c r="BG25" i="33"/>
  <c r="AY25" i="33"/>
  <c r="AA25" i="33"/>
  <c r="BF24" i="33"/>
  <c r="Z24" i="33"/>
  <c r="BE23" i="33"/>
  <c r="Y23" i="33"/>
  <c r="BD22" i="33"/>
  <c r="X22" i="33"/>
  <c r="BC21" i="33"/>
  <c r="W21" i="33"/>
  <c r="BB20" i="33"/>
  <c r="AD20" i="33"/>
  <c r="V20" i="33"/>
  <c r="BA19" i="33"/>
  <c r="AC19" i="33"/>
  <c r="U19" i="33"/>
  <c r="BH18" i="33"/>
  <c r="AZ18" i="33"/>
  <c r="AB18" i="33"/>
  <c r="BE17" i="33"/>
  <c r="BA17" i="33"/>
  <c r="AC17" i="33"/>
  <c r="Y17" i="33"/>
  <c r="U17" i="33"/>
  <c r="BH16" i="33"/>
  <c r="BD16" i="33"/>
  <c r="AZ16" i="33"/>
  <c r="AB16" i="33"/>
  <c r="X16" i="33"/>
  <c r="T58" i="57"/>
  <c r="K51" i="1"/>
  <c r="T53" i="57"/>
  <c r="K44" i="1"/>
  <c r="T57" i="57"/>
  <c r="M47" i="1"/>
  <c r="AK16" i="27"/>
  <c r="BR63" i="40"/>
  <c r="AL63" i="40"/>
  <c r="BM62" i="40"/>
  <c r="AJ61" i="40"/>
  <c r="BO60" i="40"/>
  <c r="BN59" i="40"/>
  <c r="AL59" i="40"/>
  <c r="AJ57" i="40"/>
  <c r="BO56" i="40"/>
  <c r="BN55" i="40"/>
  <c r="AL55" i="40"/>
  <c r="AJ53" i="40"/>
  <c r="BO52" i="40"/>
  <c r="BN51" i="40"/>
  <c r="AL51" i="40"/>
  <c r="AJ49" i="40"/>
  <c r="BO48" i="40"/>
  <c r="BN47" i="40"/>
  <c r="AL47" i="40"/>
  <c r="AJ45" i="40"/>
  <c r="BO44" i="40"/>
  <c r="BN43" i="40"/>
  <c r="AL43" i="40"/>
  <c r="AJ41" i="40"/>
  <c r="BO40" i="40"/>
  <c r="BN39" i="40"/>
  <c r="AL39" i="40"/>
  <c r="AJ37" i="40"/>
  <c r="BO36" i="40"/>
  <c r="BN35" i="40"/>
  <c r="AL35" i="40"/>
  <c r="AJ33" i="40"/>
  <c r="BO32" i="40"/>
  <c r="BN31" i="40"/>
  <c r="AL31" i="40"/>
  <c r="AJ29" i="40"/>
  <c r="BO28" i="40"/>
  <c r="BN27" i="40"/>
  <c r="AL27" i="40"/>
  <c r="AJ25" i="40"/>
  <c r="BO24" i="40"/>
  <c r="BN23" i="40"/>
  <c r="AL23" i="40"/>
  <c r="AJ21" i="40"/>
  <c r="BO20" i="40"/>
  <c r="BN19" i="40"/>
  <c r="AL19" i="40"/>
  <c r="AJ17" i="40"/>
  <c r="BO16" i="40"/>
  <c r="BL16" i="46"/>
  <c r="BI17" i="46"/>
  <c r="AL18" i="46"/>
  <c r="AU18" i="46" s="1"/>
  <c r="AW19" i="46"/>
  <c r="BO19" i="46"/>
  <c r="BL20" i="46"/>
  <c r="BI21" i="46"/>
  <c r="AL22" i="46"/>
  <c r="AU22" i="46" s="1"/>
  <c r="AR23" i="46"/>
  <c r="BO23" i="46"/>
  <c r="BL24" i="46"/>
  <c r="BI25" i="46"/>
  <c r="AL26" i="46"/>
  <c r="AW27" i="46"/>
  <c r="BO27" i="46"/>
  <c r="BL28" i="46"/>
  <c r="BI29" i="46"/>
  <c r="AL30" i="46"/>
  <c r="BO31" i="46"/>
  <c r="AM36" i="46"/>
  <c r="BI16" i="46"/>
  <c r="AL17" i="46"/>
  <c r="AQ18" i="46"/>
  <c r="AW18" i="46"/>
  <c r="BO18" i="46"/>
  <c r="BL19" i="46"/>
  <c r="BI20" i="46"/>
  <c r="AL21" i="46"/>
  <c r="BO22" i="46"/>
  <c r="BL23" i="46"/>
  <c r="BI24" i="46"/>
  <c r="AL25" i="46"/>
  <c r="BO26" i="46"/>
  <c r="BL27" i="46"/>
  <c r="BI28" i="46"/>
  <c r="AL29" i="46"/>
  <c r="BO30" i="46"/>
  <c r="BL31" i="46"/>
  <c r="AK33" i="46"/>
  <c r="BJ34" i="46"/>
  <c r="BK35" i="46"/>
  <c r="AG37" i="46"/>
  <c r="AN44" i="46"/>
  <c r="AN52" i="46"/>
  <c r="AL16" i="46"/>
  <c r="BO17" i="46"/>
  <c r="BL18" i="46"/>
  <c r="BI19" i="46"/>
  <c r="AL20" i="46"/>
  <c r="AW20" i="46" s="1"/>
  <c r="BO21" i="46"/>
  <c r="BL22" i="46"/>
  <c r="BI23" i="46"/>
  <c r="AL24" i="46"/>
  <c r="BO25" i="46"/>
  <c r="BL26" i="46"/>
  <c r="BI27" i="46"/>
  <c r="AL28" i="46"/>
  <c r="BO29" i="46"/>
  <c r="BL30" i="46"/>
  <c r="BI31" i="46"/>
  <c r="AM32" i="46"/>
  <c r="BL33" i="46"/>
  <c r="BN35" i="46"/>
  <c r="BI37" i="46"/>
  <c r="BI45" i="46"/>
  <c r="BI53" i="46"/>
  <c r="AI16" i="46"/>
  <c r="AF17" i="46"/>
  <c r="BP17" i="46"/>
  <c r="BM18" i="46"/>
  <c r="BJ19" i="46"/>
  <c r="AI20" i="46"/>
  <c r="AF21" i="46"/>
  <c r="BP21" i="46"/>
  <c r="BM22" i="46"/>
  <c r="BJ23" i="46"/>
  <c r="AI24" i="46"/>
  <c r="AF25" i="46"/>
  <c r="BP25" i="46"/>
  <c r="BM26" i="46"/>
  <c r="BJ27" i="46"/>
  <c r="AI28" i="46"/>
  <c r="AS28" i="46" s="1"/>
  <c r="AF29" i="46"/>
  <c r="BP29" i="46"/>
  <c r="BM30" i="46"/>
  <c r="BJ31" i="46"/>
  <c r="AN32" i="46"/>
  <c r="AH34" i="46"/>
  <c r="AJ36" i="46"/>
  <c r="BO59" i="46"/>
  <c r="BL60" i="46"/>
  <c r="BI61" i="46"/>
  <c r="AL62" i="46"/>
  <c r="BO63" i="46"/>
  <c r="BL64" i="46"/>
  <c r="BI65" i="46"/>
  <c r="AK32" i="46"/>
  <c r="AH33" i="46"/>
  <c r="BR33" i="46"/>
  <c r="BK34" i="46"/>
  <c r="AN35" i="46"/>
  <c r="AK36" i="46"/>
  <c r="AH37" i="46"/>
  <c r="BR37" i="46"/>
  <c r="BK38" i="46"/>
  <c r="AN39" i="46"/>
  <c r="AK40" i="46"/>
  <c r="AH41" i="46"/>
  <c r="BR41" i="46"/>
  <c r="BK42" i="46"/>
  <c r="AN43" i="46"/>
  <c r="AK44" i="46"/>
  <c r="AH45" i="46"/>
  <c r="BR45" i="46"/>
  <c r="BK46" i="46"/>
  <c r="AN47" i="46"/>
  <c r="AK48" i="46"/>
  <c r="AH49" i="46"/>
  <c r="BR49" i="46"/>
  <c r="BK50" i="46"/>
  <c r="AN51" i="46"/>
  <c r="AK52" i="46"/>
  <c r="AH53" i="46"/>
  <c r="BR53" i="46"/>
  <c r="BK54" i="46"/>
  <c r="AN55" i="46"/>
  <c r="AK56" i="46"/>
  <c r="AH57" i="46"/>
  <c r="BR57" i="46"/>
  <c r="BK58" i="46"/>
  <c r="AN59" i="46"/>
  <c r="AK60" i="46"/>
  <c r="AH61" i="46"/>
  <c r="BR61" i="46"/>
  <c r="BK62" i="46"/>
  <c r="AN63" i="46"/>
  <c r="AK64" i="46"/>
  <c r="AH65" i="46"/>
  <c r="BR65" i="46"/>
  <c r="BN32" i="46"/>
  <c r="AM33" i="46"/>
  <c r="AJ34" i="46"/>
  <c r="AG35" i="46"/>
  <c r="BQ35" i="46"/>
  <c r="BN36" i="46"/>
  <c r="AM37" i="46"/>
  <c r="AJ38" i="46"/>
  <c r="AG39" i="46"/>
  <c r="BQ39" i="46"/>
  <c r="BN40" i="46"/>
  <c r="AM41" i="46"/>
  <c r="AJ42" i="46"/>
  <c r="AG43" i="46"/>
  <c r="BQ43" i="46"/>
  <c r="BN44" i="46"/>
  <c r="AM45" i="46"/>
  <c r="AJ46" i="46"/>
  <c r="AG47" i="46"/>
  <c r="BQ47" i="46"/>
  <c r="BN48" i="46"/>
  <c r="AM49" i="46"/>
  <c r="AJ50" i="46"/>
  <c r="AG51" i="46"/>
  <c r="BQ51" i="46"/>
  <c r="BN52" i="46"/>
  <c r="AM53" i="46"/>
  <c r="AJ54" i="46"/>
  <c r="AG55" i="46"/>
  <c r="BQ55" i="46"/>
  <c r="BN56" i="46"/>
  <c r="AM57" i="46"/>
  <c r="AJ58" i="46"/>
  <c r="AG59" i="46"/>
  <c r="BQ59" i="46"/>
  <c r="BN60" i="46"/>
  <c r="AM61" i="46"/>
  <c r="AJ62" i="46"/>
  <c r="AG63" i="46"/>
  <c r="BQ63" i="46"/>
  <c r="BN64" i="46"/>
  <c r="AM65" i="46"/>
  <c r="BP37" i="46"/>
  <c r="BM38" i="46"/>
  <c r="BJ39" i="46"/>
  <c r="AI40" i="46"/>
  <c r="AF41" i="46"/>
  <c r="BP41" i="46"/>
  <c r="BM42" i="46"/>
  <c r="BJ43" i="46"/>
  <c r="AI44" i="46"/>
  <c r="AF45" i="46"/>
  <c r="BP45" i="46"/>
  <c r="BM46" i="46"/>
  <c r="BJ47" i="46"/>
  <c r="AI48" i="46"/>
  <c r="AF49" i="46"/>
  <c r="BP49" i="46"/>
  <c r="BM50" i="46"/>
  <c r="BJ51" i="46"/>
  <c r="AI52" i="46"/>
  <c r="AF53" i="46"/>
  <c r="BP53" i="46"/>
  <c r="BM54" i="46"/>
  <c r="BJ55" i="46"/>
  <c r="AI56" i="46"/>
  <c r="AF57" i="46"/>
  <c r="BP57" i="46"/>
  <c r="BM58" i="46"/>
  <c r="BJ59" i="46"/>
  <c r="AI60" i="46"/>
  <c r="AF61" i="46"/>
  <c r="BP61" i="46"/>
  <c r="BM62" i="46"/>
  <c r="BJ63" i="46"/>
  <c r="AI64" i="46"/>
  <c r="AF65" i="46"/>
  <c r="BP65" i="46"/>
  <c r="BQ65" i="40"/>
  <c r="BP64" i="40"/>
  <c r="AL64" i="40"/>
  <c r="AJ62" i="40"/>
  <c r="AX62" i="40" s="1"/>
  <c r="BO61" i="40"/>
  <c r="BN60" i="40"/>
  <c r="AL60" i="40"/>
  <c r="AT60" i="40" s="1"/>
  <c r="AJ58" i="40"/>
  <c r="BO57" i="40"/>
  <c r="BN56" i="40"/>
  <c r="AL56" i="40"/>
  <c r="AJ54" i="40"/>
  <c r="BO53" i="40"/>
  <c r="BN52" i="40"/>
  <c r="AL52" i="40"/>
  <c r="AT52" i="40" s="1"/>
  <c r="AJ50" i="40"/>
  <c r="AO50" i="40" s="1"/>
  <c r="BO49" i="40"/>
  <c r="BR48" i="40"/>
  <c r="AH48" i="40"/>
  <c r="BQ47" i="40"/>
  <c r="BL46" i="40"/>
  <c r="AI45" i="40"/>
  <c r="BJ44" i="40"/>
  <c r="BI43" i="40"/>
  <c r="AJ42" i="40"/>
  <c r="BO41" i="40"/>
  <c r="BR40" i="40"/>
  <c r="AH40" i="40"/>
  <c r="AP40" i="40" s="1"/>
  <c r="BQ39" i="40"/>
  <c r="BL38" i="40"/>
  <c r="AI37" i="40"/>
  <c r="BJ36" i="40"/>
  <c r="BI35" i="40"/>
  <c r="AJ34" i="40"/>
  <c r="AP34" i="40" s="1"/>
  <c r="BO33" i="40"/>
  <c r="BR32" i="40"/>
  <c r="AH32" i="40"/>
  <c r="AK31" i="40"/>
  <c r="AN30" i="40"/>
  <c r="AL28" i="40"/>
  <c r="AU28" i="40" s="1"/>
  <c r="BI27" i="40"/>
  <c r="BL26" i="40"/>
  <c r="AI25" i="40"/>
  <c r="AP25" i="40" s="1"/>
  <c r="BJ24" i="40"/>
  <c r="BM23" i="40"/>
  <c r="BP22" i="40"/>
  <c r="BK21" i="40"/>
  <c r="AM21" i="40"/>
  <c r="BN20" i="40"/>
  <c r="BQ19" i="40"/>
  <c r="AJ18" i="40"/>
  <c r="AV18" i="40" s="1"/>
  <c r="BO17" i="40"/>
  <c r="BR16" i="40"/>
  <c r="AH16" i="40"/>
  <c r="AM65" i="40"/>
  <c r="BO64" i="40"/>
  <c r="BL65" i="40"/>
  <c r="AH65" i="40"/>
  <c r="BI64" i="40"/>
  <c r="AG64" i="40"/>
  <c r="AR64" i="40" s="1"/>
  <c r="BL63" i="40"/>
  <c r="AN63" i="40"/>
  <c r="AT63" i="40" s="1"/>
  <c r="BK62" i="40"/>
  <c r="BV62" i="40" s="1"/>
  <c r="BN61" i="40"/>
  <c r="AL61" i="40"/>
  <c r="AJ59" i="40"/>
  <c r="BO58" i="40"/>
  <c r="BN57" i="40"/>
  <c r="AL57" i="40"/>
  <c r="AJ55" i="40"/>
  <c r="BO54" i="40"/>
  <c r="AO54" i="40"/>
  <c r="BN53" i="40"/>
  <c r="AL53" i="40"/>
  <c r="AJ51" i="40"/>
  <c r="BO50" i="40"/>
  <c r="BN49" i="40"/>
  <c r="AL49" i="40"/>
  <c r="AJ47" i="40"/>
  <c r="BO46" i="40"/>
  <c r="BN45" i="40"/>
  <c r="AL45" i="40"/>
  <c r="AU44" i="40"/>
  <c r="AJ43" i="40"/>
  <c r="BO42" i="40"/>
  <c r="BN41" i="40"/>
  <c r="AL41" i="40"/>
  <c r="AJ39" i="40"/>
  <c r="BO38" i="40"/>
  <c r="BN37" i="40"/>
  <c r="AL37" i="40"/>
  <c r="AU36" i="40"/>
  <c r="AJ35" i="40"/>
  <c r="BO34" i="40"/>
  <c r="AO34" i="40"/>
  <c r="BN33" i="40"/>
  <c r="AL33" i="40"/>
  <c r="AJ31" i="40"/>
  <c r="AU31" i="40" s="1"/>
  <c r="BO30" i="40"/>
  <c r="BN29" i="40"/>
  <c r="AL29" i="40"/>
  <c r="AJ27" i="40"/>
  <c r="BO26" i="40"/>
  <c r="BN25" i="40"/>
  <c r="AL25" i="40"/>
  <c r="AJ23" i="40"/>
  <c r="BO22" i="40"/>
  <c r="BN21" i="40"/>
  <c r="AL21" i="40"/>
  <c r="AJ19" i="40"/>
  <c r="BO18" i="40"/>
  <c r="BN17" i="40"/>
  <c r="AL17" i="40"/>
  <c r="BS16" i="40"/>
  <c r="BM65" i="40"/>
  <c r="BM64" i="40"/>
  <c r="AN64" i="40"/>
  <c r="AV62" i="40"/>
  <c r="BM61" i="40"/>
  <c r="AK61" i="40"/>
  <c r="BP60" i="40"/>
  <c r="AI59" i="40"/>
  <c r="AS59" i="40" s="1"/>
  <c r="BM57" i="40"/>
  <c r="AK57" i="40"/>
  <c r="BP56" i="40"/>
  <c r="AI55" i="40"/>
  <c r="AR55" i="40" s="1"/>
  <c r="BM53" i="40"/>
  <c r="AK53" i="40"/>
  <c r="BP52" i="40"/>
  <c r="AI51" i="40"/>
  <c r="BM49" i="40"/>
  <c r="AK49" i="40"/>
  <c r="BP48" i="40"/>
  <c r="AI47" i="40"/>
  <c r="BM45" i="40"/>
  <c r="AK45" i="40"/>
  <c r="BP44" i="40"/>
  <c r="AI43" i="40"/>
  <c r="BM41" i="40"/>
  <c r="AK41" i="40"/>
  <c r="BP40" i="40"/>
  <c r="AI39" i="40"/>
  <c r="BM37" i="40"/>
  <c r="AK37" i="40"/>
  <c r="BP36" i="40"/>
  <c r="AI35" i="40"/>
  <c r="AX35" i="40" s="1"/>
  <c r="BJ34" i="40"/>
  <c r="BI33" i="40"/>
  <c r="AG33" i="40"/>
  <c r="AJ32" i="40"/>
  <c r="AU32" i="40" s="1"/>
  <c r="BO31" i="40"/>
  <c r="AO31" i="40"/>
  <c r="BR30" i="40"/>
  <c r="AH30" i="40"/>
  <c r="BQ29" i="40"/>
  <c r="BL28" i="40"/>
  <c r="AI27" i="40"/>
  <c r="AT27" i="40" s="1"/>
  <c r="BJ26" i="40"/>
  <c r="BI25" i="40"/>
  <c r="AG25" i="40"/>
  <c r="AJ24" i="40"/>
  <c r="AO24" i="40" s="1"/>
  <c r="BO23" i="40"/>
  <c r="BR22" i="40"/>
  <c r="AH22" i="40"/>
  <c r="BQ21" i="40"/>
  <c r="BL20" i="40"/>
  <c r="AI19" i="40"/>
  <c r="BJ18" i="40"/>
  <c r="BI17" i="40"/>
  <c r="AG17" i="40"/>
  <c r="AJ16" i="40"/>
  <c r="AM20" i="38"/>
  <c r="BJ19" i="38"/>
  <c r="BI18" i="38"/>
  <c r="V45" i="1"/>
  <c r="BL53" i="38"/>
  <c r="BJ51" i="38"/>
  <c r="BL37" i="38"/>
  <c r="BJ35" i="38"/>
  <c r="AM30" i="38"/>
  <c r="BJ29" i="38"/>
  <c r="BQ28" i="38"/>
  <c r="BN25" i="38"/>
  <c r="AM22" i="38"/>
  <c r="BJ21" i="38"/>
  <c r="BI20" i="38"/>
  <c r="BO18" i="38"/>
  <c r="BQ17" i="38"/>
  <c r="BR16" i="38"/>
  <c r="BM32" i="38"/>
  <c r="BJ33" i="38"/>
  <c r="AI34" i="38"/>
  <c r="AS34" i="38" s="1"/>
  <c r="BP35" i="38"/>
  <c r="BM36" i="38"/>
  <c r="BJ37" i="38"/>
  <c r="AI38" i="38"/>
  <c r="BP39" i="38"/>
  <c r="BM40" i="38"/>
  <c r="BJ41" i="38"/>
  <c r="AI42" i="38"/>
  <c r="BP43" i="38"/>
  <c r="BM44" i="38"/>
  <c r="BJ45" i="38"/>
  <c r="AI46" i="38"/>
  <c r="BP47" i="38"/>
  <c r="BM48" i="38"/>
  <c r="BJ49" i="38"/>
  <c r="AI50" i="38"/>
  <c r="BP51" i="38"/>
  <c r="BM52" i="38"/>
  <c r="BJ53" i="38"/>
  <c r="AI54" i="38"/>
  <c r="BP55" i="38"/>
  <c r="BM56" i="38"/>
  <c r="BJ57" i="38"/>
  <c r="AI58" i="38"/>
  <c r="BP59" i="38"/>
  <c r="BM60" i="38"/>
  <c r="BJ61" i="38"/>
  <c r="AI62" i="38"/>
  <c r="BP63" i="38"/>
  <c r="BM64" i="38"/>
  <c r="BJ65" i="38"/>
  <c r="AI17" i="38"/>
  <c r="BP18" i="38"/>
  <c r="BM19" i="38"/>
  <c r="BJ20" i="38"/>
  <c r="AI21" i="38"/>
  <c r="AW21" i="38" s="1"/>
  <c r="AF22" i="38"/>
  <c r="BP22" i="38"/>
  <c r="BM23" i="38"/>
  <c r="BJ24" i="38"/>
  <c r="AI25" i="38"/>
  <c r="BP26" i="38"/>
  <c r="BM27" i="38"/>
  <c r="BJ28" i="38"/>
  <c r="AI29" i="38"/>
  <c r="AF30" i="38"/>
  <c r="BP30" i="38"/>
  <c r="BM31" i="38"/>
  <c r="BJ32" i="38"/>
  <c r="AI33" i="38"/>
  <c r="AF34" i="38"/>
  <c r="BP34" i="38"/>
  <c r="BM35" i="38"/>
  <c r="BJ36" i="38"/>
  <c r="AI37" i="38"/>
  <c r="AF38" i="38"/>
  <c r="BP38" i="38"/>
  <c r="BM39" i="38"/>
  <c r="BJ40" i="38"/>
  <c r="AI41" i="38"/>
  <c r="AF42" i="38"/>
  <c r="BP42" i="38"/>
  <c r="BM43" i="38"/>
  <c r="BJ44" i="38"/>
  <c r="AI45" i="38"/>
  <c r="AF46" i="38"/>
  <c r="BP46" i="38"/>
  <c r="BM47" i="38"/>
  <c r="BJ48" i="38"/>
  <c r="AI49" i="38"/>
  <c r="AS49" i="38" s="1"/>
  <c r="AF50" i="38"/>
  <c r="BP50" i="38"/>
  <c r="BM51" i="38"/>
  <c r="BJ52" i="38"/>
  <c r="AI53" i="38"/>
  <c r="AF54" i="38"/>
  <c r="BP54" i="38"/>
  <c r="BM55" i="38"/>
  <c r="BJ56" i="38"/>
  <c r="AI57" i="38"/>
  <c r="AF58" i="38"/>
  <c r="AS58" i="38" s="1"/>
  <c r="BP58" i="38"/>
  <c r="BM59" i="38"/>
  <c r="BJ60" i="38"/>
  <c r="AI61" i="38"/>
  <c r="AV61" i="38" s="1"/>
  <c r="AF62" i="38"/>
  <c r="BP62" i="38"/>
  <c r="BM63" i="38"/>
  <c r="BJ64" i="38"/>
  <c r="AI65" i="38"/>
  <c r="AH18" i="38"/>
  <c r="BR18" i="38"/>
  <c r="BK19" i="38"/>
  <c r="AN20" i="38"/>
  <c r="AK21" i="38"/>
  <c r="AH22" i="38"/>
  <c r="BR22" i="38"/>
  <c r="BK23" i="38"/>
  <c r="AN24" i="38"/>
  <c r="AK25" i="38"/>
  <c r="AH26" i="38"/>
  <c r="BR26" i="38"/>
  <c r="BK27" i="38"/>
  <c r="AN28" i="38"/>
  <c r="AK29" i="38"/>
  <c r="AH30" i="38"/>
  <c r="BR30" i="38"/>
  <c r="BK31" i="38"/>
  <c r="AN32" i="38"/>
  <c r="AK33" i="38"/>
  <c r="AH34" i="38"/>
  <c r="BR34" i="38"/>
  <c r="BK35" i="38"/>
  <c r="AN36" i="38"/>
  <c r="AK37" i="38"/>
  <c r="AH38" i="38"/>
  <c r="BR38" i="38"/>
  <c r="BK39" i="38"/>
  <c r="AN40" i="38"/>
  <c r="AK41" i="38"/>
  <c r="AH42" i="38"/>
  <c r="BR42" i="38"/>
  <c r="BK43" i="38"/>
  <c r="AN44" i="38"/>
  <c r="AK45" i="38"/>
  <c r="AH46" i="38"/>
  <c r="BR46" i="38"/>
  <c r="BK47" i="38"/>
  <c r="AN48" i="38"/>
  <c r="AK49" i="38"/>
  <c r="AH50" i="38"/>
  <c r="BR50" i="38"/>
  <c r="BK51" i="38"/>
  <c r="AN52" i="38"/>
  <c r="AK53" i="38"/>
  <c r="AH54" i="38"/>
  <c r="BR54" i="38"/>
  <c r="BK55" i="38"/>
  <c r="AN56" i="38"/>
  <c r="AK57" i="38"/>
  <c r="AH58" i="38"/>
  <c r="BR58" i="38"/>
  <c r="BK59" i="38"/>
  <c r="AN60" i="38"/>
  <c r="AK61" i="38"/>
  <c r="AH62" i="38"/>
  <c r="BR62" i="38"/>
  <c r="BK63" i="38"/>
  <c r="AN64" i="38"/>
  <c r="AK65" i="38"/>
  <c r="J61" i="57"/>
  <c r="J60" i="57"/>
  <c r="AC2" i="1"/>
  <c r="AS17" i="38"/>
  <c r="AO45" i="38"/>
  <c r="AO59" i="38"/>
  <c r="AB50" i="1"/>
  <c r="AB46" i="1"/>
  <c r="AB42" i="1"/>
  <c r="AT62" i="40"/>
  <c r="AM64" i="38"/>
  <c r="AL63" i="38"/>
  <c r="AK62" i="38"/>
  <c r="AJ61" i="38"/>
  <c r="AR61" i="38" s="1"/>
  <c r="BN59" i="38"/>
  <c r="AG58" i="38"/>
  <c r="AP45" i="38"/>
  <c r="AH43" i="38"/>
  <c r="AO43" i="38" s="1"/>
  <c r="BL41" i="38"/>
  <c r="BJ39" i="38"/>
  <c r="BJ31" i="38"/>
  <c r="BQ30" i="38"/>
  <c r="AJ29" i="38"/>
  <c r="AG26" i="38"/>
  <c r="AN25" i="38"/>
  <c r="BR23" i="38"/>
  <c r="AK22" i="38"/>
  <c r="AH19" i="38"/>
  <c r="AW19" i="38" s="1"/>
  <c r="BJ17" i="38"/>
  <c r="BQ16" i="38"/>
  <c r="AV48" i="38"/>
  <c r="AR45" i="38"/>
  <c r="AR28" i="38"/>
  <c r="BP65" i="38"/>
  <c r="BO64" i="38"/>
  <c r="AH63" i="38"/>
  <c r="AR63" i="38" s="1"/>
  <c r="BL61" i="38"/>
  <c r="BJ59" i="38"/>
  <c r="AN53" i="38"/>
  <c r="BR51" i="38"/>
  <c r="AO48" i="38"/>
  <c r="AH47" i="38"/>
  <c r="AS47" i="38" s="1"/>
  <c r="BL45" i="38"/>
  <c r="BJ43" i="38"/>
  <c r="AP33" i="38"/>
  <c r="BO30" i="38"/>
  <c r="AH29" i="38"/>
  <c r="BK26" i="38"/>
  <c r="AL25" i="38"/>
  <c r="BO22" i="38"/>
  <c r="AH21" i="38"/>
  <c r="BK18" i="38"/>
  <c r="BV16" i="38"/>
  <c r="BP16" i="35"/>
  <c r="AI16" i="38"/>
  <c r="BP18" i="35"/>
  <c r="BR18" i="35"/>
  <c r="BK19" i="35"/>
  <c r="AN20" i="35"/>
  <c r="BI21" i="35"/>
  <c r="BO23" i="35"/>
  <c r="BL24" i="35"/>
  <c r="BM25" i="35"/>
  <c r="BJ26" i="35"/>
  <c r="BQ29" i="35"/>
  <c r="BN30" i="35"/>
  <c r="AM31" i="35"/>
  <c r="BR34" i="35"/>
  <c r="BK35" i="35"/>
  <c r="AN36" i="35"/>
  <c r="BI37" i="35"/>
  <c r="BO39" i="35"/>
  <c r="BL40" i="35"/>
  <c r="BM41" i="35"/>
  <c r="BJ42" i="35"/>
  <c r="BQ45" i="35"/>
  <c r="BN46" i="35"/>
  <c r="AM47" i="35"/>
  <c r="BQ49" i="35"/>
  <c r="BN50" i="35"/>
  <c r="AM51" i="35"/>
  <c r="BQ53" i="35"/>
  <c r="BN54" i="35"/>
  <c r="AM55" i="35"/>
  <c r="BQ57" i="35"/>
  <c r="BN58" i="35"/>
  <c r="AM59" i="35"/>
  <c r="BQ61" i="35"/>
  <c r="BN62" i="35"/>
  <c r="AM63" i="35"/>
  <c r="BQ65" i="35"/>
  <c r="BM16" i="35"/>
  <c r="BJ17" i="35"/>
  <c r="AI18" i="35"/>
  <c r="AF19" i="35"/>
  <c r="AG20" i="35"/>
  <c r="BQ20" i="35"/>
  <c r="BR21" i="35"/>
  <c r="BK22" i="35"/>
  <c r="AN23" i="35"/>
  <c r="BI24" i="35"/>
  <c r="BJ25" i="35"/>
  <c r="AI26" i="35"/>
  <c r="AF27" i="35"/>
  <c r="AG28" i="35"/>
  <c r="BQ28" i="35"/>
  <c r="BN29" i="35"/>
  <c r="AM30" i="35"/>
  <c r="AJ31" i="35"/>
  <c r="AK32" i="35"/>
  <c r="AH33" i="35"/>
  <c r="BO34" i="35"/>
  <c r="BL35" i="35"/>
  <c r="BM36" i="35"/>
  <c r="BN37" i="35"/>
  <c r="AM38" i="35"/>
  <c r="AJ39" i="35"/>
  <c r="AK40" i="35"/>
  <c r="AH41" i="35"/>
  <c r="BO42" i="35"/>
  <c r="BL43" i="35"/>
  <c r="BM44" i="35"/>
  <c r="BN45" i="35"/>
  <c r="AM46" i="35"/>
  <c r="AJ47" i="35"/>
  <c r="AG48" i="35"/>
  <c r="BQ48" i="35"/>
  <c r="BN49" i="35"/>
  <c r="AM50" i="35"/>
  <c r="AJ51" i="35"/>
  <c r="AG52" i="35"/>
  <c r="BQ52" i="35"/>
  <c r="BN53" i="35"/>
  <c r="AM54" i="35"/>
  <c r="AJ55" i="35"/>
  <c r="AG56" i="35"/>
  <c r="BQ56" i="35"/>
  <c r="BN57" i="35"/>
  <c r="AM58" i="35"/>
  <c r="AJ59" i="35"/>
  <c r="AG60" i="35"/>
  <c r="BQ60" i="35"/>
  <c r="BN61" i="35"/>
  <c r="AM62" i="35"/>
  <c r="AJ63" i="35"/>
  <c r="AG64" i="35"/>
  <c r="BQ64" i="35"/>
  <c r="BN65" i="35"/>
  <c r="BN16" i="35"/>
  <c r="AM17" i="35"/>
  <c r="AJ18" i="35"/>
  <c r="AK19" i="35"/>
  <c r="AH20" i="35"/>
  <c r="BO21" i="35"/>
  <c r="BL22" i="35"/>
  <c r="BM23" i="35"/>
  <c r="BN24" i="35"/>
  <c r="AM25" i="35"/>
  <c r="AJ26" i="35"/>
  <c r="AK27" i="35"/>
  <c r="AH28" i="35"/>
  <c r="BO29" i="35"/>
  <c r="BL30" i="35"/>
  <c r="BM31" i="35"/>
  <c r="BN32" i="35"/>
  <c r="AM33" i="35"/>
  <c r="AJ34" i="35"/>
  <c r="AK35" i="35"/>
  <c r="AH36" i="35"/>
  <c r="BO37" i="35"/>
  <c r="BL38" i="35"/>
  <c r="BM39" i="35"/>
  <c r="BN40" i="35"/>
  <c r="AM41" i="35"/>
  <c r="AJ42" i="35"/>
  <c r="AK43" i="35"/>
  <c r="AH44" i="35"/>
  <c r="BO45" i="35"/>
  <c r="BL46" i="35"/>
  <c r="BM47" i="35"/>
  <c r="BJ48" i="35"/>
  <c r="AI49" i="35"/>
  <c r="AF50" i="35"/>
  <c r="BP50" i="35"/>
  <c r="BM51" i="35"/>
  <c r="BJ52" i="35"/>
  <c r="AI53" i="35"/>
  <c r="AF54" i="35"/>
  <c r="BP54" i="35"/>
  <c r="BM55" i="35"/>
  <c r="BJ56" i="35"/>
  <c r="AI57" i="35"/>
  <c r="AF58" i="35"/>
  <c r="BP58" i="35"/>
  <c r="BM59" i="35"/>
  <c r="BJ60" i="35"/>
  <c r="AI61" i="35"/>
  <c r="AF62" i="35"/>
  <c r="BP62" i="35"/>
  <c r="BM63" i="35"/>
  <c r="BJ64" i="35"/>
  <c r="AI65" i="35"/>
  <c r="BO16" i="35"/>
  <c r="BL17" i="35"/>
  <c r="BM18" i="35"/>
  <c r="BN19" i="35"/>
  <c r="AM20" i="35"/>
  <c r="AJ21" i="35"/>
  <c r="AK22" i="35"/>
  <c r="AH23" i="35"/>
  <c r="BO24" i="35"/>
  <c r="BL25" i="35"/>
  <c r="BM26" i="35"/>
  <c r="BN27" i="35"/>
  <c r="AM28" i="35"/>
  <c r="AJ29" i="35"/>
  <c r="AK30" i="35"/>
  <c r="AH31" i="35"/>
  <c r="BO32" i="35"/>
  <c r="BL33" i="35"/>
  <c r="BM34" i="35"/>
  <c r="BN35" i="35"/>
  <c r="AM36" i="35"/>
  <c r="AJ37" i="35"/>
  <c r="AK38" i="35"/>
  <c r="AH39" i="35"/>
  <c r="BO40" i="35"/>
  <c r="BL41" i="35"/>
  <c r="BM42" i="35"/>
  <c r="BN43" i="35"/>
  <c r="AM44" i="35"/>
  <c r="AJ45" i="35"/>
  <c r="AK46" i="35"/>
  <c r="AH47" i="35"/>
  <c r="BR47" i="35"/>
  <c r="BK48" i="35"/>
  <c r="AN49" i="35"/>
  <c r="AK50" i="35"/>
  <c r="AH51" i="35"/>
  <c r="BR51" i="35"/>
  <c r="BK52" i="35"/>
  <c r="AN53" i="35"/>
  <c r="AK54" i="35"/>
  <c r="AH55" i="35"/>
  <c r="BR55" i="35"/>
  <c r="BK56" i="35"/>
  <c r="AN57" i="35"/>
  <c r="AK58" i="35"/>
  <c r="AH59" i="35"/>
  <c r="BR59" i="35"/>
  <c r="BK60" i="35"/>
  <c r="AN61" i="35"/>
  <c r="AK62" i="35"/>
  <c r="AH63" i="35"/>
  <c r="BR63" i="35"/>
  <c r="BK64" i="35"/>
  <c r="AN65" i="35"/>
  <c r="BR17" i="38"/>
  <c r="BP45" i="35"/>
  <c r="AL35" i="35"/>
  <c r="AN65" i="38"/>
  <c r="BP34" i="35"/>
  <c r="AL24" i="35"/>
  <c r="F9" i="57"/>
  <c r="AD16" i="31"/>
  <c r="Z16" i="31"/>
  <c r="V16" i="31"/>
  <c r="AB16" i="31"/>
  <c r="X16" i="31"/>
  <c r="AA16" i="31"/>
  <c r="W16" i="31"/>
  <c r="AC16" i="31"/>
  <c r="Y16" i="31"/>
  <c r="U16" i="31"/>
  <c r="AL32" i="35"/>
  <c r="AL20" i="35"/>
  <c r="S50" i="1"/>
  <c r="M51" i="1"/>
  <c r="M46" i="1"/>
  <c r="T55" i="57"/>
  <c r="K48" i="1"/>
  <c r="S47" i="1"/>
  <c r="E9" i="57"/>
  <c r="BF65" i="29"/>
  <c r="BB65" i="29"/>
  <c r="AD65" i="29"/>
  <c r="Z65" i="29"/>
  <c r="V65" i="29"/>
  <c r="BE64" i="29"/>
  <c r="BA64" i="29"/>
  <c r="AC64" i="29"/>
  <c r="Y64" i="29"/>
  <c r="U64" i="29"/>
  <c r="AE64" i="29" s="1"/>
  <c r="BH63" i="29"/>
  <c r="BD63" i="29"/>
  <c r="AZ63" i="29"/>
  <c r="AB63" i="29"/>
  <c r="X63" i="29"/>
  <c r="BG62" i="29"/>
  <c r="BC62" i="29"/>
  <c r="AY62" i="29"/>
  <c r="AA62" i="29"/>
  <c r="W62" i="29"/>
  <c r="BF61" i="29"/>
  <c r="BB61" i="29"/>
  <c r="AD61" i="29"/>
  <c r="Z61" i="29"/>
  <c r="V61" i="29"/>
  <c r="BE60" i="29"/>
  <c r="BA60" i="29"/>
  <c r="AC60" i="29"/>
  <c r="Y60" i="29"/>
  <c r="U60" i="29"/>
  <c r="AE60" i="29" s="1"/>
  <c r="BH59" i="29"/>
  <c r="BD59" i="29"/>
  <c r="AZ59" i="29"/>
  <c r="AB59" i="29"/>
  <c r="X59" i="29"/>
  <c r="BG58" i="29"/>
  <c r="BC58" i="29"/>
  <c r="AY58" i="29"/>
  <c r="AA58" i="29"/>
  <c r="W58" i="29"/>
  <c r="BF57" i="29"/>
  <c r="BB57" i="29"/>
  <c r="AD57" i="29"/>
  <c r="Z57" i="29"/>
  <c r="V57" i="29"/>
  <c r="BE56" i="29"/>
  <c r="BA56" i="29"/>
  <c r="AC56" i="29"/>
  <c r="Y56" i="29"/>
  <c r="U56" i="29"/>
  <c r="AE56" i="29" s="1"/>
  <c r="BH55" i="29"/>
  <c r="BD55" i="29"/>
  <c r="AZ55" i="29"/>
  <c r="AB55" i="29"/>
  <c r="X55" i="29"/>
  <c r="BG54" i="29"/>
  <c r="BC54" i="29"/>
  <c r="AY54" i="29"/>
  <c r="AA54" i="29"/>
  <c r="W54" i="29"/>
  <c r="BF53" i="29"/>
  <c r="BB53" i="29"/>
  <c r="AD53" i="29"/>
  <c r="Z53" i="29"/>
  <c r="V53" i="29"/>
  <c r="BE52" i="29"/>
  <c r="BA52" i="29"/>
  <c r="AC52" i="29"/>
  <c r="Y52" i="29"/>
  <c r="U52" i="29"/>
  <c r="AE52" i="29" s="1"/>
  <c r="BH51" i="29"/>
  <c r="BD51" i="29"/>
  <c r="AZ51" i="29"/>
  <c r="AB51" i="29"/>
  <c r="X51" i="29"/>
  <c r="BG50" i="29"/>
  <c r="BC50" i="29"/>
  <c r="AY50" i="29"/>
  <c r="AA50" i="29"/>
  <c r="W50" i="29"/>
  <c r="BH65" i="29"/>
  <c r="BD65" i="29"/>
  <c r="AZ65" i="29"/>
  <c r="AB65" i="29"/>
  <c r="X65" i="29"/>
  <c r="BG64" i="29"/>
  <c r="BC64" i="29"/>
  <c r="AY64" i="29"/>
  <c r="AA64" i="29"/>
  <c r="W64" i="29"/>
  <c r="BF63" i="29"/>
  <c r="BB63" i="29"/>
  <c r="AD63" i="29"/>
  <c r="Z63" i="29"/>
  <c r="V63" i="29"/>
  <c r="BE62" i="29"/>
  <c r="BA62" i="29"/>
  <c r="AC62" i="29"/>
  <c r="Y62" i="29"/>
  <c r="U62" i="29"/>
  <c r="AE62" i="29" s="1"/>
  <c r="BH61" i="29"/>
  <c r="BD61" i="29"/>
  <c r="AZ61" i="29"/>
  <c r="AB61" i="29"/>
  <c r="X61" i="29"/>
  <c r="BG60" i="29"/>
  <c r="BC60" i="29"/>
  <c r="AY60" i="29"/>
  <c r="AA60" i="29"/>
  <c r="W60" i="29"/>
  <c r="BF59" i="29"/>
  <c r="BB59" i="29"/>
  <c r="AD59" i="29"/>
  <c r="Z59" i="29"/>
  <c r="V59" i="29"/>
  <c r="BE58" i="29"/>
  <c r="BA58" i="29"/>
  <c r="AC58" i="29"/>
  <c r="Y58" i="29"/>
  <c r="U58" i="29"/>
  <c r="AE58" i="29" s="1"/>
  <c r="BH57" i="29"/>
  <c r="BD57" i="29"/>
  <c r="AZ57" i="29"/>
  <c r="AB57" i="29"/>
  <c r="X57" i="29"/>
  <c r="BG56" i="29"/>
  <c r="BC56" i="29"/>
  <c r="AY56" i="29"/>
  <c r="AA56" i="29"/>
  <c r="W56" i="29"/>
  <c r="BF55" i="29"/>
  <c r="BB55" i="29"/>
  <c r="AD55" i="29"/>
  <c r="Z55" i="29"/>
  <c r="V55" i="29"/>
  <c r="BE54" i="29"/>
  <c r="BA54" i="29"/>
  <c r="AC54" i="29"/>
  <c r="Y54" i="29"/>
  <c r="U54" i="29"/>
  <c r="AE54" i="29" s="1"/>
  <c r="BH53" i="29"/>
  <c r="BD53" i="29"/>
  <c r="AZ53" i="29"/>
  <c r="AB53" i="29"/>
  <c r="X53" i="29"/>
  <c r="BG52" i="29"/>
  <c r="BC52" i="29"/>
  <c r="AY52" i="29"/>
  <c r="AA52" i="29"/>
  <c r="W52" i="29"/>
  <c r="BF51" i="29"/>
  <c r="BB51" i="29"/>
  <c r="AD51" i="29"/>
  <c r="Z51" i="29"/>
  <c r="V51" i="29"/>
  <c r="BE50" i="29"/>
  <c r="BA50" i="29"/>
  <c r="AC50" i="29"/>
  <c r="Y50" i="29"/>
  <c r="U50" i="29"/>
  <c r="AE50" i="29" s="1"/>
  <c r="BH49" i="29"/>
  <c r="BD49" i="29"/>
  <c r="AZ49" i="29"/>
  <c r="AB49" i="29"/>
  <c r="X49" i="29"/>
  <c r="BG48" i="29"/>
  <c r="BC48" i="29"/>
  <c r="AY48" i="29"/>
  <c r="AA48" i="29"/>
  <c r="W48" i="29"/>
  <c r="BE47" i="29"/>
  <c r="BA47" i="29"/>
  <c r="AC47" i="29"/>
  <c r="Y47" i="29"/>
  <c r="U47" i="29"/>
  <c r="BG46" i="29"/>
  <c r="BC46" i="29"/>
  <c r="AY46" i="29"/>
  <c r="AA46" i="29"/>
  <c r="W46" i="29"/>
  <c r="BE45" i="29"/>
  <c r="BA45" i="29"/>
  <c r="AC45" i="29"/>
  <c r="Y45" i="29"/>
  <c r="U45" i="29"/>
  <c r="BG44" i="29"/>
  <c r="BC44" i="29"/>
  <c r="AY44" i="29"/>
  <c r="AA44" i="29"/>
  <c r="W44" i="29"/>
  <c r="BE43" i="29"/>
  <c r="BA43" i="29"/>
  <c r="AC43" i="29"/>
  <c r="Y43" i="29"/>
  <c r="U43" i="29"/>
  <c r="BG42" i="29"/>
  <c r="BC42" i="29"/>
  <c r="AY42" i="29"/>
  <c r="AA42" i="29"/>
  <c r="W42" i="29"/>
  <c r="BE41" i="29"/>
  <c r="BA41" i="29"/>
  <c r="AC41" i="29"/>
  <c r="Y41" i="29"/>
  <c r="U41" i="29"/>
  <c r="BG40" i="29"/>
  <c r="BC40" i="29"/>
  <c r="AY40" i="29"/>
  <c r="AA40" i="29"/>
  <c r="W40" i="29"/>
  <c r="BE39" i="29"/>
  <c r="BA39" i="29"/>
  <c r="AC39" i="29"/>
  <c r="Y39" i="29"/>
  <c r="U39" i="29"/>
  <c r="BG38" i="29"/>
  <c r="BC38" i="29"/>
  <c r="AY38" i="29"/>
  <c r="AA38" i="29"/>
  <c r="W38" i="29"/>
  <c r="BE37" i="29"/>
  <c r="BA37" i="29"/>
  <c r="AC37" i="29"/>
  <c r="Y37" i="29"/>
  <c r="U37" i="29"/>
  <c r="BG36" i="29"/>
  <c r="BC36" i="29"/>
  <c r="AY36" i="29"/>
  <c r="AA36" i="29"/>
  <c r="W36" i="29"/>
  <c r="BE35" i="29"/>
  <c r="BA35" i="29"/>
  <c r="AC35" i="29"/>
  <c r="Y35" i="29"/>
  <c r="U35" i="29"/>
  <c r="BG34" i="29"/>
  <c r="BC34" i="29"/>
  <c r="AY34" i="29"/>
  <c r="AA34" i="29"/>
  <c r="W34" i="29"/>
  <c r="BE33" i="29"/>
  <c r="BA33" i="29"/>
  <c r="AC33" i="29"/>
  <c r="Y33" i="29"/>
  <c r="U33" i="29"/>
  <c r="BG32" i="29"/>
  <c r="BC32" i="29"/>
  <c r="AY32" i="29"/>
  <c r="AA32" i="29"/>
  <c r="W32" i="29"/>
  <c r="BE31" i="29"/>
  <c r="BA31" i="29"/>
  <c r="AC31" i="29"/>
  <c r="Y31" i="29"/>
  <c r="U31" i="29"/>
  <c r="BG30" i="29"/>
  <c r="BC30" i="29"/>
  <c r="AY30" i="29"/>
  <c r="AA30" i="29"/>
  <c r="W30" i="29"/>
  <c r="BE29" i="29"/>
  <c r="BA29" i="29"/>
  <c r="AC29" i="29"/>
  <c r="Y29" i="29"/>
  <c r="U29" i="29"/>
  <c r="BG28" i="29"/>
  <c r="BC28" i="29"/>
  <c r="AY28" i="29"/>
  <c r="AA28" i="29"/>
  <c r="W28" i="29"/>
  <c r="BE27" i="29"/>
  <c r="BA27" i="29"/>
  <c r="AC27" i="29"/>
  <c r="Y27" i="29"/>
  <c r="U27" i="29"/>
  <c r="BG26" i="29"/>
  <c r="BC26" i="29"/>
  <c r="AY26" i="29"/>
  <c r="AA26" i="29"/>
  <c r="W26" i="29"/>
  <c r="BE25" i="29"/>
  <c r="BA25" i="29"/>
  <c r="AC25" i="29"/>
  <c r="Y25" i="29"/>
  <c r="U25" i="29"/>
  <c r="BG24" i="29"/>
  <c r="BC24" i="29"/>
  <c r="AY24" i="29"/>
  <c r="AA24" i="29"/>
  <c r="W24" i="29"/>
  <c r="BE23" i="29"/>
  <c r="BA23" i="29"/>
  <c r="AC23" i="29"/>
  <c r="Y23" i="29"/>
  <c r="U23" i="29"/>
  <c r="BG22" i="29"/>
  <c r="BC22" i="29"/>
  <c r="AY22" i="29"/>
  <c r="AA22" i="29"/>
  <c r="W22" i="29"/>
  <c r="BE21" i="29"/>
  <c r="BA21" i="29"/>
  <c r="AC21" i="29"/>
  <c r="Y21" i="29"/>
  <c r="U21" i="29"/>
  <c r="BG20" i="29"/>
  <c r="BC20" i="29"/>
  <c r="AY20" i="29"/>
  <c r="AA20" i="29"/>
  <c r="W20" i="29"/>
  <c r="BE19" i="29"/>
  <c r="BA19" i="29"/>
  <c r="AC19" i="29"/>
  <c r="Y19" i="29"/>
  <c r="U19" i="29"/>
  <c r="BG18" i="29"/>
  <c r="BC18" i="29"/>
  <c r="AY18" i="29"/>
  <c r="AA18" i="29"/>
  <c r="W18" i="29"/>
  <c r="BE17" i="29"/>
  <c r="BA17" i="29"/>
  <c r="AC17" i="29"/>
  <c r="Y17" i="29"/>
  <c r="U17" i="29"/>
  <c r="BH16" i="29"/>
  <c r="BD16" i="29"/>
  <c r="AZ16" i="29"/>
  <c r="AB16" i="29"/>
  <c r="X16" i="29"/>
  <c r="BG65" i="29"/>
  <c r="BC65" i="29"/>
  <c r="AY65" i="29"/>
  <c r="AA65" i="29"/>
  <c r="W65" i="29"/>
  <c r="BF64" i="29"/>
  <c r="BB64" i="29"/>
  <c r="AD64" i="29"/>
  <c r="Z64" i="29"/>
  <c r="V64" i="29"/>
  <c r="BE63" i="29"/>
  <c r="BA63" i="29"/>
  <c r="AC63" i="29"/>
  <c r="Y63" i="29"/>
  <c r="U63" i="29"/>
  <c r="AE63" i="29" s="1"/>
  <c r="BH62" i="29"/>
  <c r="BD62" i="29"/>
  <c r="AZ62" i="29"/>
  <c r="AB62" i="29"/>
  <c r="X62" i="29"/>
  <c r="BG61" i="29"/>
  <c r="BC61" i="29"/>
  <c r="AY61" i="29"/>
  <c r="AA61" i="29"/>
  <c r="W61" i="29"/>
  <c r="BF60" i="29"/>
  <c r="BB60" i="29"/>
  <c r="AD60" i="29"/>
  <c r="Z60" i="29"/>
  <c r="V60" i="29"/>
  <c r="BE59" i="29"/>
  <c r="BA59" i="29"/>
  <c r="AC59" i="29"/>
  <c r="Y59" i="29"/>
  <c r="U59" i="29"/>
  <c r="AE59" i="29" s="1"/>
  <c r="BH58" i="29"/>
  <c r="BD58" i="29"/>
  <c r="AZ58" i="29"/>
  <c r="AB58" i="29"/>
  <c r="X58" i="29"/>
  <c r="BG57" i="29"/>
  <c r="BC57" i="29"/>
  <c r="AY57" i="29"/>
  <c r="AA57" i="29"/>
  <c r="W57" i="29"/>
  <c r="BF56" i="29"/>
  <c r="BB56" i="29"/>
  <c r="AD56" i="29"/>
  <c r="Z56" i="29"/>
  <c r="V56" i="29"/>
  <c r="BE55" i="29"/>
  <c r="BA55" i="29"/>
  <c r="AC55" i="29"/>
  <c r="Y55" i="29"/>
  <c r="U55" i="29"/>
  <c r="AE55" i="29" s="1"/>
  <c r="BH54" i="29"/>
  <c r="BD54" i="29"/>
  <c r="AZ54" i="29"/>
  <c r="AB54" i="29"/>
  <c r="X54" i="29"/>
  <c r="BG53" i="29"/>
  <c r="BC53" i="29"/>
  <c r="AY53" i="29"/>
  <c r="AA53" i="29"/>
  <c r="W53" i="29"/>
  <c r="BF52" i="29"/>
  <c r="BB52" i="29"/>
  <c r="AD52" i="29"/>
  <c r="Z52" i="29"/>
  <c r="V52" i="29"/>
  <c r="BE51" i="29"/>
  <c r="BA51" i="29"/>
  <c r="AC51" i="29"/>
  <c r="Y51" i="29"/>
  <c r="U51" i="29"/>
  <c r="AE51" i="29" s="1"/>
  <c r="BH50" i="29"/>
  <c r="BD50" i="29"/>
  <c r="AZ50" i="29"/>
  <c r="AB50" i="29"/>
  <c r="X50" i="29"/>
  <c r="BG49" i="29"/>
  <c r="BC49" i="29"/>
  <c r="AY49" i="29"/>
  <c r="AA49" i="29"/>
  <c r="W49" i="29"/>
  <c r="BF48" i="29"/>
  <c r="BB48" i="29"/>
  <c r="AD48" i="29"/>
  <c r="Z48" i="29"/>
  <c r="V48" i="29"/>
  <c r="BH47" i="29"/>
  <c r="BD47" i="29"/>
  <c r="AZ47" i="29"/>
  <c r="AB47" i="29"/>
  <c r="X47" i="29"/>
  <c r="BF46" i="29"/>
  <c r="BB46" i="29"/>
  <c r="AD46" i="29"/>
  <c r="Z46" i="29"/>
  <c r="V46" i="29"/>
  <c r="BH45" i="29"/>
  <c r="BD45" i="29"/>
  <c r="AZ45" i="29"/>
  <c r="AB45" i="29"/>
  <c r="X45" i="29"/>
  <c r="BF44" i="29"/>
  <c r="BB44" i="29"/>
  <c r="AD44" i="29"/>
  <c r="Z44" i="29"/>
  <c r="V44" i="29"/>
  <c r="BH43" i="29"/>
  <c r="BD43" i="29"/>
  <c r="AZ43" i="29"/>
  <c r="AB43" i="29"/>
  <c r="X43" i="29"/>
  <c r="BF42" i="29"/>
  <c r="BB42" i="29"/>
  <c r="AD42" i="29"/>
  <c r="Z42" i="29"/>
  <c r="V42" i="29"/>
  <c r="BH41" i="29"/>
  <c r="BD41" i="29"/>
  <c r="AZ41" i="29"/>
  <c r="AB41" i="29"/>
  <c r="X41" i="29"/>
  <c r="BF40" i="29"/>
  <c r="BB40" i="29"/>
  <c r="AD40" i="29"/>
  <c r="Z40" i="29"/>
  <c r="V40" i="29"/>
  <c r="BH39" i="29"/>
  <c r="BD39" i="29"/>
  <c r="AZ39" i="29"/>
  <c r="AB39" i="29"/>
  <c r="X39" i="29"/>
  <c r="BF38" i="29"/>
  <c r="BB38" i="29"/>
  <c r="AD38" i="29"/>
  <c r="Z38" i="29"/>
  <c r="V38" i="29"/>
  <c r="BH37" i="29"/>
  <c r="BD37" i="29"/>
  <c r="AZ37" i="29"/>
  <c r="AB37" i="29"/>
  <c r="X37" i="29"/>
  <c r="BF36" i="29"/>
  <c r="BB36" i="29"/>
  <c r="AD36" i="29"/>
  <c r="Z36" i="29"/>
  <c r="V36" i="29"/>
  <c r="BH35" i="29"/>
  <c r="BD35" i="29"/>
  <c r="AZ35" i="29"/>
  <c r="AB35" i="29"/>
  <c r="X35" i="29"/>
  <c r="BF34" i="29"/>
  <c r="BB34" i="29"/>
  <c r="AD34" i="29"/>
  <c r="Z34" i="29"/>
  <c r="V34" i="29"/>
  <c r="BH33" i="29"/>
  <c r="BD33" i="29"/>
  <c r="AZ33" i="29"/>
  <c r="AB33" i="29"/>
  <c r="X33" i="29"/>
  <c r="BF32" i="29"/>
  <c r="BB32" i="29"/>
  <c r="AD32" i="29"/>
  <c r="Z32" i="29"/>
  <c r="V32" i="29"/>
  <c r="BH31" i="29"/>
  <c r="BD31" i="29"/>
  <c r="AZ31" i="29"/>
  <c r="AB31" i="29"/>
  <c r="X31" i="29"/>
  <c r="BF30" i="29"/>
  <c r="BB30" i="29"/>
  <c r="AD30" i="29"/>
  <c r="Z30" i="29"/>
  <c r="V30" i="29"/>
  <c r="BH29" i="29"/>
  <c r="BD29" i="29"/>
  <c r="AZ29" i="29"/>
  <c r="AB29" i="29"/>
  <c r="X29" i="29"/>
  <c r="BF28" i="29"/>
  <c r="BB28" i="29"/>
  <c r="AD28" i="29"/>
  <c r="Z28" i="29"/>
  <c r="V28" i="29"/>
  <c r="BH27" i="29"/>
  <c r="BD27" i="29"/>
  <c r="AZ27" i="29"/>
  <c r="AB27" i="29"/>
  <c r="X27" i="29"/>
  <c r="BF26" i="29"/>
  <c r="BB26" i="29"/>
  <c r="AD26" i="29"/>
  <c r="Z26" i="29"/>
  <c r="V26" i="29"/>
  <c r="BH25" i="29"/>
  <c r="BD25" i="29"/>
  <c r="AZ25" i="29"/>
  <c r="AB25" i="29"/>
  <c r="X25" i="29"/>
  <c r="BF24" i="29"/>
  <c r="BB24" i="29"/>
  <c r="AD24" i="29"/>
  <c r="Z24" i="29"/>
  <c r="V24" i="29"/>
  <c r="BH23" i="29"/>
  <c r="BD23" i="29"/>
  <c r="AZ23" i="29"/>
  <c r="AB23" i="29"/>
  <c r="X23" i="29"/>
  <c r="BF22" i="29"/>
  <c r="BB22" i="29"/>
  <c r="AD22" i="29"/>
  <c r="Z22" i="29"/>
  <c r="V22" i="29"/>
  <c r="BH21" i="29"/>
  <c r="BD21" i="29"/>
  <c r="AZ21" i="29"/>
  <c r="AB21" i="29"/>
  <c r="X21" i="29"/>
  <c r="BF20" i="29"/>
  <c r="BB20" i="29"/>
  <c r="AD20" i="29"/>
  <c r="Z20" i="29"/>
  <c r="V20" i="29"/>
  <c r="BH19" i="29"/>
  <c r="BD19" i="29"/>
  <c r="AZ19" i="29"/>
  <c r="AB19" i="29"/>
  <c r="X19" i="29"/>
  <c r="BF18" i="29"/>
  <c r="BB18" i="29"/>
  <c r="AD18" i="29"/>
  <c r="Z18" i="29"/>
  <c r="V18" i="29"/>
  <c r="BH17" i="29"/>
  <c r="BD17" i="29"/>
  <c r="AZ17" i="29"/>
  <c r="AB17" i="29"/>
  <c r="X17" i="29"/>
  <c r="BG16" i="29"/>
  <c r="BC16" i="29"/>
  <c r="AY16" i="29"/>
  <c r="AA16" i="29"/>
  <c r="W16" i="29"/>
  <c r="BA65" i="29"/>
  <c r="U65" i="29"/>
  <c r="AE65" i="29" s="1"/>
  <c r="BH64" i="29"/>
  <c r="AB64" i="29"/>
  <c r="BC63" i="29"/>
  <c r="W63" i="29"/>
  <c r="BB62" i="29"/>
  <c r="V62" i="29"/>
  <c r="AF62" i="29" s="1"/>
  <c r="BA61" i="29"/>
  <c r="U61" i="29"/>
  <c r="AE61" i="29" s="1"/>
  <c r="BH60" i="29"/>
  <c r="AB60" i="29"/>
  <c r="BC59" i="29"/>
  <c r="W59" i="29"/>
  <c r="BB58" i="29"/>
  <c r="V58" i="29"/>
  <c r="AF58" i="29" s="1"/>
  <c r="BA57" i="29"/>
  <c r="U57" i="29"/>
  <c r="AE57" i="29" s="1"/>
  <c r="BH56" i="29"/>
  <c r="AB56" i="29"/>
  <c r="BC55" i="29"/>
  <c r="W55" i="29"/>
  <c r="BB54" i="29"/>
  <c r="V54" i="29"/>
  <c r="AF54" i="29" s="1"/>
  <c r="BA53" i="29"/>
  <c r="U53" i="29"/>
  <c r="AE53" i="29" s="1"/>
  <c r="BH52" i="29"/>
  <c r="AB52" i="29"/>
  <c r="BC51" i="29"/>
  <c r="W51" i="29"/>
  <c r="BB50" i="29"/>
  <c r="V50" i="29"/>
  <c r="AF50" i="29" s="1"/>
  <c r="BA49" i="29"/>
  <c r="AC49" i="29"/>
  <c r="U49" i="29"/>
  <c r="BH48" i="29"/>
  <c r="AZ48" i="29"/>
  <c r="AB48" i="29"/>
  <c r="BF47" i="29"/>
  <c r="Z47" i="29"/>
  <c r="BA46" i="29"/>
  <c r="AC46" i="29"/>
  <c r="U46" i="29"/>
  <c r="BG45" i="29"/>
  <c r="AY45" i="29"/>
  <c r="AA45" i="29"/>
  <c r="BD44" i="29"/>
  <c r="X44" i="29"/>
  <c r="BB43" i="29"/>
  <c r="AD43" i="29"/>
  <c r="V43" i="29"/>
  <c r="BE42" i="29"/>
  <c r="Y42" i="29"/>
  <c r="BC41" i="29"/>
  <c r="W41" i="29"/>
  <c r="BH40" i="29"/>
  <c r="AZ40" i="29"/>
  <c r="AB40" i="29"/>
  <c r="BF39" i="29"/>
  <c r="Z39" i="29"/>
  <c r="BA38" i="29"/>
  <c r="AC38" i="29"/>
  <c r="U38" i="29"/>
  <c r="BG37" i="29"/>
  <c r="AY37" i="29"/>
  <c r="AA37" i="29"/>
  <c r="BD36" i="29"/>
  <c r="X36" i="29"/>
  <c r="BB35" i="29"/>
  <c r="AD35" i="29"/>
  <c r="V35" i="29"/>
  <c r="BE34" i="29"/>
  <c r="Y34" i="29"/>
  <c r="BC33" i="29"/>
  <c r="W33" i="29"/>
  <c r="BH32" i="29"/>
  <c r="AZ32" i="29"/>
  <c r="AB32" i="29"/>
  <c r="BF31" i="29"/>
  <c r="Z31" i="29"/>
  <c r="BA30" i="29"/>
  <c r="AC30" i="29"/>
  <c r="U30" i="29"/>
  <c r="BG29" i="29"/>
  <c r="AY29" i="29"/>
  <c r="AA29" i="29"/>
  <c r="BD28" i="29"/>
  <c r="X28" i="29"/>
  <c r="BB27" i="29"/>
  <c r="AD27" i="29"/>
  <c r="V27" i="29"/>
  <c r="BE26" i="29"/>
  <c r="Y26" i="29"/>
  <c r="BC25" i="29"/>
  <c r="W25" i="29"/>
  <c r="BH24" i="29"/>
  <c r="AZ24" i="29"/>
  <c r="AB24" i="29"/>
  <c r="BF23" i="29"/>
  <c r="Z23" i="29"/>
  <c r="BA22" i="29"/>
  <c r="AC22" i="29"/>
  <c r="U22" i="29"/>
  <c r="BG21" i="29"/>
  <c r="AY21" i="29"/>
  <c r="AA21" i="29"/>
  <c r="BD20" i="29"/>
  <c r="X20" i="29"/>
  <c r="BB19" i="29"/>
  <c r="AD19" i="29"/>
  <c r="V19" i="29"/>
  <c r="BE18" i="29"/>
  <c r="Y18" i="29"/>
  <c r="BC17" i="29"/>
  <c r="W17" i="29"/>
  <c r="BB16" i="29"/>
  <c r="AD16" i="29"/>
  <c r="V16" i="29"/>
  <c r="BG63" i="29"/>
  <c r="AA63" i="29"/>
  <c r="BG59" i="29"/>
  <c r="AA55" i="29"/>
  <c r="BF54" i="29"/>
  <c r="BE53" i="29"/>
  <c r="BA48" i="29"/>
  <c r="AC48" i="29"/>
  <c r="AY47" i="29"/>
  <c r="AA47" i="29"/>
  <c r="AD45" i="29"/>
  <c r="BE44" i="29"/>
  <c r="BH42" i="29"/>
  <c r="Z41" i="29"/>
  <c r="BC35" i="29"/>
  <c r="BF33" i="29"/>
  <c r="BG31" i="29"/>
  <c r="BD30" i="29"/>
  <c r="V29" i="29"/>
  <c r="W27" i="29"/>
  <c r="AZ26" i="29"/>
  <c r="AB26" i="29"/>
  <c r="V21" i="29"/>
  <c r="W19" i="29"/>
  <c r="BH18" i="29"/>
  <c r="Z17" i="29"/>
  <c r="BE16" i="29"/>
  <c r="Y16" i="29"/>
  <c r="BD64" i="29"/>
  <c r="X64" i="29"/>
  <c r="AY63" i="29"/>
  <c r="BD60" i="29"/>
  <c r="X60" i="29"/>
  <c r="AY59" i="29"/>
  <c r="BD56" i="29"/>
  <c r="X56" i="29"/>
  <c r="AY55" i="29"/>
  <c r="BD52" i="29"/>
  <c r="X52" i="29"/>
  <c r="AY51" i="29"/>
  <c r="BF49" i="29"/>
  <c r="Z49" i="29"/>
  <c r="BE48" i="29"/>
  <c r="Y48" i="29"/>
  <c r="BC47" i="29"/>
  <c r="W47" i="29"/>
  <c r="BH46" i="29"/>
  <c r="AZ46" i="29"/>
  <c r="AB46" i="29"/>
  <c r="BF45" i="29"/>
  <c r="Z45" i="29"/>
  <c r="BA44" i="29"/>
  <c r="AC44" i="29"/>
  <c r="U44" i="29"/>
  <c r="BG43" i="29"/>
  <c r="AY43" i="29"/>
  <c r="AA43" i="29"/>
  <c r="BD42" i="29"/>
  <c r="X42" i="29"/>
  <c r="BB41" i="29"/>
  <c r="AD41" i="29"/>
  <c r="V41" i="29"/>
  <c r="BE40" i="29"/>
  <c r="Y40" i="29"/>
  <c r="BC39" i="29"/>
  <c r="W39" i="29"/>
  <c r="BH38" i="29"/>
  <c r="AZ38" i="29"/>
  <c r="AB38" i="29"/>
  <c r="BF37" i="29"/>
  <c r="Z37" i="29"/>
  <c r="BA36" i="29"/>
  <c r="AC36" i="29"/>
  <c r="U36" i="29"/>
  <c r="BG35" i="29"/>
  <c r="AY35" i="29"/>
  <c r="AA35" i="29"/>
  <c r="BD34" i="29"/>
  <c r="X34" i="29"/>
  <c r="BB33" i="29"/>
  <c r="AD33" i="29"/>
  <c r="V33" i="29"/>
  <c r="BE32" i="29"/>
  <c r="Y32" i="29"/>
  <c r="BC31" i="29"/>
  <c r="W31" i="29"/>
  <c r="BH30" i="29"/>
  <c r="AZ30" i="29"/>
  <c r="AB30" i="29"/>
  <c r="BF29" i="29"/>
  <c r="Z29" i="29"/>
  <c r="BA28" i="29"/>
  <c r="AC28" i="29"/>
  <c r="U28" i="29"/>
  <c r="BG27" i="29"/>
  <c r="AY27" i="29"/>
  <c r="AA27" i="29"/>
  <c r="BD26" i="29"/>
  <c r="X26" i="29"/>
  <c r="BB25" i="29"/>
  <c r="AD25" i="29"/>
  <c r="V25" i="29"/>
  <c r="BE24" i="29"/>
  <c r="Y24" i="29"/>
  <c r="BC23" i="29"/>
  <c r="W23" i="29"/>
  <c r="BH22" i="29"/>
  <c r="AZ22" i="29"/>
  <c r="AB22" i="29"/>
  <c r="BF21" i="29"/>
  <c r="Z21" i="29"/>
  <c r="BA20" i="29"/>
  <c r="AC20" i="29"/>
  <c r="U20" i="29"/>
  <c r="BG19" i="29"/>
  <c r="AY19" i="29"/>
  <c r="AA19" i="29"/>
  <c r="BD18" i="29"/>
  <c r="X18" i="29"/>
  <c r="BB17" i="29"/>
  <c r="AD17" i="29"/>
  <c r="V17" i="29"/>
  <c r="BA16" i="29"/>
  <c r="AC16" i="29"/>
  <c r="U16" i="29"/>
  <c r="BA26" i="29"/>
  <c r="BB23" i="29"/>
  <c r="V23" i="29"/>
  <c r="BE22" i="29"/>
  <c r="Y22" i="29"/>
  <c r="BC21" i="29"/>
  <c r="W21" i="29"/>
  <c r="BH20" i="29"/>
  <c r="AZ20" i="29"/>
  <c r="BF16" i="29"/>
  <c r="Z16" i="29"/>
  <c r="BE65" i="29"/>
  <c r="Y65" i="29"/>
  <c r="BF62" i="29"/>
  <c r="Z62" i="29"/>
  <c r="BE61" i="29"/>
  <c r="Z58" i="29"/>
  <c r="BE57" i="29"/>
  <c r="Y57" i="29"/>
  <c r="Z54" i="29"/>
  <c r="BF50" i="29"/>
  <c r="Z50" i="29"/>
  <c r="BB49" i="29"/>
  <c r="AD49" i="29"/>
  <c r="BD46" i="29"/>
  <c r="BB45" i="29"/>
  <c r="V45" i="29"/>
  <c r="BC43" i="29"/>
  <c r="AC40" i="29"/>
  <c r="AY39" i="29"/>
  <c r="AA39" i="29"/>
  <c r="X38" i="29"/>
  <c r="AD37" i="29"/>
  <c r="BE36" i="29"/>
  <c r="W35" i="29"/>
  <c r="AZ34" i="29"/>
  <c r="AB34" i="29"/>
  <c r="AC32" i="29"/>
  <c r="X30" i="29"/>
  <c r="BB29" i="29"/>
  <c r="BE28" i="29"/>
  <c r="Y28" i="29"/>
  <c r="BH26" i="29"/>
  <c r="BF25" i="29"/>
  <c r="Z25" i="29"/>
  <c r="BA24" i="29"/>
  <c r="U24" i="29"/>
  <c r="BG23" i="29"/>
  <c r="AA23" i="29"/>
  <c r="X22" i="29"/>
  <c r="BB21" i="29"/>
  <c r="BE20" i="29"/>
  <c r="Y20" i="29"/>
  <c r="BC19" i="29"/>
  <c r="AZ18" i="29"/>
  <c r="AB18" i="29"/>
  <c r="BF17" i="29"/>
  <c r="AC65" i="29"/>
  <c r="AZ64" i="29"/>
  <c r="AD62" i="29"/>
  <c r="AC61" i="29"/>
  <c r="AZ60" i="29"/>
  <c r="AD58" i="29"/>
  <c r="AC57" i="29"/>
  <c r="AZ56" i="29"/>
  <c r="AD54" i="29"/>
  <c r="AC53" i="29"/>
  <c r="AZ52" i="29"/>
  <c r="AD50" i="29"/>
  <c r="BE49" i="29"/>
  <c r="Y49" i="29"/>
  <c r="BD48" i="29"/>
  <c r="X48" i="29"/>
  <c r="BB47" i="29"/>
  <c r="AD47" i="29"/>
  <c r="V47" i="29"/>
  <c r="BE46" i="29"/>
  <c r="Y46" i="29"/>
  <c r="BC45" i="29"/>
  <c r="W45" i="29"/>
  <c r="BH44" i="29"/>
  <c r="AZ44" i="29"/>
  <c r="AB44" i="29"/>
  <c r="BF43" i="29"/>
  <c r="Z43" i="29"/>
  <c r="BA42" i="29"/>
  <c r="AC42" i="29"/>
  <c r="U42" i="29"/>
  <c r="BG41" i="29"/>
  <c r="AY41" i="29"/>
  <c r="AA41" i="29"/>
  <c r="BD40" i="29"/>
  <c r="X40" i="29"/>
  <c r="BB39" i="29"/>
  <c r="AD39" i="29"/>
  <c r="V39" i="29"/>
  <c r="BE38" i="29"/>
  <c r="Y38" i="29"/>
  <c r="BC37" i="29"/>
  <c r="W37" i="29"/>
  <c r="BH36" i="29"/>
  <c r="AZ36" i="29"/>
  <c r="AB36" i="29"/>
  <c r="BF35" i="29"/>
  <c r="Z35" i="29"/>
  <c r="BA34" i="29"/>
  <c r="AC34" i="29"/>
  <c r="U34" i="29"/>
  <c r="BG33" i="29"/>
  <c r="AY33" i="29"/>
  <c r="AA33" i="29"/>
  <c r="BD32" i="29"/>
  <c r="X32" i="29"/>
  <c r="BB31" i="29"/>
  <c r="AD31" i="29"/>
  <c r="V31" i="29"/>
  <c r="BE30" i="29"/>
  <c r="Y30" i="29"/>
  <c r="BC29" i="29"/>
  <c r="W29" i="29"/>
  <c r="BH28" i="29"/>
  <c r="AZ28" i="29"/>
  <c r="AB28" i="29"/>
  <c r="BF27" i="29"/>
  <c r="Z27" i="29"/>
  <c r="AC26" i="29"/>
  <c r="U26" i="29"/>
  <c r="BG25" i="29"/>
  <c r="AY25" i="29"/>
  <c r="AA25" i="29"/>
  <c r="BD24" i="29"/>
  <c r="X24" i="29"/>
  <c r="AD23" i="29"/>
  <c r="AB20" i="29"/>
  <c r="BF19" i="29"/>
  <c r="Z19" i="29"/>
  <c r="BA18" i="29"/>
  <c r="AC18" i="29"/>
  <c r="U18" i="29"/>
  <c r="BG17" i="29"/>
  <c r="AY17" i="29"/>
  <c r="AA17" i="29"/>
  <c r="Y61" i="29"/>
  <c r="AA59" i="29"/>
  <c r="BF58" i="29"/>
  <c r="BG55" i="29"/>
  <c r="Y53" i="29"/>
  <c r="BG51" i="29"/>
  <c r="AA51" i="29"/>
  <c r="V49" i="29"/>
  <c r="U48" i="29"/>
  <c r="BG47" i="29"/>
  <c r="X46" i="29"/>
  <c r="Y44" i="29"/>
  <c r="W43" i="29"/>
  <c r="AZ42" i="29"/>
  <c r="AB42" i="29"/>
  <c r="BF41" i="29"/>
  <c r="BA40" i="29"/>
  <c r="U40" i="29"/>
  <c r="BG39" i="29"/>
  <c r="BD38" i="29"/>
  <c r="BB37" i="29"/>
  <c r="V37" i="29"/>
  <c r="Y36" i="29"/>
  <c r="BH34" i="29"/>
  <c r="Z33" i="29"/>
  <c r="BA32" i="29"/>
  <c r="U32" i="29"/>
  <c r="AY31" i="29"/>
  <c r="AA31" i="29"/>
  <c r="AD29" i="29"/>
  <c r="BC27" i="29"/>
  <c r="AC24" i="29"/>
  <c r="AY23" i="29"/>
  <c r="BD22" i="29"/>
  <c r="AD21" i="29"/>
  <c r="K39" i="1"/>
  <c r="S51" i="1"/>
  <c r="AI16" i="27"/>
  <c r="AF16" i="27"/>
  <c r="CC19" i="55" l="1"/>
  <c r="CC37" i="55"/>
  <c r="CD30" i="52"/>
  <c r="AE29" i="49"/>
  <c r="CD21" i="55"/>
  <c r="AZ7" i="1" s="1"/>
  <c r="AH31" i="56"/>
  <c r="CD41" i="55"/>
  <c r="AZ27" i="1" s="1"/>
  <c r="S35" i="1"/>
  <c r="AK10" i="1"/>
  <c r="AK26" i="1"/>
  <c r="CC50" i="36"/>
  <c r="CD49" i="55"/>
  <c r="AZ35" i="1" s="1"/>
  <c r="AQ38" i="1"/>
  <c r="CC50" i="50"/>
  <c r="CC52" i="31"/>
  <c r="CC51" i="50"/>
  <c r="CC41" i="55"/>
  <c r="CD49" i="56"/>
  <c r="CD52" i="55"/>
  <c r="AZ38" i="1" s="1"/>
  <c r="CC49" i="35"/>
  <c r="CC48" i="31"/>
  <c r="CC50" i="43"/>
  <c r="CC50" i="55"/>
  <c r="CC48" i="55"/>
  <c r="CC49" i="49"/>
  <c r="CC51" i="49"/>
  <c r="CC52" i="35"/>
  <c r="CC52" i="49"/>
  <c r="CD48" i="55"/>
  <c r="AZ34" i="1" s="1"/>
  <c r="AK3" i="1"/>
  <c r="CD42" i="55"/>
  <c r="AZ28" i="1" s="1"/>
  <c r="CD28" i="55"/>
  <c r="CD51" i="55"/>
  <c r="CD50" i="56"/>
  <c r="BC36" i="1" s="1"/>
  <c r="AK38" i="1"/>
  <c r="CC49" i="31"/>
  <c r="CC32" i="31"/>
  <c r="CC49" i="56"/>
  <c r="CC37" i="31"/>
  <c r="CC49" i="36"/>
  <c r="CC50" i="56"/>
  <c r="CC34" i="31"/>
  <c r="CC40" i="31"/>
  <c r="CC29" i="55"/>
  <c r="CC34" i="55"/>
  <c r="CC49" i="50"/>
  <c r="CC49" i="55"/>
  <c r="CC18" i="55"/>
  <c r="CC22" i="31"/>
  <c r="CC29" i="31"/>
  <c r="CC45" i="31"/>
  <c r="CC52" i="36"/>
  <c r="CC52" i="52"/>
  <c r="CC52" i="50"/>
  <c r="CC51" i="52"/>
  <c r="CC51" i="55"/>
  <c r="AK5" i="1"/>
  <c r="CD25" i="55"/>
  <c r="AZ11" i="1" s="1"/>
  <c r="AK24" i="1"/>
  <c r="CD35" i="55"/>
  <c r="AZ21" i="1" s="1"/>
  <c r="CC33" i="55"/>
  <c r="CC39" i="31"/>
  <c r="CC28" i="31"/>
  <c r="AE28" i="31"/>
  <c r="CD36" i="55"/>
  <c r="AZ22" i="1" s="1"/>
  <c r="CD18" i="55"/>
  <c r="AZ4" i="1" s="1"/>
  <c r="CD23" i="55"/>
  <c r="AZ9" i="1" s="1"/>
  <c r="AK11" i="1"/>
  <c r="AK18" i="1"/>
  <c r="CD33" i="55"/>
  <c r="AZ19" i="1" s="1"/>
  <c r="CD31" i="55"/>
  <c r="AZ17" i="1" s="1"/>
  <c r="CD45" i="55"/>
  <c r="AZ31" i="1" s="1"/>
  <c r="CD44" i="55"/>
  <c r="AZ30" i="1" s="1"/>
  <c r="S2" i="1"/>
  <c r="CD43" i="55"/>
  <c r="CD46" i="55"/>
  <c r="AZ32" i="1" s="1"/>
  <c r="AK17" i="1"/>
  <c r="AK23" i="1"/>
  <c r="CD26" i="55"/>
  <c r="CC40" i="55"/>
  <c r="CC18" i="31"/>
  <c r="CC28" i="55"/>
  <c r="CC44" i="55"/>
  <c r="CC17" i="31"/>
  <c r="CC22" i="55"/>
  <c r="CC46" i="55"/>
  <c r="CC45" i="55"/>
  <c r="CC38" i="31"/>
  <c r="CC35" i="55"/>
  <c r="CC21" i="31"/>
  <c r="CC17" i="55"/>
  <c r="CC42" i="31"/>
  <c r="CC31" i="31"/>
  <c r="CC25" i="31"/>
  <c r="CC24" i="31"/>
  <c r="CC27" i="55"/>
  <c r="CC39" i="55"/>
  <c r="CC16" i="55"/>
  <c r="AK28" i="1"/>
  <c r="AK32" i="1"/>
  <c r="CC43" i="31"/>
  <c r="CC33" i="31"/>
  <c r="CC43" i="55"/>
  <c r="CC46" i="31"/>
  <c r="CC25" i="55"/>
  <c r="CC30" i="55"/>
  <c r="CC31" i="55"/>
  <c r="CC21" i="55"/>
  <c r="CD19" i="55"/>
  <c r="AZ5" i="1" s="1"/>
  <c r="CD39" i="55"/>
  <c r="AZ25" i="1" s="1"/>
  <c r="AK9" i="1"/>
  <c r="AK21" i="1"/>
  <c r="CD17" i="55"/>
  <c r="AZ3" i="1" s="1"/>
  <c r="CC26" i="31"/>
  <c r="CC47" i="55"/>
  <c r="CC32" i="55"/>
  <c r="CC36" i="55"/>
  <c r="CC35" i="31"/>
  <c r="CC44" i="31"/>
  <c r="CD40" i="55"/>
  <c r="CD37" i="55"/>
  <c r="AZ23" i="1" s="1"/>
  <c r="CD20" i="55"/>
  <c r="AZ6" i="1" s="1"/>
  <c r="AK13" i="1"/>
  <c r="AK12" i="1"/>
  <c r="AK27" i="1"/>
  <c r="CD30" i="55"/>
  <c r="AZ16" i="1" s="1"/>
  <c r="AK16" i="1"/>
  <c r="AK31" i="1"/>
  <c r="AK2" i="1"/>
  <c r="CD29" i="55"/>
  <c r="AZ15" i="1" s="1"/>
  <c r="CD16" i="55"/>
  <c r="AZ2" i="1" s="1"/>
  <c r="CD24" i="55"/>
  <c r="AZ10" i="1" s="1"/>
  <c r="AK33" i="1"/>
  <c r="AK19" i="1"/>
  <c r="AK6" i="1"/>
  <c r="CD22" i="55"/>
  <c r="AZ8" i="1" s="1"/>
  <c r="CD47" i="55"/>
  <c r="AZ33" i="1" s="1"/>
  <c r="AK4" i="1"/>
  <c r="CD32" i="55"/>
  <c r="AZ18" i="1" s="1"/>
  <c r="CD27" i="55"/>
  <c r="AZ13" i="1" s="1"/>
  <c r="CC20" i="55"/>
  <c r="CC47" i="31"/>
  <c r="CC42" i="55"/>
  <c r="CC24" i="55"/>
  <c r="CC19" i="31"/>
  <c r="CC27" i="31"/>
  <c r="CC23" i="31"/>
  <c r="CC20" i="31"/>
  <c r="CC36" i="31"/>
  <c r="CC26" i="55"/>
  <c r="CC23" i="55"/>
  <c r="CC41" i="31"/>
  <c r="CC30" i="31"/>
  <c r="CC38" i="55"/>
  <c r="CD38" i="55"/>
  <c r="AZ24" i="1" s="1"/>
  <c r="AB2" i="1"/>
  <c r="V2" i="1"/>
  <c r="V37" i="1"/>
  <c r="V36" i="1"/>
  <c r="V42" i="1"/>
  <c r="V38" i="1"/>
  <c r="V43" i="1"/>
  <c r="P2" i="1"/>
  <c r="P38" i="1"/>
  <c r="CC16" i="56"/>
  <c r="CD16" i="56"/>
  <c r="BC2" i="1" s="1"/>
  <c r="CC39" i="56"/>
  <c r="CC42" i="56"/>
  <c r="CC34" i="56"/>
  <c r="AE38" i="52"/>
  <c r="AE33" i="52"/>
  <c r="CC24" i="50"/>
  <c r="AE41" i="49"/>
  <c r="AE22" i="49"/>
  <c r="AE38" i="49"/>
  <c r="AE31" i="36"/>
  <c r="AE16" i="36"/>
  <c r="AE20" i="36"/>
  <c r="CC23" i="36"/>
  <c r="CC31" i="36"/>
  <c r="AH43" i="33"/>
  <c r="AE17" i="31"/>
  <c r="AE39" i="31"/>
  <c r="AE26" i="31"/>
  <c r="P36" i="1"/>
  <c r="P40" i="1"/>
  <c r="P43" i="1"/>
  <c r="P41" i="1"/>
  <c r="P34" i="1"/>
  <c r="CC32" i="49"/>
  <c r="CC17" i="56"/>
  <c r="CC30" i="36"/>
  <c r="CC17" i="50"/>
  <c r="CC34" i="36"/>
  <c r="CC44" i="50"/>
  <c r="CC20" i="49"/>
  <c r="CC20" i="50"/>
  <c r="CC42" i="36"/>
  <c r="CC24" i="36"/>
  <c r="CC45" i="56"/>
  <c r="CD39" i="56"/>
  <c r="BC25" i="1" s="1"/>
  <c r="CD25" i="56"/>
  <c r="BC11" i="1" s="1"/>
  <c r="AB5" i="1"/>
  <c r="S17" i="1"/>
  <c r="V28" i="1"/>
  <c r="P15" i="1"/>
  <c r="V7" i="1"/>
  <c r="CD23" i="56"/>
  <c r="BC9" i="1" s="1"/>
  <c r="AB34" i="1"/>
  <c r="AB21" i="1"/>
  <c r="P18" i="1"/>
  <c r="V20" i="1"/>
  <c r="AZ14" i="1"/>
  <c r="AB23" i="1"/>
  <c r="CD33" i="56"/>
  <c r="BC19" i="1" s="1"/>
  <c r="CD32" i="56"/>
  <c r="BC18" i="1" s="1"/>
  <c r="CD38" i="56"/>
  <c r="BC24" i="1" s="1"/>
  <c r="V5" i="1"/>
  <c r="V30" i="1"/>
  <c r="AQ33" i="1"/>
  <c r="CC41" i="50"/>
  <c r="CC26" i="56"/>
  <c r="CC45" i="50"/>
  <c r="CC36" i="56"/>
  <c r="CC38" i="56"/>
  <c r="CC23" i="56"/>
  <c r="CC40" i="36"/>
  <c r="CC48" i="36"/>
  <c r="CC21" i="56"/>
  <c r="CC23" i="43"/>
  <c r="CC44" i="49"/>
  <c r="CC39" i="52"/>
  <c r="CC27" i="43"/>
  <c r="CC19" i="50"/>
  <c r="CC17" i="43"/>
  <c r="CC32" i="52"/>
  <c r="CC48" i="52"/>
  <c r="CC22" i="52"/>
  <c r="CC19" i="49"/>
  <c r="CC47" i="35"/>
  <c r="CC35" i="36"/>
  <c r="CC36" i="43"/>
  <c r="CC23" i="52"/>
  <c r="AB19" i="1"/>
  <c r="CD48" i="56"/>
  <c r="BC34" i="1" s="1"/>
  <c r="AB31" i="1"/>
  <c r="AT28" i="1"/>
  <c r="V12" i="1"/>
  <c r="CC48" i="49"/>
  <c r="CC48" i="50"/>
  <c r="CC48" i="43"/>
  <c r="CC48" i="35"/>
  <c r="CC48" i="56"/>
  <c r="CC33" i="36"/>
  <c r="CC47" i="50"/>
  <c r="CC37" i="36"/>
  <c r="CC22" i="43"/>
  <c r="CC26" i="52"/>
  <c r="CD27" i="56"/>
  <c r="BC13" i="1" s="1"/>
  <c r="AT26" i="1"/>
  <c r="S20" i="1"/>
  <c r="AT13" i="1"/>
  <c r="S12" i="1"/>
  <c r="CD22" i="56"/>
  <c r="BC8" i="1" s="1"/>
  <c r="AQ12" i="1"/>
  <c r="CD24" i="56"/>
  <c r="BC10" i="1" s="1"/>
  <c r="AQ6" i="1"/>
  <c r="AT9" i="1"/>
  <c r="S24" i="1"/>
  <c r="P9" i="1"/>
  <c r="P17" i="1"/>
  <c r="AQ31" i="1"/>
  <c r="AW13" i="1"/>
  <c r="AT6" i="1"/>
  <c r="AW9" i="1"/>
  <c r="S28" i="1"/>
  <c r="P31" i="1"/>
  <c r="AB4" i="1"/>
  <c r="AT12" i="1"/>
  <c r="AW26" i="1"/>
  <c r="AQ26" i="1"/>
  <c r="CD18" i="56"/>
  <c r="BC4" i="1" s="1"/>
  <c r="S31" i="1"/>
  <c r="S6" i="1"/>
  <c r="AB8" i="1"/>
  <c r="AW33" i="1"/>
  <c r="AT31" i="1"/>
  <c r="AW28" i="1"/>
  <c r="CD40" i="56"/>
  <c r="CC46" i="49"/>
  <c r="CC47" i="56"/>
  <c r="CC46" i="43"/>
  <c r="CC45" i="36"/>
  <c r="CC40" i="43"/>
  <c r="CC41" i="49"/>
  <c r="CC34" i="50"/>
  <c r="CC27" i="52"/>
  <c r="CC24" i="52"/>
  <c r="CC33" i="56"/>
  <c r="CC37" i="52"/>
  <c r="CC22" i="56"/>
  <c r="CC21" i="49"/>
  <c r="V33" i="1"/>
  <c r="AK25" i="1"/>
  <c r="AQ14" i="1"/>
  <c r="AB17" i="1"/>
  <c r="P16" i="1"/>
  <c r="P25" i="1"/>
  <c r="S19" i="1"/>
  <c r="V19" i="1"/>
  <c r="AB27" i="1"/>
  <c r="AB10" i="1"/>
  <c r="AT30" i="1"/>
  <c r="AW5" i="1"/>
  <c r="AW18" i="1"/>
  <c r="AW20" i="1"/>
  <c r="CD41" i="56"/>
  <c r="BC27" i="1" s="1"/>
  <c r="CD47" i="56"/>
  <c r="BC33" i="1" s="1"/>
  <c r="AK20" i="1"/>
  <c r="V16" i="1"/>
  <c r="AB18" i="1"/>
  <c r="P11" i="1"/>
  <c r="P33" i="1"/>
  <c r="V11" i="1"/>
  <c r="AB32" i="1"/>
  <c r="AK15" i="1"/>
  <c r="AT15" i="1"/>
  <c r="AQ25" i="1"/>
  <c r="CD28" i="56"/>
  <c r="BC14" i="1" s="1"/>
  <c r="P26" i="1"/>
  <c r="AT17" i="1"/>
  <c r="V24" i="1"/>
  <c r="S4" i="1"/>
  <c r="AB22" i="1"/>
  <c r="S27" i="1"/>
  <c r="V26" i="1"/>
  <c r="AQ8" i="1"/>
  <c r="AW25" i="1"/>
  <c r="AW6" i="1"/>
  <c r="CD26" i="56"/>
  <c r="BC12" i="1" s="1"/>
  <c r="AQ32" i="1"/>
  <c r="AQ16" i="1"/>
  <c r="S16" i="1"/>
  <c r="S9" i="1"/>
  <c r="S15" i="1"/>
  <c r="V15" i="1"/>
  <c r="AK30" i="1"/>
  <c r="AT11" i="1"/>
  <c r="AQ30" i="1"/>
  <c r="AQ23" i="1"/>
  <c r="AT16" i="1"/>
  <c r="AW29" i="1"/>
  <c r="AQ17" i="1"/>
  <c r="AW30" i="1"/>
  <c r="AZ12" i="1"/>
  <c r="CC40" i="52"/>
  <c r="CC28" i="49"/>
  <c r="CC32" i="50"/>
  <c r="CC28" i="43"/>
  <c r="CC45" i="49"/>
  <c r="CC22" i="50"/>
  <c r="CC38" i="50"/>
  <c r="CC31" i="52"/>
  <c r="CC31" i="49"/>
  <c r="CC38" i="52"/>
  <c r="CC28" i="50"/>
  <c r="CC38" i="36"/>
  <c r="CC25" i="43"/>
  <c r="CC24" i="43"/>
  <c r="CC39" i="43"/>
  <c r="CC25" i="56"/>
  <c r="CC41" i="36"/>
  <c r="CC34" i="49"/>
  <c r="P3" i="1"/>
  <c r="AQ10" i="1"/>
  <c r="V21" i="1"/>
  <c r="AW11" i="1"/>
  <c r="S10" i="1"/>
  <c r="AQ4" i="1"/>
  <c r="AQ11" i="1"/>
  <c r="AQ27" i="1"/>
  <c r="AT4" i="1"/>
  <c r="AQ21" i="1"/>
  <c r="AW4" i="1"/>
  <c r="CD44" i="56"/>
  <c r="BC30" i="1" s="1"/>
  <c r="AB25" i="1"/>
  <c r="S21" i="1"/>
  <c r="CD31" i="56"/>
  <c r="BC17" i="1" s="1"/>
  <c r="S5" i="1"/>
  <c r="AT18" i="1"/>
  <c r="V4" i="1"/>
  <c r="S25" i="1"/>
  <c r="AQ9" i="1"/>
  <c r="AW12" i="1"/>
  <c r="S30" i="1"/>
  <c r="V14" i="1"/>
  <c r="AB16" i="1"/>
  <c r="AB7" i="1"/>
  <c r="AW21" i="1"/>
  <c r="AW17" i="1"/>
  <c r="AW22" i="1"/>
  <c r="AW24" i="1"/>
  <c r="CD20" i="56"/>
  <c r="BC6" i="1" s="1"/>
  <c r="AQ5" i="1"/>
  <c r="P32" i="1"/>
  <c r="V3" i="1"/>
  <c r="V17" i="1"/>
  <c r="AB26" i="1"/>
  <c r="AW10" i="1"/>
  <c r="AQ22" i="1"/>
  <c r="AT32" i="1"/>
  <c r="AT10" i="1"/>
  <c r="AT27" i="1"/>
  <c r="CD29" i="56"/>
  <c r="BC15" i="1" s="1"/>
  <c r="CD46" i="56"/>
  <c r="BC32" i="1" s="1"/>
  <c r="V9" i="1"/>
  <c r="AK29" i="1"/>
  <c r="AT25" i="1"/>
  <c r="S8" i="1"/>
  <c r="AQ24" i="1"/>
  <c r="AT5" i="1"/>
  <c r="AW7" i="1"/>
  <c r="V6" i="1"/>
  <c r="V31" i="1"/>
  <c r="AK7" i="1"/>
  <c r="AK14" i="1"/>
  <c r="AT3" i="1"/>
  <c r="CD19" i="56"/>
  <c r="BC5" i="1" s="1"/>
  <c r="CD36" i="56"/>
  <c r="CC40" i="50"/>
  <c r="CC30" i="49"/>
  <c r="CC36" i="36"/>
  <c r="CC46" i="36"/>
  <c r="CC33" i="43"/>
  <c r="CC18" i="49"/>
  <c r="CC25" i="50"/>
  <c r="CC18" i="50"/>
  <c r="CC43" i="49"/>
  <c r="CC34" i="52"/>
  <c r="CC19" i="36"/>
  <c r="CC42" i="49"/>
  <c r="CC34" i="43"/>
  <c r="CC21" i="52"/>
  <c r="CC44" i="43"/>
  <c r="CC21" i="50"/>
  <c r="CC22" i="49"/>
  <c r="CC25" i="49"/>
  <c r="CC31" i="50"/>
  <c r="CC25" i="52"/>
  <c r="CC45" i="43"/>
  <c r="CC33" i="50"/>
  <c r="CC30" i="52"/>
  <c r="CC20" i="56"/>
  <c r="CC21" i="36"/>
  <c r="CC41" i="43"/>
  <c r="CC32" i="43"/>
  <c r="CC29" i="50"/>
  <c r="CC35" i="52"/>
  <c r="CC17" i="49"/>
  <c r="CC26" i="50"/>
  <c r="CC47" i="52"/>
  <c r="CC35" i="49"/>
  <c r="CC42" i="52"/>
  <c r="CC24" i="56"/>
  <c r="CC44" i="56"/>
  <c r="CC18" i="43"/>
  <c r="CC35" i="50"/>
  <c r="CC39" i="50"/>
  <c r="CC23" i="49"/>
  <c r="CC32" i="36"/>
  <c r="CC30" i="43"/>
  <c r="CC26" i="36"/>
  <c r="CC25" i="36"/>
  <c r="CC29" i="43"/>
  <c r="CC46" i="52"/>
  <c r="CC27" i="56"/>
  <c r="CC20" i="52"/>
  <c r="CC29" i="56"/>
  <c r="CC40" i="56"/>
  <c r="CC35" i="56"/>
  <c r="CC38" i="49"/>
  <c r="CC18" i="36"/>
  <c r="CC21" i="43"/>
  <c r="CC43" i="52"/>
  <c r="CC44" i="52"/>
  <c r="CC40" i="49"/>
  <c r="CC18" i="56"/>
  <c r="CC47" i="43"/>
  <c r="CC27" i="49"/>
  <c r="CC28" i="56"/>
  <c r="CC20" i="36"/>
  <c r="CC19" i="52"/>
  <c r="CC39" i="49"/>
  <c r="CC36" i="52"/>
  <c r="AB9" i="1"/>
  <c r="V13" i="1"/>
  <c r="CD43" i="56"/>
  <c r="BC29" i="1" s="1"/>
  <c r="P6" i="1"/>
  <c r="AQ28" i="1"/>
  <c r="AQ18" i="1"/>
  <c r="P14" i="1"/>
  <c r="AQ13" i="1"/>
  <c r="V23" i="1"/>
  <c r="V10" i="1"/>
  <c r="AB28" i="1"/>
  <c r="AB3" i="1"/>
  <c r="AB15" i="1"/>
  <c r="V18" i="1"/>
  <c r="AT7" i="1"/>
  <c r="AT20" i="1"/>
  <c r="AT33" i="1"/>
  <c r="CD34" i="56"/>
  <c r="BC20" i="1" s="1"/>
  <c r="CD21" i="56"/>
  <c r="BC7" i="1" s="1"/>
  <c r="AB13" i="1"/>
  <c r="S13" i="1"/>
  <c r="AB33" i="1"/>
  <c r="S7" i="1"/>
  <c r="S14" i="1"/>
  <c r="V22" i="1"/>
  <c r="AK22" i="1"/>
  <c r="AQ3" i="1"/>
  <c r="AQ20" i="1"/>
  <c r="AQ15" i="1"/>
  <c r="AT8" i="1"/>
  <c r="AW8" i="1"/>
  <c r="AZ20" i="1"/>
  <c r="CD37" i="56"/>
  <c r="BC23" i="1" s="1"/>
  <c r="CD42" i="56"/>
  <c r="BC28" i="1" s="1"/>
  <c r="CD45" i="56"/>
  <c r="BC31" i="1" s="1"/>
  <c r="CD35" i="56"/>
  <c r="BC21" i="1" s="1"/>
  <c r="S32" i="1"/>
  <c r="AB14" i="1"/>
  <c r="S33" i="1"/>
  <c r="CD17" i="56"/>
  <c r="BC3" i="1" s="1"/>
  <c r="P19" i="1"/>
  <c r="P5" i="1"/>
  <c r="S11" i="1"/>
  <c r="S18" i="1"/>
  <c r="V27" i="1"/>
  <c r="AB20" i="1"/>
  <c r="AB6" i="1"/>
  <c r="AQ19" i="1"/>
  <c r="AZ29" i="1"/>
  <c r="AQ29" i="1"/>
  <c r="AW16" i="1"/>
  <c r="V29" i="1"/>
  <c r="AT21" i="1"/>
  <c r="V8" i="1"/>
  <c r="AW23" i="1"/>
  <c r="S22" i="1"/>
  <c r="AB24" i="1"/>
  <c r="AB11" i="1"/>
  <c r="AT19" i="1"/>
  <c r="AW14" i="1"/>
  <c r="CD30" i="56"/>
  <c r="BC16" i="1" s="1"/>
  <c r="CC43" i="43"/>
  <c r="CC31" i="56"/>
  <c r="CC27" i="50"/>
  <c r="CC43" i="36"/>
  <c r="CC28" i="36"/>
  <c r="CC42" i="43"/>
  <c r="CC29" i="36"/>
  <c r="CC20" i="43"/>
  <c r="CC46" i="56"/>
  <c r="CC32" i="56"/>
  <c r="CC19" i="43"/>
  <c r="CC23" i="50"/>
  <c r="CC38" i="43"/>
  <c r="CC17" i="36"/>
  <c r="CC37" i="43"/>
  <c r="CC29" i="49"/>
  <c r="CC47" i="49"/>
  <c r="CC28" i="52"/>
  <c r="CC18" i="52"/>
  <c r="CC19" i="56"/>
  <c r="CC30" i="56"/>
  <c r="CC39" i="36"/>
  <c r="CC24" i="49"/>
  <c r="CC31" i="43"/>
  <c r="CC27" i="36"/>
  <c r="CC44" i="36"/>
  <c r="CC26" i="43"/>
  <c r="CC22" i="36"/>
  <c r="CC36" i="49"/>
  <c r="CC30" i="50"/>
  <c r="CC26" i="49"/>
  <c r="CC33" i="49"/>
  <c r="CC46" i="50"/>
  <c r="CC41" i="56"/>
  <c r="CC43" i="56"/>
  <c r="CC35" i="43"/>
  <c r="CC47" i="36"/>
  <c r="CC37" i="49"/>
  <c r="CC37" i="56"/>
  <c r="AT29" i="1"/>
  <c r="CC43" i="50"/>
  <c r="CC42" i="50"/>
  <c r="AT23" i="1"/>
  <c r="CC37" i="50"/>
  <c r="AT22" i="1"/>
  <c r="CC36" i="50"/>
  <c r="S26" i="1"/>
  <c r="S3" i="1"/>
  <c r="P29" i="1"/>
  <c r="P30" i="1"/>
  <c r="P27" i="1"/>
  <c r="P28" i="1"/>
  <c r="P23" i="1"/>
  <c r="P24" i="1"/>
  <c r="P21" i="1"/>
  <c r="P20" i="1"/>
  <c r="P13" i="1"/>
  <c r="P12" i="1"/>
  <c r="P10" i="1"/>
  <c r="P8" i="1"/>
  <c r="P7" i="1"/>
  <c r="P4" i="1"/>
  <c r="T44" i="57"/>
  <c r="AH27" i="56"/>
  <c r="AE21" i="52"/>
  <c r="AF58" i="49"/>
  <c r="AE23" i="43"/>
  <c r="AE31" i="43"/>
  <c r="AE21" i="31"/>
  <c r="AE41" i="31"/>
  <c r="AE41" i="29"/>
  <c r="BC41" i="1"/>
  <c r="M39" i="1"/>
  <c r="M41" i="1"/>
  <c r="CC55" i="27"/>
  <c r="AZ42" i="1"/>
  <c r="AQ45" i="1"/>
  <c r="AW43" i="1"/>
  <c r="AZ41" i="1"/>
  <c r="BC43" i="1"/>
  <c r="AB43" i="1"/>
  <c r="AZ45" i="1"/>
  <c r="BC42" i="1"/>
  <c r="BC45" i="1"/>
  <c r="BC44" i="1"/>
  <c r="AK37" i="1"/>
  <c r="BM16" i="27"/>
  <c r="AE40" i="49"/>
  <c r="AE39" i="49"/>
  <c r="AE37" i="49"/>
  <c r="AE23" i="52"/>
  <c r="AE42" i="52"/>
  <c r="AE24" i="52"/>
  <c r="AE49" i="52"/>
  <c r="AE46" i="50"/>
  <c r="AE32" i="49"/>
  <c r="AE24" i="49"/>
  <c r="AE21" i="49"/>
  <c r="AE29" i="36"/>
  <c r="AE23" i="36"/>
  <c r="AF45" i="33"/>
  <c r="AF49" i="33"/>
  <c r="AF37" i="31"/>
  <c r="AF57" i="31"/>
  <c r="AF21" i="29"/>
  <c r="AF27" i="29"/>
  <c r="D15" i="58"/>
  <c r="CC43" i="27"/>
  <c r="CC31" i="27"/>
  <c r="CC47" i="27"/>
  <c r="M22" i="1"/>
  <c r="AZ36" i="1"/>
  <c r="AZ37" i="1"/>
  <c r="BC40" i="1"/>
  <c r="CC57" i="27"/>
  <c r="S44" i="1"/>
  <c r="CC54" i="27"/>
  <c r="CC56" i="27"/>
  <c r="AW44" i="1"/>
  <c r="K43" i="1"/>
  <c r="BP26" i="27"/>
  <c r="M25" i="1"/>
  <c r="AB30" i="1"/>
  <c r="M15" i="1"/>
  <c r="M33" i="1"/>
  <c r="M37" i="1"/>
  <c r="AZ40" i="1"/>
  <c r="AB39" i="1"/>
  <c r="P44" i="1"/>
  <c r="AB41" i="1"/>
  <c r="M43" i="1"/>
  <c r="CC58" i="27"/>
  <c r="AW45" i="1"/>
  <c r="AK42" i="1"/>
  <c r="S42" i="1"/>
  <c r="M40" i="1"/>
  <c r="AT45" i="1"/>
  <c r="M42" i="1"/>
  <c r="AQ41" i="1"/>
  <c r="T46" i="57"/>
  <c r="T49" i="57"/>
  <c r="T51" i="57"/>
  <c r="T47" i="57"/>
  <c r="AK43" i="1"/>
  <c r="T48" i="57"/>
  <c r="M9" i="1"/>
  <c r="M4" i="1"/>
  <c r="AQ42" i="1"/>
  <c r="AB44" i="1"/>
  <c r="BI39" i="27"/>
  <c r="M29" i="1"/>
  <c r="M11" i="1"/>
  <c r="AW41" i="1"/>
  <c r="CC53" i="27"/>
  <c r="M44" i="1"/>
  <c r="CC51" i="27"/>
  <c r="V44" i="1"/>
  <c r="AT41" i="1"/>
  <c r="AQ43" i="1"/>
  <c r="AT43" i="1"/>
  <c r="AT42" i="1"/>
  <c r="S43" i="1"/>
  <c r="D55" i="58"/>
  <c r="M3" i="1"/>
  <c r="M30" i="1"/>
  <c r="M16" i="1"/>
  <c r="M35" i="1"/>
  <c r="M7" i="1"/>
  <c r="M20" i="1"/>
  <c r="M12" i="1"/>
  <c r="T43" i="57"/>
  <c r="BC26" i="1"/>
  <c r="CC34" i="27"/>
  <c r="CC24" i="27"/>
  <c r="CC44" i="27"/>
  <c r="CC18" i="27"/>
  <c r="CC39" i="27"/>
  <c r="CC40" i="27"/>
  <c r="CC30" i="27"/>
  <c r="CC35" i="27"/>
  <c r="CC20" i="27"/>
  <c r="CC23" i="27"/>
  <c r="CC45" i="27"/>
  <c r="CC33" i="27"/>
  <c r="CC49" i="27"/>
  <c r="AG22" i="49"/>
  <c r="CC28" i="27"/>
  <c r="CC32" i="27"/>
  <c r="CC21" i="27"/>
  <c r="CC19" i="27"/>
  <c r="BJ39" i="27"/>
  <c r="AE42" i="50"/>
  <c r="AT2" i="1"/>
  <c r="AZ26" i="1"/>
  <c r="M18" i="1"/>
  <c r="M28" i="1"/>
  <c r="M21" i="1"/>
  <c r="M23" i="1"/>
  <c r="M5" i="1"/>
  <c r="M14" i="1"/>
  <c r="M10" i="1"/>
  <c r="M27" i="1"/>
  <c r="CC22" i="27"/>
  <c r="CC17" i="27"/>
  <c r="CC26" i="27"/>
  <c r="CC46" i="27"/>
  <c r="CC27" i="27"/>
  <c r="CC41" i="27"/>
  <c r="CC37" i="27"/>
  <c r="M13" i="1"/>
  <c r="M32" i="1"/>
  <c r="CC50" i="27"/>
  <c r="AF39" i="31"/>
  <c r="M17" i="1"/>
  <c r="M26" i="1"/>
  <c r="M24" i="1"/>
  <c r="M19" i="1"/>
  <c r="M34" i="1"/>
  <c r="M31" i="1"/>
  <c r="M6" i="1"/>
  <c r="M36" i="1"/>
  <c r="CC48" i="27"/>
  <c r="CC29" i="27"/>
  <c r="CC25" i="27"/>
  <c r="CC38" i="27"/>
  <c r="CC42" i="27"/>
  <c r="CC36" i="27"/>
  <c r="M8" i="1"/>
  <c r="D13" i="58"/>
  <c r="AW32" i="1"/>
  <c r="AE30" i="52"/>
  <c r="AE27" i="52"/>
  <c r="AE35" i="52"/>
  <c r="AE31" i="50"/>
  <c r="D49" i="58"/>
  <c r="AE43" i="50"/>
  <c r="AE39" i="50"/>
  <c r="AE36" i="50"/>
  <c r="AE28" i="50"/>
  <c r="AE27" i="50"/>
  <c r="AE23" i="50"/>
  <c r="AE32" i="50"/>
  <c r="AH22" i="49"/>
  <c r="AE27" i="49"/>
  <c r="AQ2" i="1"/>
  <c r="D43" i="58"/>
  <c r="AF54" i="49"/>
  <c r="BJ44" i="49"/>
  <c r="AQ34" i="1"/>
  <c r="AM58" i="49"/>
  <c r="AE36" i="43"/>
  <c r="AE44" i="43"/>
  <c r="AE27" i="43"/>
  <c r="AE35" i="43"/>
  <c r="AE39" i="43"/>
  <c r="AE26" i="43"/>
  <c r="AE22" i="36"/>
  <c r="AE26" i="36"/>
  <c r="AE34" i="36"/>
  <c r="AE42" i="36"/>
  <c r="AE36" i="36"/>
  <c r="AE33" i="36"/>
  <c r="AE37" i="36"/>
  <c r="AE41" i="36"/>
  <c r="AE45" i="36"/>
  <c r="AE24" i="36"/>
  <c r="AE19" i="36"/>
  <c r="AE27" i="36"/>
  <c r="AE35" i="36"/>
  <c r="AE39" i="36"/>
  <c r="AE43" i="36"/>
  <c r="AG38" i="33"/>
  <c r="AE32" i="33"/>
  <c r="V34" i="1"/>
  <c r="T25" i="57"/>
  <c r="AG21" i="33"/>
  <c r="AF25" i="33"/>
  <c r="AE40" i="33"/>
  <c r="AE25" i="33"/>
  <c r="AE37" i="33"/>
  <c r="AE41" i="33"/>
  <c r="AE45" i="33"/>
  <c r="AE27" i="31"/>
  <c r="AE44" i="31"/>
  <c r="AE20" i="31"/>
  <c r="D20" i="58"/>
  <c r="AE22" i="31"/>
  <c r="AF49" i="31"/>
  <c r="AE40" i="31"/>
  <c r="AE29" i="31"/>
  <c r="AE34" i="31"/>
  <c r="AE24" i="31"/>
  <c r="AE40" i="29"/>
  <c r="AE42" i="29"/>
  <c r="AE39" i="29"/>
  <c r="AE43" i="29"/>
  <c r="AE26" i="29"/>
  <c r="BI18" i="27"/>
  <c r="K22" i="1"/>
  <c r="T29" i="57"/>
  <c r="T21" i="1"/>
  <c r="D22" i="58"/>
  <c r="Z12" i="1"/>
  <c r="T19" i="57"/>
  <c r="AW34" i="1"/>
  <c r="N30" i="1"/>
  <c r="T37" i="57"/>
  <c r="Q24" i="1"/>
  <c r="T31" i="57"/>
  <c r="Z21" i="1"/>
  <c r="D29" i="58"/>
  <c r="AK8" i="1"/>
  <c r="AU21" i="1"/>
  <c r="D51" i="58"/>
  <c r="T12" i="57"/>
  <c r="K5" i="1"/>
  <c r="T27" i="57"/>
  <c r="K20" i="1"/>
  <c r="AQ35" i="1"/>
  <c r="AI21" i="1"/>
  <c r="D39" i="58"/>
  <c r="Q15" i="1"/>
  <c r="T22" i="57"/>
  <c r="S23" i="1"/>
  <c r="T28" i="57"/>
  <c r="AG57" i="49"/>
  <c r="AT34" i="1"/>
  <c r="BN16" i="27"/>
  <c r="BJ16" i="27"/>
  <c r="AT24" i="1"/>
  <c r="V25" i="1"/>
  <c r="AT14" i="1"/>
  <c r="S34" i="1"/>
  <c r="BC35" i="1"/>
  <c r="K6" i="1"/>
  <c r="T13" i="57"/>
  <c r="AE47" i="31"/>
  <c r="AF47" i="31"/>
  <c r="AF55" i="31"/>
  <c r="BN48" i="55"/>
  <c r="BN64" i="55"/>
  <c r="AH57" i="49"/>
  <c r="AF23" i="31"/>
  <c r="AF59" i="31"/>
  <c r="BC22" i="1"/>
  <c r="AF38" i="49"/>
  <c r="AF56" i="49"/>
  <c r="AB12" i="1"/>
  <c r="T38" i="57"/>
  <c r="T26" i="57"/>
  <c r="AE59" i="31"/>
  <c r="T39" i="57"/>
  <c r="T10" i="57"/>
  <c r="T42" i="57"/>
  <c r="T35" i="57"/>
  <c r="AI28" i="56"/>
  <c r="AH58" i="56"/>
  <c r="AN53" i="49"/>
  <c r="N60" i="57"/>
  <c r="AK36" i="1"/>
  <c r="T14" i="57"/>
  <c r="H60" i="57"/>
  <c r="T41" i="57"/>
  <c r="T34" i="57"/>
  <c r="BK44" i="31"/>
  <c r="T32" i="57"/>
  <c r="T23" i="57"/>
  <c r="T24" i="57"/>
  <c r="H61" i="57"/>
  <c r="T20" i="57"/>
  <c r="T45" i="57"/>
  <c r="T33" i="57"/>
  <c r="T18" i="57"/>
  <c r="AH54" i="49"/>
  <c r="AW40" i="1"/>
  <c r="S36" i="1"/>
  <c r="AW36" i="1"/>
  <c r="AB40" i="1"/>
  <c r="AT38" i="1"/>
  <c r="AF51" i="31"/>
  <c r="BI19" i="31"/>
  <c r="BI36" i="31"/>
  <c r="AT36" i="1"/>
  <c r="P39" i="1"/>
  <c r="AB36" i="1"/>
  <c r="AK39" i="1"/>
  <c r="S39" i="1"/>
  <c r="S29" i="1"/>
  <c r="P35" i="1"/>
  <c r="AQ37" i="1"/>
  <c r="AT37" i="1"/>
  <c r="AW37" i="1"/>
  <c r="S38" i="1"/>
  <c r="AQ39" i="1"/>
  <c r="AT39" i="1"/>
  <c r="AB38" i="1"/>
  <c r="AW38" i="1"/>
  <c r="V39" i="1"/>
  <c r="AK40" i="1"/>
  <c r="AX23" i="1"/>
  <c r="T30" i="57"/>
  <c r="BJ44" i="31"/>
  <c r="AE33" i="31"/>
  <c r="AF33" i="31"/>
  <c r="BA8" i="1"/>
  <c r="T15" i="57"/>
  <c r="AX33" i="1"/>
  <c r="T40" i="57"/>
  <c r="AI36" i="29"/>
  <c r="AE50" i="49"/>
  <c r="AF50" i="49"/>
  <c r="AH64" i="29"/>
  <c r="AF52" i="29"/>
  <c r="AF56" i="29"/>
  <c r="AF60" i="29"/>
  <c r="AF64" i="29"/>
  <c r="BR31" i="56"/>
  <c r="BI24" i="56"/>
  <c r="AK20" i="56"/>
  <c r="AL31" i="56"/>
  <c r="BO28" i="56"/>
  <c r="AK38" i="56"/>
  <c r="AH39" i="56"/>
  <c r="AK42" i="56"/>
  <c r="AH43" i="56"/>
  <c r="AK46" i="56"/>
  <c r="AH47" i="56"/>
  <c r="AK50" i="56"/>
  <c r="AI51" i="56"/>
  <c r="AJ52" i="56"/>
  <c r="BQ53" i="56"/>
  <c r="AN56" i="56"/>
  <c r="AJ60" i="56"/>
  <c r="BO39" i="27"/>
  <c r="BI26" i="27"/>
  <c r="BI47" i="49"/>
  <c r="AB35" i="1"/>
  <c r="BK25" i="27"/>
  <c r="AH63" i="49"/>
  <c r="AM33" i="49"/>
  <c r="AF62" i="49"/>
  <c r="AJ44" i="49"/>
  <c r="AL40" i="49"/>
  <c r="BN47" i="49"/>
  <c r="AN55" i="49"/>
  <c r="AN58" i="49"/>
  <c r="BP64" i="49"/>
  <c r="AI56" i="49"/>
  <c r="AN24" i="49"/>
  <c r="AN27" i="49"/>
  <c r="AG26" i="49"/>
  <c r="BI20" i="49"/>
  <c r="AN41" i="49"/>
  <c r="AI53" i="49"/>
  <c r="BN63" i="49"/>
  <c r="BO18" i="27"/>
  <c r="T17" i="57"/>
  <c r="AF17" i="31"/>
  <c r="BN62" i="31"/>
  <c r="BL59" i="31"/>
  <c r="BO55" i="31"/>
  <c r="BQ51" i="31"/>
  <c r="BJ48" i="31"/>
  <c r="BR44" i="31"/>
  <c r="BK41" i="31"/>
  <c r="BQ37" i="31"/>
  <c r="BI33" i="31"/>
  <c r="BM27" i="31"/>
  <c r="BO22" i="31"/>
  <c r="BI17" i="31"/>
  <c r="AH55" i="31"/>
  <c r="AF31" i="31"/>
  <c r="BN64" i="31"/>
  <c r="BQ60" i="31"/>
  <c r="BO57" i="31"/>
  <c r="BQ53" i="31"/>
  <c r="BJ50" i="31"/>
  <c r="BQ45" i="31"/>
  <c r="BO42" i="31"/>
  <c r="BM39" i="31"/>
  <c r="BL35" i="31"/>
  <c r="BP29" i="31"/>
  <c r="BR24" i="31"/>
  <c r="BJ20" i="31"/>
  <c r="AF65" i="31"/>
  <c r="AE19" i="31"/>
  <c r="BM65" i="31"/>
  <c r="BK54" i="31"/>
  <c r="AF61" i="31"/>
  <c r="BL49" i="31"/>
  <c r="BK47" i="31"/>
  <c r="BI45" i="31"/>
  <c r="BQ40" i="31"/>
  <c r="BO38" i="31"/>
  <c r="BN32" i="31"/>
  <c r="BJ26" i="31"/>
  <c r="BP19" i="31"/>
  <c r="AE36" i="31"/>
  <c r="BI63" i="31"/>
  <c r="BR52" i="31"/>
  <c r="BO34" i="31"/>
  <c r="BQ25" i="31"/>
  <c r="BN30" i="31"/>
  <c r="AF43" i="31"/>
  <c r="AF27" i="31"/>
  <c r="AF21" i="31"/>
  <c r="BP61" i="31"/>
  <c r="BI31" i="31"/>
  <c r="BQ23" i="31"/>
  <c r="BP58" i="31"/>
  <c r="BJ41" i="31"/>
  <c r="BL36" i="31"/>
  <c r="BL28" i="31"/>
  <c r="BJ25" i="31"/>
  <c r="BR21" i="31"/>
  <c r="BP18" i="31"/>
  <c r="BK19" i="31"/>
  <c r="AB29" i="1"/>
  <c r="AK34" i="1"/>
  <c r="AT35" i="1"/>
  <c r="AF41" i="49"/>
  <c r="BI16" i="49"/>
  <c r="BI25" i="49"/>
  <c r="AG34" i="49"/>
  <c r="BI44" i="27"/>
  <c r="BQ43" i="31"/>
  <c r="BN56" i="31"/>
  <c r="BO46" i="31"/>
  <c r="BJ28" i="31"/>
  <c r="BK30" i="31"/>
  <c r="V35" i="1"/>
  <c r="AK35" i="1"/>
  <c r="AQ7" i="1"/>
  <c r="AG58" i="49"/>
  <c r="AJ57" i="49"/>
  <c r="AF42" i="49"/>
  <c r="BO47" i="49"/>
  <c r="BN30" i="49"/>
  <c r="AF35" i="52"/>
  <c r="AE43" i="52"/>
  <c r="AH27" i="50"/>
  <c r="AF21" i="50"/>
  <c r="BJ31" i="50"/>
  <c r="BN23" i="50"/>
  <c r="AE41" i="50"/>
  <c r="AF37" i="50"/>
  <c r="BI38" i="27"/>
  <c r="BP16" i="27"/>
  <c r="BR16" i="27"/>
  <c r="BK16" i="27"/>
  <c r="BO16" i="27"/>
  <c r="BQ16" i="27"/>
  <c r="BQ23" i="27"/>
  <c r="BQ39" i="27"/>
  <c r="BR39" i="27"/>
  <c r="BN26" i="27"/>
  <c r="BL16" i="27"/>
  <c r="BM39" i="27"/>
  <c r="AF25" i="50"/>
  <c r="AE22" i="50"/>
  <c r="AE49" i="50"/>
  <c r="AF33" i="50"/>
  <c r="AF17" i="50"/>
  <c r="BJ35" i="50"/>
  <c r="AI63" i="50"/>
  <c r="AF52" i="50"/>
  <c r="AE47" i="50"/>
  <c r="AF29" i="50"/>
  <c r="AE20" i="50"/>
  <c r="AK18" i="50"/>
  <c r="BN39" i="50"/>
  <c r="AE48" i="50"/>
  <c r="BJ27" i="50"/>
  <c r="BO65" i="49"/>
  <c r="AF24" i="49"/>
  <c r="BP35" i="49"/>
  <c r="AH41" i="49"/>
  <c r="AG54" i="49"/>
  <c r="AG56" i="49"/>
  <c r="AG41" i="49"/>
  <c r="AF52" i="49"/>
  <c r="AF32" i="49"/>
  <c r="AI32" i="49"/>
  <c r="AJ51" i="49"/>
  <c r="AH51" i="49"/>
  <c r="AK40" i="49"/>
  <c r="AG53" i="49"/>
  <c r="AG24" i="49"/>
  <c r="AM24" i="49"/>
  <c r="AJ42" i="49"/>
  <c r="AI42" i="49"/>
  <c r="AJ24" i="49"/>
  <c r="BM33" i="49"/>
  <c r="BL16" i="49"/>
  <c r="AK54" i="49"/>
  <c r="BR28" i="49"/>
  <c r="BK28" i="49"/>
  <c r="BI63" i="49"/>
  <c r="AE43" i="49"/>
  <c r="AL43" i="49"/>
  <c r="BM39" i="49"/>
  <c r="BP50" i="49"/>
  <c r="BJ51" i="49"/>
  <c r="BL51" i="49"/>
  <c r="AE17" i="49"/>
  <c r="AG17" i="49"/>
  <c r="BN27" i="49"/>
  <c r="AI58" i="49"/>
  <c r="AL57" i="49"/>
  <c r="BM20" i="49"/>
  <c r="BK20" i="49"/>
  <c r="BQ64" i="49"/>
  <c r="AM56" i="49"/>
  <c r="BR47" i="49"/>
  <c r="BM63" i="49"/>
  <c r="BO63" i="49"/>
  <c r="AE42" i="49"/>
  <c r="BR63" i="49"/>
  <c r="AL58" i="49"/>
  <c r="BJ65" i="49"/>
  <c r="AG40" i="49"/>
  <c r="BO34" i="49"/>
  <c r="BL52" i="49"/>
  <c r="BR61" i="49"/>
  <c r="AN57" i="49"/>
  <c r="BK44" i="49"/>
  <c r="AN40" i="49"/>
  <c r="AG36" i="49"/>
  <c r="BR31" i="49"/>
  <c r="BO43" i="49"/>
  <c r="BO46" i="49"/>
  <c r="BL42" i="49"/>
  <c r="AF30" i="49"/>
  <c r="AH23" i="49"/>
  <c r="AK25" i="49"/>
  <c r="BQ27" i="49"/>
  <c r="AN52" i="49"/>
  <c r="AK58" i="49"/>
  <c r="BJ64" i="49"/>
  <c r="AI57" i="49"/>
  <c r="AG42" i="49"/>
  <c r="BJ34" i="49"/>
  <c r="AF57" i="49"/>
  <c r="AH56" i="49"/>
  <c r="BJ20" i="49"/>
  <c r="AI43" i="49"/>
  <c r="BL25" i="49"/>
  <c r="AH35" i="49"/>
  <c r="BO51" i="49"/>
  <c r="BR58" i="49"/>
  <c r="AE46" i="49"/>
  <c r="BL21" i="49"/>
  <c r="BL46" i="49"/>
  <c r="BP60" i="49"/>
  <c r="AK38" i="49"/>
  <c r="BM50" i="49"/>
  <c r="AF43" i="49"/>
  <c r="BQ65" i="49"/>
  <c r="AF29" i="49"/>
  <c r="AJ32" i="49"/>
  <c r="AF61" i="49"/>
  <c r="AL56" i="49"/>
  <c r="AI22" i="49"/>
  <c r="AG45" i="49"/>
  <c r="AH38" i="49"/>
  <c r="AL25" i="49"/>
  <c r="BK62" i="49"/>
  <c r="AG18" i="49"/>
  <c r="BJ47" i="49"/>
  <c r="BK31" i="49"/>
  <c r="AK24" i="49"/>
  <c r="AM43" i="49"/>
  <c r="AE19" i="49"/>
  <c r="AK61" i="49"/>
  <c r="AI41" i="49"/>
  <c r="BP32" i="49"/>
  <c r="BM27" i="49"/>
  <c r="BI26" i="49"/>
  <c r="AF40" i="49"/>
  <c r="BK64" i="49"/>
  <c r="AK42" i="49"/>
  <c r="AL24" i="49"/>
  <c r="AK57" i="49"/>
  <c r="AM40" i="49"/>
  <c r="AF17" i="49"/>
  <c r="AG62" i="49"/>
  <c r="BJ28" i="49"/>
  <c r="AK37" i="49"/>
  <c r="BK43" i="49"/>
  <c r="BJ24" i="49"/>
  <c r="AE44" i="49"/>
  <c r="AE22" i="43"/>
  <c r="AE24" i="43"/>
  <c r="AE45" i="31"/>
  <c r="AF25" i="31"/>
  <c r="AF45" i="31"/>
  <c r="AF19" i="31"/>
  <c r="AE28" i="29"/>
  <c r="AE32" i="29"/>
  <c r="AE44" i="29"/>
  <c r="BL39" i="27"/>
  <c r="BN39" i="27"/>
  <c r="BI21" i="27"/>
  <c r="BP39" i="27"/>
  <c r="BK39" i="27"/>
  <c r="BI52" i="27"/>
  <c r="BP56" i="27"/>
  <c r="BK53" i="27"/>
  <c r="BO24" i="27"/>
  <c r="BR18" i="27"/>
  <c r="AG22" i="55"/>
  <c r="AE49" i="55"/>
  <c r="AE46" i="55"/>
  <c r="AG26" i="55"/>
  <c r="AE31" i="52"/>
  <c r="AE21" i="56"/>
  <c r="AE55" i="56"/>
  <c r="AE54" i="56"/>
  <c r="AE48" i="49"/>
  <c r="BQ62" i="31"/>
  <c r="BM48" i="31"/>
  <c r="BN42" i="31"/>
  <c r="BL39" i="31"/>
  <c r="BJ62" i="31"/>
  <c r="BP55" i="31"/>
  <c r="BP35" i="31"/>
  <c r="BL29" i="31"/>
  <c r="BR22" i="31"/>
  <c r="BM54" i="31"/>
  <c r="BQ44" i="31"/>
  <c r="BR20" i="31"/>
  <c r="BK45" i="31"/>
  <c r="BJ65" i="31"/>
  <c r="BR61" i="31"/>
  <c r="BJ57" i="31"/>
  <c r="BL52" i="31"/>
  <c r="BN47" i="31"/>
  <c r="BP34" i="31"/>
  <c r="BR29" i="31"/>
  <c r="BL20" i="31"/>
  <c r="BQ36" i="31"/>
  <c r="BO33" i="31"/>
  <c r="BM30" i="31"/>
  <c r="BI24" i="31"/>
  <c r="AF29" i="29"/>
  <c r="T21" i="57"/>
  <c r="AE17" i="33"/>
  <c r="AH47" i="33"/>
  <c r="AE28" i="36"/>
  <c r="AE32" i="36"/>
  <c r="AE40" i="36"/>
  <c r="AE44" i="36"/>
  <c r="AE48" i="36"/>
  <c r="AL27" i="49"/>
  <c r="AG25" i="49"/>
  <c r="BP34" i="49"/>
  <c r="AJ27" i="49"/>
  <c r="AK41" i="49"/>
  <c r="AN61" i="49"/>
  <c r="BP62" i="49"/>
  <c r="BM51" i="49"/>
  <c r="AN43" i="49"/>
  <c r="BR20" i="49"/>
  <c r="AE46" i="43"/>
  <c r="BR27" i="49"/>
  <c r="BR50" i="49"/>
  <c r="BL20" i="49"/>
  <c r="N61" i="57"/>
  <c r="BQ50" i="49"/>
  <c r="AJ41" i="49"/>
  <c r="BN31" i="49"/>
  <c r="BI51" i="49"/>
  <c r="BN65" i="49"/>
  <c r="BQ52" i="49"/>
  <c r="BQ31" i="49"/>
  <c r="AE65" i="55"/>
  <c r="AH41" i="55"/>
  <c r="AF24" i="55"/>
  <c r="AF42" i="55"/>
  <c r="AE36" i="55"/>
  <c r="AE40" i="55"/>
  <c r="AE44" i="55"/>
  <c r="AE48" i="55"/>
  <c r="AE52" i="55"/>
  <c r="AE56" i="55"/>
  <c r="AE60" i="55"/>
  <c r="AE64" i="55"/>
  <c r="AH32" i="49"/>
  <c r="BP27" i="49"/>
  <c r="AJ56" i="49"/>
  <c r="AK43" i="49"/>
  <c r="AE18" i="52"/>
  <c r="AE17" i="52"/>
  <c r="AE25" i="52"/>
  <c r="AE29" i="52"/>
  <c r="AE37" i="52"/>
  <c r="AE41" i="52"/>
  <c r="AE45" i="52"/>
  <c r="AG26" i="56"/>
  <c r="AI18" i="56"/>
  <c r="AG16" i="56"/>
  <c r="AE18" i="56"/>
  <c r="AG20" i="56"/>
  <c r="AE22" i="56"/>
  <c r="AE24" i="56"/>
  <c r="AF37" i="56"/>
  <c r="AE32" i="56"/>
  <c r="AG34" i="56"/>
  <c r="AF29" i="56"/>
  <c r="AG38" i="56"/>
  <c r="AG42" i="56"/>
  <c r="AG46" i="56"/>
  <c r="AG50" i="56"/>
  <c r="AF56" i="56"/>
  <c r="AF64" i="56"/>
  <c r="AE27" i="56"/>
  <c r="AE31" i="56"/>
  <c r="AE35" i="56"/>
  <c r="AE39" i="56"/>
  <c r="AE43" i="56"/>
  <c r="AE47" i="56"/>
  <c r="AE51" i="56"/>
  <c r="AE59" i="56"/>
  <c r="BK51" i="49"/>
  <c r="AG43" i="49"/>
  <c r="AF55" i="49"/>
  <c r="AE35" i="49"/>
  <c r="BP20" i="49"/>
  <c r="AM54" i="49"/>
  <c r="AJ37" i="49"/>
  <c r="AM57" i="49"/>
  <c r="AJ53" i="49"/>
  <c r="BJ63" i="49"/>
  <c r="D53" i="58"/>
  <c r="AX5" i="1"/>
  <c r="BO63" i="31"/>
  <c r="BQ59" i="31"/>
  <c r="BO56" i="31"/>
  <c r="BM52" i="31"/>
  <c r="BK49" i="31"/>
  <c r="BM45" i="31"/>
  <c r="BK42" i="31"/>
  <c r="BI39" i="31"/>
  <c r="BQ33" i="31"/>
  <c r="BI29" i="31"/>
  <c r="BM23" i="31"/>
  <c r="BO18" i="31"/>
  <c r="BI65" i="31"/>
  <c r="BQ61" i="31"/>
  <c r="BJ58" i="31"/>
  <c r="BR54" i="31"/>
  <c r="BO50" i="31"/>
  <c r="BR46" i="31"/>
  <c r="BP43" i="31"/>
  <c r="BN40" i="31"/>
  <c r="BR36" i="31"/>
  <c r="BL31" i="31"/>
  <c r="BN26" i="31"/>
  <c r="BP21" i="31"/>
  <c r="BL63" i="31"/>
  <c r="BO60" i="31"/>
  <c r="BI58" i="31"/>
  <c r="BL55" i="31"/>
  <c r="BJ52" i="31"/>
  <c r="BR48" i="31"/>
  <c r="BK46" i="31"/>
  <c r="BI43" i="31"/>
  <c r="BM40" i="31"/>
  <c r="BO36" i="31"/>
  <c r="BO24" i="31"/>
  <c r="BQ64" i="31"/>
  <c r="BO62" i="31"/>
  <c r="BN60" i="31"/>
  <c r="BM58" i="31"/>
  <c r="BK56" i="31"/>
  <c r="BJ54" i="31"/>
  <c r="BI52" i="31"/>
  <c r="BQ49" i="31"/>
  <c r="BP47" i="31"/>
  <c r="BO45" i="31"/>
  <c r="BM43" i="31"/>
  <c r="BL41" i="31"/>
  <c r="BK39" i="31"/>
  <c r="BN36" i="31"/>
  <c r="BL33" i="31"/>
  <c r="BJ30" i="31"/>
  <c r="BR26" i="31"/>
  <c r="BP23" i="31"/>
  <c r="BN20" i="31"/>
  <c r="BL17" i="31"/>
  <c r="BO64" i="31"/>
  <c r="BQ58" i="31"/>
  <c r="BI54" i="31"/>
  <c r="BO48" i="31"/>
  <c r="BQ42" i="31"/>
  <c r="BK36" i="31"/>
  <c r="BK28" i="31"/>
  <c r="BM19" i="31"/>
  <c r="BL61" i="31"/>
  <c r="BI56" i="31"/>
  <c r="BK51" i="31"/>
  <c r="BM46" i="31"/>
  <c r="BI40" i="31"/>
  <c r="BJ32" i="31"/>
  <c r="BL23" i="31"/>
  <c r="BM64" i="31"/>
  <c r="BQ54" i="31"/>
  <c r="BL47" i="31"/>
  <c r="BQ39" i="31"/>
  <c r="BQ31" i="31"/>
  <c r="BO28" i="31"/>
  <c r="BM25" i="31"/>
  <c r="BM21" i="31"/>
  <c r="BK18" i="31"/>
  <c r="BN65" i="31"/>
  <c r="BR63" i="31"/>
  <c r="BL62" i="31"/>
  <c r="BP60" i="31"/>
  <c r="BJ59" i="31"/>
  <c r="BN57" i="31"/>
  <c r="BR55" i="31"/>
  <c r="BL54" i="31"/>
  <c r="BP52" i="31"/>
  <c r="BJ51" i="31"/>
  <c r="BN49" i="31"/>
  <c r="BR47" i="31"/>
  <c r="BL46" i="31"/>
  <c r="BP44" i="31"/>
  <c r="BJ43" i="31"/>
  <c r="BN41" i="31"/>
  <c r="BR39" i="31"/>
  <c r="BL38" i="31"/>
  <c r="BP36" i="31"/>
  <c r="BJ35" i="31"/>
  <c r="BN33" i="31"/>
  <c r="BR31" i="31"/>
  <c r="BL30" i="31"/>
  <c r="BP28" i="31"/>
  <c r="BJ27" i="31"/>
  <c r="BN25" i="31"/>
  <c r="BR23" i="31"/>
  <c r="BL22" i="31"/>
  <c r="BP20" i="31"/>
  <c r="BJ19" i="31"/>
  <c r="BN17" i="31"/>
  <c r="BK37" i="31"/>
  <c r="BO35" i="31"/>
  <c r="BI34" i="31"/>
  <c r="BM32" i="31"/>
  <c r="BQ30" i="31"/>
  <c r="BK29" i="31"/>
  <c r="BO27" i="31"/>
  <c r="BI26" i="31"/>
  <c r="BM24" i="31"/>
  <c r="BQ22" i="31"/>
  <c r="BK21" i="31"/>
  <c r="BO19" i="31"/>
  <c r="BI18" i="31"/>
  <c r="AE21" i="43"/>
  <c r="AE38" i="55"/>
  <c r="AE22" i="55"/>
  <c r="AE30" i="55"/>
  <c r="AE42" i="55"/>
  <c r="AE41" i="55"/>
  <c r="AE39" i="52"/>
  <c r="AE17" i="56"/>
  <c r="AE63" i="56"/>
  <c r="AE58" i="56"/>
  <c r="AE62" i="56"/>
  <c r="BQ53" i="27"/>
  <c r="BK64" i="31"/>
  <c r="BQ57" i="31"/>
  <c r="BM51" i="31"/>
  <c r="BP57" i="31"/>
  <c r="BI47" i="31"/>
  <c r="BP41" i="31"/>
  <c r="BQ17" i="31"/>
  <c r="BO65" i="31"/>
  <c r="BO49" i="31"/>
  <c r="BM38" i="31"/>
  <c r="BO20" i="31"/>
  <c r="BR53" i="31"/>
  <c r="BJ49" i="31"/>
  <c r="BL44" i="31"/>
  <c r="BJ33" i="31"/>
  <c r="BN31" i="31"/>
  <c r="BK35" i="31"/>
  <c r="BQ28" i="31"/>
  <c r="BQ20" i="31"/>
  <c r="AE31" i="29"/>
  <c r="BL37" i="33"/>
  <c r="AI52" i="33"/>
  <c r="BP53" i="33"/>
  <c r="AI56" i="33"/>
  <c r="BP57" i="33"/>
  <c r="AI60" i="33"/>
  <c r="BP61" i="33"/>
  <c r="AI64" i="33"/>
  <c r="BP65" i="33"/>
  <c r="AE29" i="33"/>
  <c r="AE33" i="33"/>
  <c r="AE18" i="36"/>
  <c r="AE30" i="36"/>
  <c r="AE38" i="36"/>
  <c r="AE46" i="36"/>
  <c r="T11" i="57"/>
  <c r="AF25" i="49"/>
  <c r="BO27" i="49"/>
  <c r="AH40" i="49"/>
  <c r="AI55" i="49"/>
  <c r="BK52" i="49"/>
  <c r="AI61" i="49"/>
  <c r="BR65" i="49"/>
  <c r="BK50" i="49"/>
  <c r="AN35" i="49"/>
  <c r="AK27" i="49"/>
  <c r="BR27" i="50"/>
  <c r="AE28" i="43"/>
  <c r="AE48" i="43"/>
  <c r="AN48" i="49"/>
  <c r="BL27" i="49"/>
  <c r="AO2" i="1"/>
  <c r="AJ61" i="49"/>
  <c r="AG46" i="49"/>
  <c r="BQ34" i="49"/>
  <c r="AM46" i="49"/>
  <c r="BM47" i="55"/>
  <c r="BK61" i="55"/>
  <c r="BK53" i="55"/>
  <c r="BL54" i="55"/>
  <c r="AE20" i="55"/>
  <c r="AK26" i="55"/>
  <c r="AG59" i="55"/>
  <c r="AK36" i="55"/>
  <c r="AI42" i="55"/>
  <c r="AK44" i="55"/>
  <c r="BM51" i="55"/>
  <c r="BK57" i="55"/>
  <c r="AF62" i="55"/>
  <c r="AE17" i="55"/>
  <c r="AE21" i="55"/>
  <c r="AE25" i="55"/>
  <c r="AE29" i="55"/>
  <c r="AE33" i="55"/>
  <c r="AE39" i="55"/>
  <c r="AE43" i="55"/>
  <c r="AE47" i="55"/>
  <c r="AE51" i="55"/>
  <c r="AE55" i="55"/>
  <c r="AE59" i="55"/>
  <c r="AE63" i="55"/>
  <c r="AE50" i="55"/>
  <c r="AE54" i="55"/>
  <c r="AE58" i="55"/>
  <c r="AE62" i="55"/>
  <c r="AG61" i="49"/>
  <c r="AG39" i="49"/>
  <c r="BK65" i="49"/>
  <c r="AE36" i="56"/>
  <c r="AE16" i="56"/>
  <c r="AE20" i="56"/>
  <c r="AF33" i="56"/>
  <c r="AE28" i="56"/>
  <c r="AE40" i="56"/>
  <c r="AE44" i="56"/>
  <c r="AE48" i="56"/>
  <c r="AE25" i="56"/>
  <c r="AE29" i="56"/>
  <c r="AE33" i="56"/>
  <c r="AE37" i="56"/>
  <c r="AE41" i="56"/>
  <c r="AE45" i="56"/>
  <c r="AE49" i="56"/>
  <c r="AG55" i="49"/>
  <c r="AE20" i="49"/>
  <c r="BK24" i="49"/>
  <c r="AJ28" i="49"/>
  <c r="BM57" i="49"/>
  <c r="BK26" i="49"/>
  <c r="BR59" i="49"/>
  <c r="BN55" i="49"/>
  <c r="AH47" i="49"/>
  <c r="BQ42" i="49"/>
  <c r="AK34" i="49"/>
  <c r="BP58" i="49"/>
  <c r="AL46" i="49"/>
  <c r="BO41" i="49"/>
  <c r="BN53" i="49"/>
  <c r="BQ40" i="49"/>
  <c r="AM32" i="49"/>
  <c r="AL36" i="49"/>
  <c r="AN31" i="49"/>
  <c r="BK40" i="49"/>
  <c r="AI47" i="49"/>
  <c r="AK50" i="49"/>
  <c r="BP56" i="49"/>
  <c r="AN51" i="49"/>
  <c r="BK60" i="49"/>
  <c r="BP61" i="49"/>
  <c r="AI39" i="49"/>
  <c r="BN25" i="49"/>
  <c r="AK20" i="49"/>
  <c r="BP17" i="49"/>
  <c r="AM51" i="49"/>
  <c r="AK28" i="49"/>
  <c r="BM37" i="49"/>
  <c r="BI33" i="49"/>
  <c r="BI21" i="49"/>
  <c r="AL18" i="49"/>
  <c r="AK17" i="49"/>
  <c r="BK30" i="49"/>
  <c r="BN26" i="49"/>
  <c r="AJ17" i="49"/>
  <c r="BN61" i="49"/>
  <c r="BJ38" i="49"/>
  <c r="K10" i="1"/>
  <c r="BK65" i="31"/>
  <c r="BM61" i="31"/>
  <c r="BK58" i="31"/>
  <c r="BN54" i="31"/>
  <c r="BQ50" i="31"/>
  <c r="BO47" i="31"/>
  <c r="BO40" i="31"/>
  <c r="BI37" i="31"/>
  <c r="BM31" i="31"/>
  <c r="BO26" i="31"/>
  <c r="BI21" i="31"/>
  <c r="BM63" i="31"/>
  <c r="BK60" i="31"/>
  <c r="BQ52" i="31"/>
  <c r="BI49" i="31"/>
  <c r="BL45" i="31"/>
  <c r="BJ42" i="31"/>
  <c r="BR38" i="31"/>
  <c r="BP33" i="31"/>
  <c r="BR28" i="31"/>
  <c r="BJ24" i="31"/>
  <c r="BL19" i="31"/>
  <c r="BR64" i="31"/>
  <c r="BK62" i="31"/>
  <c r="BO59" i="31"/>
  <c r="BM56" i="31"/>
  <c r="BP53" i="31"/>
  <c r="BN50" i="31"/>
  <c r="BQ47" i="31"/>
  <c r="BO44" i="31"/>
  <c r="BM41" i="31"/>
  <c r="BQ38" i="31"/>
  <c r="BI35" i="31"/>
  <c r="BQ65" i="31"/>
  <c r="BP63" i="31"/>
  <c r="BO61" i="31"/>
  <c r="BM59" i="31"/>
  <c r="BL57" i="31"/>
  <c r="BK55" i="31"/>
  <c r="BI53" i="31"/>
  <c r="BR50" i="31"/>
  <c r="BQ48" i="31"/>
  <c r="BN44" i="31"/>
  <c r="BM42" i="31"/>
  <c r="BK40" i="31"/>
  <c r="BJ38" i="31"/>
  <c r="BR34" i="31"/>
  <c r="BP31" i="31"/>
  <c r="BN28" i="31"/>
  <c r="BL25" i="31"/>
  <c r="BJ22" i="31"/>
  <c r="BR18" i="31"/>
  <c r="BI62" i="31"/>
  <c r="BJ56" i="31"/>
  <c r="BL51" i="31"/>
  <c r="BI46" i="31"/>
  <c r="BJ40" i="31"/>
  <c r="BK32" i="31"/>
  <c r="BK24" i="31"/>
  <c r="BI64" i="31"/>
  <c r="BO58" i="31"/>
  <c r="BL53" i="31"/>
  <c r="BN48" i="31"/>
  <c r="BK43" i="31"/>
  <c r="BJ36" i="31"/>
  <c r="BN18" i="31"/>
  <c r="BI59" i="31"/>
  <c r="BI51" i="31"/>
  <c r="BO43" i="31"/>
  <c r="BK34" i="31"/>
  <c r="BI27" i="31"/>
  <c r="BI23" i="31"/>
  <c r="BQ19" i="31"/>
  <c r="BP64" i="31"/>
  <c r="BJ63" i="31"/>
  <c r="BN61" i="31"/>
  <c r="BR59" i="31"/>
  <c r="BL58" i="31"/>
  <c r="BP56" i="31"/>
  <c r="BJ55" i="31"/>
  <c r="BN53" i="31"/>
  <c r="BR51" i="31"/>
  <c r="BL50" i="31"/>
  <c r="BP48" i="31"/>
  <c r="BJ47" i="31"/>
  <c r="BN45" i="31"/>
  <c r="BR43" i="31"/>
  <c r="BL42" i="31"/>
  <c r="BP40" i="31"/>
  <c r="BJ39" i="31"/>
  <c r="BN37" i="31"/>
  <c r="BR35" i="31"/>
  <c r="BL34" i="31"/>
  <c r="BP32" i="31"/>
  <c r="BJ31" i="31"/>
  <c r="BN29" i="31"/>
  <c r="BR27" i="31"/>
  <c r="BL26" i="31"/>
  <c r="BP24" i="31"/>
  <c r="BJ23" i="31"/>
  <c r="BN21" i="31"/>
  <c r="BR19" i="31"/>
  <c r="BL18" i="31"/>
  <c r="BI38" i="31"/>
  <c r="BM36" i="31"/>
  <c r="BQ34" i="31"/>
  <c r="BK33" i="31"/>
  <c r="BO31" i="31"/>
  <c r="BI30" i="31"/>
  <c r="BM28" i="31"/>
  <c r="BQ26" i="31"/>
  <c r="BK25" i="31"/>
  <c r="BO23" i="31"/>
  <c r="BI22" i="31"/>
  <c r="BM20" i="31"/>
  <c r="BQ18" i="31"/>
  <c r="BK17" i="31"/>
  <c r="AE16" i="50"/>
  <c r="AE61" i="55"/>
  <c r="AE24" i="55"/>
  <c r="AE18" i="55"/>
  <c r="AE26" i="55"/>
  <c r="AE34" i="55"/>
  <c r="AE19" i="52"/>
  <c r="AE47" i="52"/>
  <c r="BJ60" i="31"/>
  <c r="BM57" i="31"/>
  <c r="BO51" i="31"/>
  <c r="BP45" i="31"/>
  <c r="BQ35" i="31"/>
  <c r="BI60" i="31"/>
  <c r="BO53" i="31"/>
  <c r="BR42" i="31"/>
  <c r="BP59" i="31"/>
  <c r="BK53" i="31"/>
  <c r="BM37" i="31"/>
  <c r="BQ27" i="31"/>
  <c r="BM17" i="31"/>
  <c r="BN63" i="31"/>
  <c r="BL60" i="31"/>
  <c r="BN55" i="31"/>
  <c r="BP50" i="31"/>
  <c r="BR45" i="31"/>
  <c r="BP42" i="31"/>
  <c r="BN39" i="31"/>
  <c r="BR37" i="31"/>
  <c r="BP26" i="31"/>
  <c r="BN23" i="31"/>
  <c r="BJ17" i="31"/>
  <c r="BI32" i="31"/>
  <c r="BK27" i="31"/>
  <c r="BO25" i="31"/>
  <c r="BM22" i="31"/>
  <c r="BO17" i="31"/>
  <c r="AE35" i="29"/>
  <c r="AF29" i="31"/>
  <c r="AG29" i="33"/>
  <c r="AL35" i="33"/>
  <c r="AG17" i="33"/>
  <c r="BP41" i="33"/>
  <c r="AI44" i="33"/>
  <c r="BP45" i="33"/>
  <c r="AI48" i="33"/>
  <c r="BP49" i="33"/>
  <c r="AE48" i="29"/>
  <c r="AE18" i="29"/>
  <c r="AF28" i="33"/>
  <c r="AG46" i="33"/>
  <c r="AE30" i="33"/>
  <c r="T36" i="57"/>
  <c r="AE25" i="36"/>
  <c r="AE49" i="36"/>
  <c r="BQ18" i="27"/>
  <c r="AH55" i="49"/>
  <c r="BR51" i="49"/>
  <c r="AH43" i="49"/>
  <c r="BJ52" i="49"/>
  <c r="BM47" i="49"/>
  <c r="AK48" i="49"/>
  <c r="BK34" i="49"/>
  <c r="T16" i="57"/>
  <c r="AN20" i="49"/>
  <c r="BN51" i="49"/>
  <c r="AJ55" i="49"/>
  <c r="AJ43" i="49"/>
  <c r="AE57" i="55"/>
  <c r="AE16" i="55"/>
  <c r="AE32" i="55"/>
  <c r="AE28" i="55"/>
  <c r="AE53" i="55"/>
  <c r="AE19" i="55"/>
  <c r="AE23" i="55"/>
  <c r="AE27" i="55"/>
  <c r="AE31" i="55"/>
  <c r="AE35" i="55"/>
  <c r="AE37" i="55"/>
  <c r="AE45" i="55"/>
  <c r="BP51" i="49"/>
  <c r="AE22" i="52"/>
  <c r="AE34" i="52"/>
  <c r="AE28" i="52"/>
  <c r="AE32" i="52"/>
  <c r="AE36" i="52"/>
  <c r="AE40" i="52"/>
  <c r="AE44" i="52"/>
  <c r="AE48" i="52"/>
  <c r="AK30" i="56"/>
  <c r="AN33" i="56"/>
  <c r="AF25" i="56"/>
  <c r="AE19" i="56"/>
  <c r="AE23" i="56"/>
  <c r="AF41" i="56"/>
  <c r="AF45" i="56"/>
  <c r="AF49" i="56"/>
  <c r="AG57" i="56"/>
  <c r="AG65" i="56"/>
  <c r="AE53" i="56"/>
  <c r="AE61" i="56"/>
  <c r="AE26" i="56"/>
  <c r="AE30" i="56"/>
  <c r="AE34" i="56"/>
  <c r="AE38" i="56"/>
  <c r="AE42" i="56"/>
  <c r="AE46" i="56"/>
  <c r="AE50" i="56"/>
  <c r="AF52" i="56"/>
  <c r="AF60" i="56"/>
  <c r="AE57" i="56"/>
  <c r="AE65" i="56"/>
  <c r="AE52" i="56"/>
  <c r="AE56" i="56"/>
  <c r="AE60" i="56"/>
  <c r="AE64" i="56"/>
  <c r="BQ51" i="49"/>
  <c r="BM23" i="27"/>
  <c r="BK56" i="27"/>
  <c r="AL61" i="49"/>
  <c r="BO52" i="49"/>
  <c r="AI38" i="49"/>
  <c r="BO64" i="49"/>
  <c r="BP65" i="49"/>
  <c r="BJ64" i="31"/>
  <c r="BR60" i="31"/>
  <c r="BK57" i="31"/>
  <c r="BM53" i="31"/>
  <c r="BP49" i="31"/>
  <c r="BN46" i="31"/>
  <c r="BL43" i="31"/>
  <c r="BO39" i="31"/>
  <c r="BM35" i="31"/>
  <c r="BQ29" i="31"/>
  <c r="BI25" i="31"/>
  <c r="BK20" i="31"/>
  <c r="BM62" i="31"/>
  <c r="BK59" i="31"/>
  <c r="BM55" i="31"/>
  <c r="BP51" i="31"/>
  <c r="BI48" i="31"/>
  <c r="BI41" i="31"/>
  <c r="BP37" i="31"/>
  <c r="BR32" i="31"/>
  <c r="BL27" i="31"/>
  <c r="BN22" i="31"/>
  <c r="BP17" i="31"/>
  <c r="BQ63" i="31"/>
  <c r="BK61" i="31"/>
  <c r="BN58" i="31"/>
  <c r="BQ55" i="31"/>
  <c r="BO52" i="31"/>
  <c r="BI50" i="31"/>
  <c r="BQ46" i="31"/>
  <c r="BR40" i="31"/>
  <c r="BK38" i="31"/>
  <c r="BM33" i="31"/>
  <c r="BL65" i="31"/>
  <c r="BK63" i="31"/>
  <c r="BI61" i="31"/>
  <c r="BR58" i="31"/>
  <c r="BQ56" i="31"/>
  <c r="BO54" i="31"/>
  <c r="BN52" i="31"/>
  <c r="BM50" i="31"/>
  <c r="BK48" i="31"/>
  <c r="BJ46" i="31"/>
  <c r="BI44" i="31"/>
  <c r="BQ41" i="31"/>
  <c r="BP39" i="31"/>
  <c r="BL37" i="31"/>
  <c r="BJ34" i="31"/>
  <c r="BR30" i="31"/>
  <c r="BP27" i="31"/>
  <c r="BN24" i="31"/>
  <c r="BL21" i="31"/>
  <c r="BJ18" i="31"/>
  <c r="BP65" i="31"/>
  <c r="BM60" i="31"/>
  <c r="BI55" i="31"/>
  <c r="BK50" i="31"/>
  <c r="BM44" i="31"/>
  <c r="BN38" i="31"/>
  <c r="BO30" i="31"/>
  <c r="BQ21" i="31"/>
  <c r="BR62" i="31"/>
  <c r="BI57" i="31"/>
  <c r="BK52" i="31"/>
  <c r="BM47" i="31"/>
  <c r="BO41" i="31"/>
  <c r="BN34" i="31"/>
  <c r="BP25" i="31"/>
  <c r="BR56" i="31"/>
  <c r="BM49" i="31"/>
  <c r="BI42" i="31"/>
  <c r="BO32" i="31"/>
  <c r="BM29" i="31"/>
  <c r="BK26" i="31"/>
  <c r="BK22" i="31"/>
  <c r="BR65" i="31"/>
  <c r="BL64" i="31"/>
  <c r="BP62" i="31"/>
  <c r="BJ61" i="31"/>
  <c r="BN59" i="31"/>
  <c r="BR57" i="31"/>
  <c r="BL56" i="31"/>
  <c r="BP54" i="31"/>
  <c r="BJ53" i="31"/>
  <c r="BN51" i="31"/>
  <c r="BR49" i="31"/>
  <c r="BL48" i="31"/>
  <c r="BP46" i="31"/>
  <c r="BJ45" i="31"/>
  <c r="BN43" i="31"/>
  <c r="BR41" i="31"/>
  <c r="BL40" i="31"/>
  <c r="BP38" i="31"/>
  <c r="BJ37" i="31"/>
  <c r="BN35" i="31"/>
  <c r="BR33" i="31"/>
  <c r="BL32" i="31"/>
  <c r="BP30" i="31"/>
  <c r="BJ29" i="31"/>
  <c r="BN27" i="31"/>
  <c r="BR25" i="31"/>
  <c r="BL24" i="31"/>
  <c r="BP22" i="31"/>
  <c r="BJ21" i="31"/>
  <c r="BN19" i="31"/>
  <c r="BR17" i="31"/>
  <c r="BO37" i="31"/>
  <c r="BM34" i="31"/>
  <c r="BQ32" i="31"/>
  <c r="BK31" i="31"/>
  <c r="BO29" i="31"/>
  <c r="BI28" i="31"/>
  <c r="BM26" i="31"/>
  <c r="BQ24" i="31"/>
  <c r="BK23" i="31"/>
  <c r="BO21" i="31"/>
  <c r="BI20" i="31"/>
  <c r="BM18" i="31"/>
  <c r="BJ18" i="27"/>
  <c r="BK42" i="27"/>
  <c r="BQ36" i="27"/>
  <c r="BN31" i="27"/>
  <c r="BL33" i="27"/>
  <c r="BO44" i="27"/>
  <c r="BP18" i="27"/>
  <c r="BK18" i="27"/>
  <c r="BP64" i="27"/>
  <c r="BR56" i="27"/>
  <c r="BR31" i="27"/>
  <c r="BP42" i="27"/>
  <c r="BN54" i="27"/>
  <c r="BN50" i="27"/>
  <c r="BJ34" i="27"/>
  <c r="BR44" i="27"/>
  <c r="BK20" i="27"/>
  <c r="BK58" i="27"/>
  <c r="BN62" i="27"/>
  <c r="BL38" i="27"/>
  <c r="BN42" i="27"/>
  <c r="BP30" i="27"/>
  <c r="BN38" i="27"/>
  <c r="BQ20" i="27"/>
  <c r="BM56" i="27"/>
  <c r="BM44" i="27"/>
  <c r="BM33" i="27"/>
  <c r="BR21" i="27"/>
  <c r="BL42" i="27"/>
  <c r="BN17" i="27"/>
  <c r="BQ17" i="27"/>
  <c r="BJ61" i="27"/>
  <c r="BP51" i="27"/>
  <c r="BN29" i="27"/>
  <c r="BQ32" i="27"/>
  <c r="BQ25" i="27"/>
  <c r="BJ21" i="27"/>
  <c r="BK61" i="27"/>
  <c r="BJ24" i="27"/>
  <c r="BP33" i="27"/>
  <c r="BJ31" i="27"/>
  <c r="BI33" i="27"/>
  <c r="BR17" i="27"/>
  <c r="BJ27" i="27"/>
  <c r="BP44" i="27"/>
  <c r="BI49" i="27"/>
  <c r="BR57" i="27"/>
  <c r="BN53" i="27"/>
  <c r="BI41" i="27"/>
  <c r="BM31" i="27"/>
  <c r="BL46" i="27"/>
  <c r="BN51" i="27"/>
  <c r="BJ51" i="27"/>
  <c r="BM51" i="27"/>
  <c r="BL57" i="27"/>
  <c r="BL24" i="27"/>
  <c r="BN24" i="27"/>
  <c r="BR24" i="27"/>
  <c r="BK24" i="27"/>
  <c r="BI24" i="27"/>
  <c r="BP24" i="27"/>
  <c r="BQ21" i="27"/>
  <c r="BP21" i="27"/>
  <c r="BK49" i="27"/>
  <c r="BN57" i="27"/>
  <c r="BN41" i="27"/>
  <c r="BO20" i="27"/>
  <c r="BM24" i="27"/>
  <c r="BJ57" i="27"/>
  <c r="BP31" i="27"/>
  <c r="BM21" i="27"/>
  <c r="BK21" i="27"/>
  <c r="BI57" i="27"/>
  <c r="BI56" i="27"/>
  <c r="BN56" i="27"/>
  <c r="BQ56" i="27"/>
  <c r="BI53" i="27"/>
  <c r="BO53" i="27"/>
  <c r="BM53" i="27"/>
  <c r="BK40" i="27"/>
  <c r="BN40" i="27"/>
  <c r="BR30" i="27"/>
  <c r="BP34" i="27"/>
  <c r="BM34" i="27"/>
  <c r="BO54" i="27"/>
  <c r="BQ60" i="27"/>
  <c r="BN20" i="27"/>
  <c r="BJ20" i="27"/>
  <c r="BP20" i="27"/>
  <c r="BM20" i="27"/>
  <c r="BN33" i="27"/>
  <c r="BJ33" i="27"/>
  <c r="BQ49" i="27"/>
  <c r="BM42" i="27"/>
  <c r="BO42" i="27"/>
  <c r="BJ42" i="27"/>
  <c r="BK26" i="27"/>
  <c r="BJ26" i="27"/>
  <c r="BO26" i="27"/>
  <c r="BL26" i="27"/>
  <c r="BM29" i="27"/>
  <c r="BP57" i="27"/>
  <c r="BM57" i="27"/>
  <c r="BQ57" i="27"/>
  <c r="BQ52" i="27"/>
  <c r="BJ52" i="27"/>
  <c r="BR52" i="27"/>
  <c r="BJ53" i="27"/>
  <c r="BP53" i="27"/>
  <c r="BN21" i="27"/>
  <c r="BL21" i="27"/>
  <c r="BJ38" i="27"/>
  <c r="BK38" i="27"/>
  <c r="BM38" i="27"/>
  <c r="BO17" i="27"/>
  <c r="BM17" i="27"/>
  <c r="BP17" i="27"/>
  <c r="BI17" i="27"/>
  <c r="BL17" i="27"/>
  <c r="BI20" i="27"/>
  <c r="BK17" i="27"/>
  <c r="BI42" i="27"/>
  <c r="BQ24" i="27"/>
  <c r="BN23" i="27"/>
  <c r="BR23" i="27"/>
  <c r="BN49" i="27"/>
  <c r="BR36" i="27"/>
  <c r="BI65" i="27"/>
  <c r="BL18" i="27"/>
  <c r="BM18" i="27"/>
  <c r="BN18" i="27"/>
  <c r="BQ33" i="27"/>
  <c r="BQ42" i="27"/>
  <c r="BJ44" i="27"/>
  <c r="BQ44" i="27"/>
  <c r="BN44" i="27"/>
  <c r="AE17" i="36"/>
  <c r="AE21" i="36"/>
  <c r="AE59" i="49"/>
  <c r="AJ59" i="49"/>
  <c r="AG59" i="49"/>
  <c r="AL59" i="49"/>
  <c r="AK59" i="49"/>
  <c r="AI59" i="49"/>
  <c r="AH59" i="49"/>
  <c r="AN59" i="49"/>
  <c r="AE64" i="49"/>
  <c r="AL64" i="49"/>
  <c r="AI64" i="49"/>
  <c r="AG64" i="49"/>
  <c r="AK64" i="49"/>
  <c r="AM64" i="49"/>
  <c r="BO54" i="49"/>
  <c r="BL54" i="49"/>
  <c r="BK54" i="49"/>
  <c r="BP54" i="49"/>
  <c r="BR57" i="49"/>
  <c r="AJ22" i="49"/>
  <c r="AK22" i="49"/>
  <c r="BQ48" i="49"/>
  <c r="BK48" i="49"/>
  <c r="BJ48" i="49"/>
  <c r="BP48" i="49"/>
  <c r="AE63" i="49"/>
  <c r="AJ63" i="49"/>
  <c r="AN63" i="49"/>
  <c r="BK55" i="49"/>
  <c r="BP24" i="49"/>
  <c r="BN49" i="49"/>
  <c r="BI49" i="49"/>
  <c r="BQ49" i="49"/>
  <c r="BR49" i="49"/>
  <c r="BK53" i="49"/>
  <c r="BL53" i="49"/>
  <c r="BI53" i="49"/>
  <c r="BO53" i="49"/>
  <c r="BM53" i="49"/>
  <c r="BP53" i="49"/>
  <c r="BR53" i="49"/>
  <c r="AH48" i="49"/>
  <c r="AM48" i="49"/>
  <c r="BP57" i="49"/>
  <c r="BO57" i="49"/>
  <c r="BN57" i="49"/>
  <c r="BI57" i="49"/>
  <c r="AN36" i="49"/>
  <c r="AF36" i="49"/>
  <c r="AK36" i="49"/>
  <c r="AM36" i="49"/>
  <c r="AJ36" i="49"/>
  <c r="AI52" i="49"/>
  <c r="BQ58" i="49"/>
  <c r="BN58" i="49"/>
  <c r="BK58" i="49"/>
  <c r="BJ58" i="49"/>
  <c r="AK65" i="49"/>
  <c r="AI65" i="49"/>
  <c r="AF65" i="49"/>
  <c r="AN65" i="49"/>
  <c r="AJ65" i="49"/>
  <c r="BL32" i="49"/>
  <c r="BK32" i="49"/>
  <c r="BN32" i="49"/>
  <c r="BJ25" i="49"/>
  <c r="BQ25" i="49"/>
  <c r="BM25" i="49"/>
  <c r="BL24" i="49"/>
  <c r="BN24" i="49"/>
  <c r="BQ24" i="49"/>
  <c r="BM24" i="49"/>
  <c r="BR36" i="49"/>
  <c r="BL23" i="49"/>
  <c r="BO23" i="49"/>
  <c r="BR23" i="49"/>
  <c r="AI29" i="49"/>
  <c r="AJ29" i="49"/>
  <c r="AN29" i="49"/>
  <c r="AM29" i="49"/>
  <c r="AK29" i="49"/>
  <c r="AM22" i="49"/>
  <c r="BN59" i="49"/>
  <c r="BK59" i="49"/>
  <c r="BQ59" i="49"/>
  <c r="BI59" i="49"/>
  <c r="BQ46" i="49"/>
  <c r="BK46" i="49"/>
  <c r="BM35" i="49"/>
  <c r="BL35" i="49"/>
  <c r="BO35" i="49"/>
  <c r="BN35" i="49"/>
  <c r="BJ35" i="49"/>
  <c r="BQ35" i="49"/>
  <c r="BR35" i="49"/>
  <c r="BK35" i="49"/>
  <c r="AN44" i="49"/>
  <c r="AL44" i="49"/>
  <c r="AF44" i="49"/>
  <c r="AM44" i="49"/>
  <c r="BJ29" i="49"/>
  <c r="BK29" i="49"/>
  <c r="BM29" i="49"/>
  <c r="BN29" i="49"/>
  <c r="BQ29" i="49"/>
  <c r="BI29" i="49"/>
  <c r="BR29" i="49"/>
  <c r="AN25" i="49"/>
  <c r="AJ25" i="49"/>
  <c r="BN23" i="49"/>
  <c r="BN46" i="49"/>
  <c r="AH62" i="49"/>
  <c r="AG31" i="49"/>
  <c r="BR43" i="49"/>
  <c r="BJ56" i="49"/>
  <c r="BP46" i="49"/>
  <c r="AN22" i="49"/>
  <c r="BK49" i="49"/>
  <c r="BJ53" i="49"/>
  <c r="AN17" i="49"/>
  <c r="AG21" i="49"/>
  <c r="AK21" i="49"/>
  <c r="AH19" i="49"/>
  <c r="AN19" i="49"/>
  <c r="AI19" i="49"/>
  <c r="AJ19" i="49"/>
  <c r="AJ21" i="49"/>
  <c r="BM18" i="49"/>
  <c r="AJ16" i="49"/>
  <c r="BP19" i="49"/>
  <c r="BP22" i="49"/>
  <c r="BI22" i="49"/>
  <c r="BR22" i="49"/>
  <c r="BQ22" i="49"/>
  <c r="BO22" i="49"/>
  <c r="BN22" i="49"/>
  <c r="BP38" i="49"/>
  <c r="BN38" i="49"/>
  <c r="BO38" i="49"/>
  <c r="BQ38" i="49"/>
  <c r="BR38" i="49"/>
  <c r="BK38" i="49"/>
  <c r="AH30" i="49"/>
  <c r="AG30" i="49"/>
  <c r="AK30" i="49"/>
  <c r="AM30" i="49"/>
  <c r="BN36" i="49"/>
  <c r="BP36" i="49"/>
  <c r="BM36" i="49"/>
  <c r="BI36" i="49"/>
  <c r="BJ36" i="49"/>
  <c r="BQ36" i="49"/>
  <c r="BO36" i="49"/>
  <c r="BL36" i="49"/>
  <c r="BK36" i="49"/>
  <c r="AL26" i="49"/>
  <c r="AN26" i="49"/>
  <c r="BP16" i="49"/>
  <c r="BQ16" i="49"/>
  <c r="BR16" i="49"/>
  <c r="BM16" i="49"/>
  <c r="BK16" i="49"/>
  <c r="BJ26" i="49"/>
  <c r="BO26" i="49"/>
  <c r="BL26" i="49"/>
  <c r="BP26" i="49"/>
  <c r="AJ34" i="49"/>
  <c r="AN34" i="49"/>
  <c r="AL34" i="49"/>
  <c r="AH34" i="49"/>
  <c r="BO40" i="49"/>
  <c r="BP40" i="49"/>
  <c r="AF63" i="49"/>
  <c r="BJ39" i="49"/>
  <c r="BO39" i="49"/>
  <c r="BR39" i="49"/>
  <c r="BN39" i="49"/>
  <c r="BM45" i="49"/>
  <c r="BR45" i="49"/>
  <c r="BQ45" i="49"/>
  <c r="BP45" i="49"/>
  <c r="AF49" i="49"/>
  <c r="AH49" i="49"/>
  <c r="AI49" i="49"/>
  <c r="AN49" i="49"/>
  <c r="AJ49" i="49"/>
  <c r="BP55" i="49"/>
  <c r="BL55" i="49"/>
  <c r="BQ55" i="49"/>
  <c r="BO55" i="49"/>
  <c r="BM55" i="49"/>
  <c r="BR55" i="49"/>
  <c r="BJ55" i="49"/>
  <c r="BO24" i="49"/>
  <c r="BJ33" i="49"/>
  <c r="BN33" i="49"/>
  <c r="BQ33" i="49"/>
  <c r="BR33" i="49"/>
  <c r="BQ21" i="49"/>
  <c r="BO21" i="49"/>
  <c r="BP21" i="49"/>
  <c r="BR21" i="49"/>
  <c r="BM21" i="49"/>
  <c r="AL60" i="49"/>
  <c r="AJ60" i="49"/>
  <c r="AK60" i="49"/>
  <c r="AI60" i="49"/>
  <c r="AF60" i="49"/>
  <c r="AH60" i="49"/>
  <c r="AM60" i="49"/>
  <c r="AN60" i="49"/>
  <c r="AM35" i="49"/>
  <c r="AK35" i="49"/>
  <c r="BR25" i="49"/>
  <c r="BN40" i="49"/>
  <c r="AM39" i="49"/>
  <c r="AL22" i="49"/>
  <c r="AL17" i="49"/>
  <c r="BN21" i="49"/>
  <c r="AG29" i="49"/>
  <c r="BK56" i="49"/>
  <c r="BM59" i="49"/>
  <c r="AH65" i="49"/>
  <c r="BM26" i="49"/>
  <c r="BL38" i="49"/>
  <c r="BI55" i="49"/>
  <c r="BI43" i="49"/>
  <c r="AM34" i="49"/>
  <c r="AL52" i="49"/>
  <c r="AK52" i="49"/>
  <c r="AM52" i="49"/>
  <c r="AF46" i="49"/>
  <c r="AI46" i="49"/>
  <c r="AK46" i="49"/>
  <c r="AE62" i="49"/>
  <c r="AN62" i="49"/>
  <c r="AL62" i="49"/>
  <c r="AM62" i="49"/>
  <c r="AK62" i="49"/>
  <c r="AJ45" i="49"/>
  <c r="AN45" i="49"/>
  <c r="AI45" i="49"/>
  <c r="AF31" i="49"/>
  <c r="AE31" i="49"/>
  <c r="AJ31" i="49"/>
  <c r="AM31" i="49"/>
  <c r="AI31" i="49"/>
  <c r="BJ37" i="49"/>
  <c r="BN37" i="49"/>
  <c r="BK37" i="49"/>
  <c r="BQ37" i="49"/>
  <c r="BR37" i="49"/>
  <c r="AG47" i="49"/>
  <c r="AF47" i="49"/>
  <c r="AJ47" i="49"/>
  <c r="AK47" i="49"/>
  <c r="AL47" i="49"/>
  <c r="AN47" i="49"/>
  <c r="BI41" i="49"/>
  <c r="BN41" i="49"/>
  <c r="BR41" i="49"/>
  <c r="BJ60" i="49"/>
  <c r="BO60" i="49"/>
  <c r="BL60" i="49"/>
  <c r="AH33" i="49"/>
  <c r="AI33" i="49"/>
  <c r="AJ33" i="49"/>
  <c r="AN33" i="49"/>
  <c r="BN42" i="49"/>
  <c r="BM42" i="49"/>
  <c r="BK42" i="49"/>
  <c r="BP42" i="49"/>
  <c r="AJ39" i="49"/>
  <c r="AH39" i="49"/>
  <c r="AL39" i="49"/>
  <c r="AM47" i="49"/>
  <c r="BR17" i="49"/>
  <c r="BI17" i="49"/>
  <c r="BL17" i="49"/>
  <c r="BQ17" i="49"/>
  <c r="BM17" i="49"/>
  <c r="AE28" i="49"/>
  <c r="AN28" i="49"/>
  <c r="AI28" i="49"/>
  <c r="AM18" i="49"/>
  <c r="AI18" i="49"/>
  <c r="AN18" i="49"/>
  <c r="BR26" i="49"/>
  <c r="BK39" i="49"/>
  <c r="BQ26" i="49"/>
  <c r="AH42" i="49"/>
  <c r="AL42" i="49"/>
  <c r="AM42" i="49"/>
  <c r="AN30" i="49"/>
  <c r="AN23" i="49"/>
  <c r="AI23" i="49"/>
  <c r="AL23" i="49"/>
  <c r="AJ23" i="49"/>
  <c r="AK23" i="49"/>
  <c r="AL20" i="49"/>
  <c r="AF20" i="49"/>
  <c r="AK18" i="49"/>
  <c r="AL30" i="49"/>
  <c r="AJ20" i="49"/>
  <c r="BI35" i="49"/>
  <c r="BO59" i="49"/>
  <c r="BN17" i="49"/>
  <c r="BI24" i="49"/>
  <c r="AN37" i="49"/>
  <c r="AH31" i="49"/>
  <c r="BM43" i="49"/>
  <c r="AN39" i="49"/>
  <c r="BO17" i="49"/>
  <c r="BO25" i="49"/>
  <c r="BQ54" i="49"/>
  <c r="BI61" i="49"/>
  <c r="AL38" i="49"/>
  <c r="AG38" i="49"/>
  <c r="BK23" i="49"/>
  <c r="BP23" i="49"/>
  <c r="BI23" i="49"/>
  <c r="BJ49" i="49"/>
  <c r="BO49" i="49"/>
  <c r="AM59" i="49"/>
  <c r="BQ62" i="49"/>
  <c r="BN62" i="49"/>
  <c r="BL62" i="49"/>
  <c r="BL58" i="49"/>
  <c r="AM50" i="49"/>
  <c r="AG50" i="49"/>
  <c r="BO45" i="49"/>
  <c r="BN45" i="49"/>
  <c r="BJ32" i="49"/>
  <c r="BO32" i="49"/>
  <c r="BM32" i="49"/>
  <c r="BQ32" i="49"/>
  <c r="BI32" i="49"/>
  <c r="BP28" i="49"/>
  <c r="BQ28" i="49"/>
  <c r="BO61" i="49"/>
  <c r="AE49" i="49"/>
  <c r="AK49" i="49"/>
  <c r="BQ44" i="49"/>
  <c r="BO44" i="49"/>
  <c r="BP44" i="49"/>
  <c r="BQ60" i="49"/>
  <c r="BN56" i="49"/>
  <c r="BL56" i="49"/>
  <c r="BQ56" i="49"/>
  <c r="AL48" i="49"/>
  <c r="AI48" i="49"/>
  <c r="AG48" i="49"/>
  <c r="AJ48" i="49"/>
  <c r="BN43" i="49"/>
  <c r="AJ35" i="49"/>
  <c r="BQ30" i="49"/>
  <c r="BJ30" i="49"/>
  <c r="BK19" i="49"/>
  <c r="BI19" i="49"/>
  <c r="BR24" i="49"/>
  <c r="AM27" i="49"/>
  <c r="AH27" i="49"/>
  <c r="AI27" i="49"/>
  <c r="BI39" i="49"/>
  <c r="BO50" i="49"/>
  <c r="BI50" i="49"/>
  <c r="BJ50" i="49"/>
  <c r="BL50" i="49"/>
  <c r="AM38" i="49"/>
  <c r="AM17" i="49"/>
  <c r="AI17" i="49"/>
  <c r="AL29" i="49"/>
  <c r="BM58" i="49"/>
  <c r="BL41" i="49"/>
  <c r="AJ62" i="49"/>
  <c r="AM53" i="49"/>
  <c r="AL65" i="49"/>
  <c r="BO56" i="49"/>
  <c r="AL31" i="49"/>
  <c r="AH20" i="49"/>
  <c r="AJ50" i="49"/>
  <c r="AG65" i="49"/>
  <c r="AJ64" i="49"/>
  <c r="AK32" i="49"/>
  <c r="BM44" i="49"/>
  <c r="AN42" i="49"/>
  <c r="BR48" i="49"/>
  <c r="AH52" i="49"/>
  <c r="BP30" i="49"/>
  <c r="BP33" i="49"/>
  <c r="BQ20" i="49"/>
  <c r="AH26" i="49"/>
  <c r="AH25" i="49"/>
  <c r="AE18" i="49"/>
  <c r="AH64" i="49"/>
  <c r="AN32" i="49"/>
  <c r="AH17" i="49"/>
  <c r="AG60" i="49"/>
  <c r="AF27" i="49"/>
  <c r="BR32" i="49"/>
  <c r="AE47" i="49"/>
  <c r="BO29" i="49"/>
  <c r="AJ38" i="49"/>
  <c r="AE26" i="49"/>
  <c r="AE16" i="49"/>
  <c r="AG16" i="49"/>
  <c r="AK16" i="49"/>
  <c r="BL19" i="49"/>
  <c r="AL16" i="49"/>
  <c r="BP18" i="49"/>
  <c r="BI44" i="49"/>
  <c r="BK33" i="49"/>
  <c r="AI21" i="49"/>
  <c r="AM21" i="49"/>
  <c r="AH21" i="49"/>
  <c r="BN18" i="49"/>
  <c r="AK19" i="49"/>
  <c r="AN16" i="49"/>
  <c r="BR18" i="49"/>
  <c r="BN19" i="49"/>
  <c r="AF21" i="49"/>
  <c r="AF16" i="49"/>
  <c r="AE23" i="49"/>
  <c r="AM23" i="49"/>
  <c r="BI31" i="49"/>
  <c r="BL31" i="49"/>
  <c r="BM31" i="49"/>
  <c r="BO31" i="49"/>
  <c r="BJ31" i="49"/>
  <c r="AJ54" i="49"/>
  <c r="AN54" i="49"/>
  <c r="AK63" i="49"/>
  <c r="AI63" i="49"/>
  <c r="AL63" i="49"/>
  <c r="BJ54" i="49"/>
  <c r="BN54" i="49"/>
  <c r="BI54" i="49"/>
  <c r="BM54" i="49"/>
  <c r="AJ46" i="49"/>
  <c r="AH46" i="49"/>
  <c r="BL28" i="49"/>
  <c r="BI28" i="49"/>
  <c r="BM28" i="49"/>
  <c r="AL49" i="49"/>
  <c r="AM49" i="49"/>
  <c r="AE45" i="49"/>
  <c r="AL45" i="49"/>
  <c r="AH45" i="49"/>
  <c r="AM45" i="49"/>
  <c r="AK45" i="49"/>
  <c r="AF45" i="49"/>
  <c r="AM61" i="49"/>
  <c r="AH61" i="49"/>
  <c r="BI52" i="49"/>
  <c r="BP52" i="49"/>
  <c r="BN52" i="49"/>
  <c r="BM52" i="49"/>
  <c r="AG44" i="49"/>
  <c r="AK44" i="49"/>
  <c r="AH44" i="49"/>
  <c r="BL39" i="49"/>
  <c r="BP39" i="49"/>
  <c r="BQ39" i="49"/>
  <c r="BN16" i="49"/>
  <c r="BO16" i="49"/>
  <c r="BJ16" i="49"/>
  <c r="AI20" i="49"/>
  <c r="AM20" i="49"/>
  <c r="BQ23" i="49"/>
  <c r="BM23" i="49"/>
  <c r="BK27" i="49"/>
  <c r="BJ27" i="49"/>
  <c r="AH50" i="49"/>
  <c r="AI50" i="49"/>
  <c r="AN50" i="49"/>
  <c r="BK25" i="49"/>
  <c r="BP25" i="49"/>
  <c r="BP31" i="49"/>
  <c r="AF35" i="49"/>
  <c r="AI35" i="49"/>
  <c r="AL35" i="49"/>
  <c r="BJ41" i="49"/>
  <c r="BL47" i="49"/>
  <c r="BP47" i="49"/>
  <c r="AF51" i="49"/>
  <c r="AG51" i="49"/>
  <c r="AK51" i="49"/>
  <c r="AL51" i="49"/>
  <c r="AI54" i="49"/>
  <c r="BJ57" i="49"/>
  <c r="BM60" i="49"/>
  <c r="BR60" i="49"/>
  <c r="BI60" i="49"/>
  <c r="BQ63" i="49"/>
  <c r="BL63" i="49"/>
  <c r="BP63" i="49"/>
  <c r="BL45" i="49"/>
  <c r="BJ45" i="49"/>
  <c r="BK45" i="49"/>
  <c r="AL55" i="49"/>
  <c r="AK55" i="49"/>
  <c r="BQ61" i="49"/>
  <c r="BM61" i="49"/>
  <c r="BJ61" i="49"/>
  <c r="BK61" i="49"/>
  <c r="BN64" i="49"/>
  <c r="BI64" i="49"/>
  <c r="BM64" i="49"/>
  <c r="BR64" i="49"/>
  <c r="BL30" i="49"/>
  <c r="BR30" i="49"/>
  <c r="BI30" i="49"/>
  <c r="BM30" i="49"/>
  <c r="AF37" i="49"/>
  <c r="AG37" i="49"/>
  <c r="AM37" i="49"/>
  <c r="AI37" i="49"/>
  <c r="AH37" i="49"/>
  <c r="AL37" i="49"/>
  <c r="AI40" i="49"/>
  <c r="AJ40" i="49"/>
  <c r="BP43" i="49"/>
  <c r="BJ43" i="49"/>
  <c r="BL43" i="49"/>
  <c r="BM46" i="49"/>
  <c r="BR46" i="49"/>
  <c r="BI46" i="49"/>
  <c r="BL49" i="49"/>
  <c r="BP49" i="49"/>
  <c r="AF53" i="49"/>
  <c r="AH53" i="49"/>
  <c r="AL53" i="49"/>
  <c r="BP59" i="49"/>
  <c r="BJ59" i="49"/>
  <c r="BO62" i="49"/>
  <c r="BR62" i="49"/>
  <c r="BM62" i="49"/>
  <c r="BI62" i="49"/>
  <c r="BJ62" i="49"/>
  <c r="BI38" i="49"/>
  <c r="BM38" i="49"/>
  <c r="AN64" i="49"/>
  <c r="AL50" i="49"/>
  <c r="BO58" i="49"/>
  <c r="BI58" i="49"/>
  <c r="BM41" i="49"/>
  <c r="BL33" i="49"/>
  <c r="BO33" i="49"/>
  <c r="AF28" i="49"/>
  <c r="AL28" i="49"/>
  <c r="BM22" i="49"/>
  <c r="BL22" i="49"/>
  <c r="BJ22" i="49"/>
  <c r="BK22" i="49"/>
  <c r="AM19" i="49"/>
  <c r="AG19" i="49"/>
  <c r="BL57" i="49"/>
  <c r="BK57" i="49"/>
  <c r="BQ57" i="49"/>
  <c r="BN34" i="49"/>
  <c r="BL29" i="49"/>
  <c r="BP29" i="49"/>
  <c r="AJ26" i="49"/>
  <c r="AK26" i="49"/>
  <c r="AI26" i="49"/>
  <c r="AM26" i="49"/>
  <c r="AM41" i="49"/>
  <c r="AL41" i="49"/>
  <c r="BJ21" i="49"/>
  <c r="BK21" i="49"/>
  <c r="AJ58" i="49"/>
  <c r="AH58" i="49"/>
  <c r="AN38" i="49"/>
  <c r="BQ41" i="49"/>
  <c r="BK41" i="49"/>
  <c r="BP41" i="49"/>
  <c r="BL37" i="49"/>
  <c r="BP37" i="49"/>
  <c r="BI37" i="49"/>
  <c r="AM28" i="49"/>
  <c r="AI24" i="49"/>
  <c r="BM49" i="49"/>
  <c r="BL64" i="49"/>
  <c r="BM19" i="49"/>
  <c r="BR19" i="49"/>
  <c r="BQ19" i="49"/>
  <c r="BO19" i="49"/>
  <c r="BO18" i="49"/>
  <c r="AL21" i="49"/>
  <c r="AL19" i="49"/>
  <c r="BJ19" i="49"/>
  <c r="AM63" i="49"/>
  <c r="AI44" i="49"/>
  <c r="BR52" i="49"/>
  <c r="AN46" i="49"/>
  <c r="AI62" i="49"/>
  <c r="BJ23" i="49"/>
  <c r="BL44" i="49"/>
  <c r="BO48" i="49"/>
  <c r="BO28" i="49"/>
  <c r="BQ43" i="49"/>
  <c r="BO30" i="49"/>
  <c r="AK56" i="49"/>
  <c r="BI45" i="49"/>
  <c r="AN56" i="49"/>
  <c r="BK47" i="49"/>
  <c r="BI27" i="49"/>
  <c r="BR34" i="49"/>
  <c r="BI34" i="49"/>
  <c r="BL34" i="49"/>
  <c r="BM34" i="49"/>
  <c r="BL61" i="49"/>
  <c r="BI48" i="49"/>
  <c r="BN48" i="49"/>
  <c r="BM48" i="49"/>
  <c r="BN44" i="49"/>
  <c r="BR44" i="49"/>
  <c r="AE36" i="49"/>
  <c r="AI36" i="49"/>
  <c r="AH36" i="49"/>
  <c r="AE65" i="49"/>
  <c r="AM65" i="49"/>
  <c r="BN60" i="49"/>
  <c r="BR56" i="49"/>
  <c r="BI56" i="49"/>
  <c r="BM56" i="49"/>
  <c r="BQ47" i="49"/>
  <c r="BL59" i="49"/>
  <c r="BJ42" i="49"/>
  <c r="BO42" i="49"/>
  <c r="BI42" i="49"/>
  <c r="BR42" i="49"/>
  <c r="AE34" i="49"/>
  <c r="AI34" i="49"/>
  <c r="AE30" i="49"/>
  <c r="AI30" i="49"/>
  <c r="AJ30" i="49"/>
  <c r="AG23" i="49"/>
  <c r="AE25" i="49"/>
  <c r="AI25" i="49"/>
  <c r="AM25" i="49"/>
  <c r="AE33" i="49"/>
  <c r="AF33" i="49"/>
  <c r="AK33" i="49"/>
  <c r="AL33" i="49"/>
  <c r="AG33" i="49"/>
  <c r="BJ40" i="49"/>
  <c r="BR40" i="49"/>
  <c r="BI40" i="49"/>
  <c r="BL40" i="49"/>
  <c r="BM40" i="49"/>
  <c r="AJ52" i="49"/>
  <c r="BL65" i="49"/>
  <c r="BI65" i="49"/>
  <c r="BN28" i="49"/>
  <c r="AK53" i="49"/>
  <c r="AF39" i="49"/>
  <c r="AF23" i="49"/>
  <c r="AF18" i="49"/>
  <c r="AH28" i="49"/>
  <c r="AF34" i="49"/>
  <c r="BQ53" i="49"/>
  <c r="AF64" i="49"/>
  <c r="BO37" i="49"/>
  <c r="BJ46" i="49"/>
  <c r="AL54" i="49"/>
  <c r="AF59" i="49"/>
  <c r="AG32" i="49"/>
  <c r="AH24" i="49"/>
  <c r="AK31" i="49"/>
  <c r="AG35" i="49"/>
  <c r="AG49" i="49"/>
  <c r="BR54" i="49"/>
  <c r="AH29" i="49"/>
  <c r="AG20" i="49"/>
  <c r="AI16" i="49"/>
  <c r="BJ17" i="49"/>
  <c r="BQ18" i="49"/>
  <c r="BO20" i="49"/>
  <c r="AJ18" i="49"/>
  <c r="BM65" i="49"/>
  <c r="AK39" i="49"/>
  <c r="BL48" i="49"/>
  <c r="AG28" i="49"/>
  <c r="AG52" i="49"/>
  <c r="AF22" i="49"/>
  <c r="AG27" i="49"/>
  <c r="AL32" i="49"/>
  <c r="BN50" i="49"/>
  <c r="BK63" i="49"/>
  <c r="AI51" i="49"/>
  <c r="AF48" i="49"/>
  <c r="AF26" i="49"/>
  <c r="AM55" i="49"/>
  <c r="AE25" i="43"/>
  <c r="AE29" i="43"/>
  <c r="AE33" i="43"/>
  <c r="AE41" i="43"/>
  <c r="AE49" i="43"/>
  <c r="AE16" i="43"/>
  <c r="AE20" i="43"/>
  <c r="AE32" i="43"/>
  <c r="AE40" i="43"/>
  <c r="AE19" i="43"/>
  <c r="AE43" i="43"/>
  <c r="AE17" i="43"/>
  <c r="AE37" i="43"/>
  <c r="AE45" i="43"/>
  <c r="AE18" i="43"/>
  <c r="AE30" i="43"/>
  <c r="AE34" i="43"/>
  <c r="AE38" i="43"/>
  <c r="AE42" i="43"/>
  <c r="AI16" i="43"/>
  <c r="AE16" i="31"/>
  <c r="AF41" i="31"/>
  <c r="AE18" i="31"/>
  <c r="AE30" i="31"/>
  <c r="AE38" i="31"/>
  <c r="AE42" i="31"/>
  <c r="AF35" i="31"/>
  <c r="AE25" i="31"/>
  <c r="AE37" i="31"/>
  <c r="AE49" i="31"/>
  <c r="AE23" i="31"/>
  <c r="AE31" i="31"/>
  <c r="AE35" i="31"/>
  <c r="AE43" i="31"/>
  <c r="AE32" i="31"/>
  <c r="AE26" i="52"/>
  <c r="AI30" i="52"/>
  <c r="AI62" i="52"/>
  <c r="AE46" i="52"/>
  <c r="AH33" i="52"/>
  <c r="AH49" i="52"/>
  <c r="AE16" i="52"/>
  <c r="AE20" i="52"/>
  <c r="BR54" i="27"/>
  <c r="BO57" i="27"/>
  <c r="BR42" i="27"/>
  <c r="BK55" i="27"/>
  <c r="BL55" i="27"/>
  <c r="BM55" i="27"/>
  <c r="BN55" i="27"/>
  <c r="BJ55" i="27"/>
  <c r="BI27" i="27"/>
  <c r="BO27" i="27"/>
  <c r="BR27" i="27"/>
  <c r="BK27" i="27"/>
  <c r="BL27" i="27"/>
  <c r="BQ27" i="27"/>
  <c r="BM27" i="27"/>
  <c r="BP27" i="27"/>
  <c r="BN27" i="27"/>
  <c r="BN37" i="27"/>
  <c r="BI37" i="27"/>
  <c r="BO50" i="27"/>
  <c r="BR50" i="27"/>
  <c r="BL50" i="27"/>
  <c r="BK30" i="27"/>
  <c r="BO30" i="27"/>
  <c r="BQ30" i="27"/>
  <c r="BJ30" i="27"/>
  <c r="BI30" i="27"/>
  <c r="BI34" i="27"/>
  <c r="BO34" i="27"/>
  <c r="BK34" i="27"/>
  <c r="BQ34" i="27"/>
  <c r="BR34" i="27"/>
  <c r="BL54" i="27"/>
  <c r="BJ54" i="27"/>
  <c r="BM60" i="27"/>
  <c r="BR60" i="27"/>
  <c r="BK60" i="27"/>
  <c r="BP60" i="27"/>
  <c r="D60" i="57"/>
  <c r="D61" i="57"/>
  <c r="BQ59" i="27"/>
  <c r="BN59" i="27"/>
  <c r="BK59" i="27"/>
  <c r="BM59" i="27"/>
  <c r="BQ19" i="27"/>
  <c r="BO19" i="27"/>
  <c r="BM19" i="27"/>
  <c r="BN19" i="27"/>
  <c r="BJ19" i="27"/>
  <c r="BI19" i="27"/>
  <c r="BK19" i="27"/>
  <c r="BO29" i="27"/>
  <c r="BP29" i="27"/>
  <c r="BQ29" i="27"/>
  <c r="BI29" i="27"/>
  <c r="BO32" i="27"/>
  <c r="BL32" i="27"/>
  <c r="BK32" i="27"/>
  <c r="BR32" i="27"/>
  <c r="BN32" i="27"/>
  <c r="BK35" i="27"/>
  <c r="BN35" i="27"/>
  <c r="BO35" i="27"/>
  <c r="BI35" i="27"/>
  <c r="BM35" i="27"/>
  <c r="BQ35" i="27"/>
  <c r="BL35" i="27"/>
  <c r="BL48" i="27"/>
  <c r="BO48" i="27"/>
  <c r="BN48" i="27"/>
  <c r="BI48" i="27"/>
  <c r="BK48" i="27"/>
  <c r="BP61" i="27"/>
  <c r="BO61" i="27"/>
  <c r="BQ61" i="27"/>
  <c r="BR61" i="27"/>
  <c r="BM65" i="27"/>
  <c r="BK65" i="27"/>
  <c r="BL65" i="27"/>
  <c r="BJ65" i="27"/>
  <c r="BR41" i="27"/>
  <c r="BJ41" i="27"/>
  <c r="BM41" i="27"/>
  <c r="BK46" i="27"/>
  <c r="BM46" i="27"/>
  <c r="BJ46" i="27"/>
  <c r="BI46" i="27"/>
  <c r="BR46" i="27"/>
  <c r="BO63" i="27"/>
  <c r="BL63" i="27"/>
  <c r="BP63" i="27"/>
  <c r="BK63" i="27"/>
  <c r="BM63" i="27"/>
  <c r="BL58" i="27"/>
  <c r="BM58" i="27"/>
  <c r="BN58" i="27"/>
  <c r="BO58" i="27"/>
  <c r="BP58" i="27"/>
  <c r="BL64" i="27"/>
  <c r="BJ64" i="27"/>
  <c r="BK64" i="27"/>
  <c r="BO64" i="27"/>
  <c r="BI64" i="27"/>
  <c r="BN64" i="27"/>
  <c r="BK22" i="27"/>
  <c r="BR22" i="27"/>
  <c r="BM22" i="27"/>
  <c r="BJ22" i="27"/>
  <c r="BP22" i="27"/>
  <c r="BP25" i="27"/>
  <c r="BI25" i="27"/>
  <c r="BR25" i="27"/>
  <c r="BJ25" i="27"/>
  <c r="BM25" i="27"/>
  <c r="BO25" i="27"/>
  <c r="BJ28" i="27"/>
  <c r="BL28" i="27"/>
  <c r="BN28" i="27"/>
  <c r="BP28" i="27"/>
  <c r="BK28" i="27"/>
  <c r="BO43" i="27"/>
  <c r="BI43" i="27"/>
  <c r="BN43" i="27"/>
  <c r="BQ43" i="27"/>
  <c r="BL43" i="27"/>
  <c r="BK43" i="27"/>
  <c r="BJ43" i="27"/>
  <c r="BR43" i="27"/>
  <c r="BO47" i="27"/>
  <c r="BL47" i="27"/>
  <c r="BP47" i="27"/>
  <c r="BI47" i="27"/>
  <c r="BM47" i="27"/>
  <c r="BQ47" i="27"/>
  <c r="BL60" i="27"/>
  <c r="BL36" i="27"/>
  <c r="BP36" i="27"/>
  <c r="BM36" i="27"/>
  <c r="BI40" i="27"/>
  <c r="BQ40" i="27"/>
  <c r="BO40" i="27"/>
  <c r="BQ45" i="27"/>
  <c r="BP45" i="27"/>
  <c r="BK62" i="27"/>
  <c r="BR62" i="27"/>
  <c r="BJ62" i="27"/>
  <c r="BQ65" i="27"/>
  <c r="BN46" i="27"/>
  <c r="BJ60" i="27"/>
  <c r="BK29" i="27"/>
  <c r="BR63" i="27"/>
  <c r="BR55" i="27"/>
  <c r="BR47" i="27"/>
  <c r="BQ63" i="27"/>
  <c r="BI22" i="27"/>
  <c r="BP59" i="27"/>
  <c r="BJ45" i="27"/>
  <c r="BJ58" i="27"/>
  <c r="BJ50" i="27"/>
  <c r="BM45" i="27"/>
  <c r="BL30" i="27"/>
  <c r="BJ47" i="27"/>
  <c r="K2" i="1"/>
  <c r="BI60" i="27"/>
  <c r="BI36" i="27"/>
  <c r="BI61" i="27"/>
  <c r="BR45" i="27"/>
  <c r="BR29" i="27"/>
  <c r="BI50" i="27"/>
  <c r="BR48" i="27"/>
  <c r="BI32" i="27"/>
  <c r="BK47" i="27"/>
  <c r="BP55" i="27"/>
  <c r="BK52" i="27"/>
  <c r="BL52" i="27"/>
  <c r="BN52" i="27"/>
  <c r="BP52" i="27"/>
  <c r="BO52" i="27"/>
  <c r="BM52" i="27"/>
  <c r="BP49" i="27"/>
  <c r="BO49" i="27"/>
  <c r="BR49" i="27"/>
  <c r="BL49" i="27"/>
  <c r="BM49" i="27"/>
  <c r="BJ49" i="27"/>
  <c r="BN65" i="27"/>
  <c r="BQ41" i="27"/>
  <c r="BQ37" i="27"/>
  <c r="BN34" i="27"/>
  <c r="BK45" i="27"/>
  <c r="BK37" i="27"/>
  <c r="BI28" i="27"/>
  <c r="BL19" i="27"/>
  <c r="BI62" i="27"/>
  <c r="BI54" i="27"/>
  <c r="BR64" i="27"/>
  <c r="BJ59" i="27"/>
  <c r="BL25" i="27"/>
  <c r="BI55" i="27"/>
  <c r="BM64" i="27"/>
  <c r="BM40" i="27"/>
  <c r="BJ37" i="27"/>
  <c r="BP48" i="27"/>
  <c r="BP40" i="27"/>
  <c r="BM37" i="27"/>
  <c r="BP32" i="27"/>
  <c r="BL62" i="27"/>
  <c r="BP19" i="27"/>
  <c r="BN63" i="27"/>
  <c r="BR35" i="27"/>
  <c r="BR40" i="27"/>
  <c r="BQ64" i="27"/>
  <c r="BN61" i="27"/>
  <c r="BQ48" i="27"/>
  <c r="BN45" i="27"/>
  <c r="BN30" i="27"/>
  <c r="BN22" i="27"/>
  <c r="BJ36" i="27"/>
  <c r="BM54" i="27"/>
  <c r="BO60" i="27"/>
  <c r="BM50" i="27"/>
  <c r="BO36" i="27"/>
  <c r="BR28" i="27"/>
  <c r="BQ22" i="27"/>
  <c r="BL34" i="27"/>
  <c r="BL45" i="27"/>
  <c r="BM48" i="27"/>
  <c r="BP43" i="27"/>
  <c r="BP35" i="27"/>
  <c r="BM32" i="27"/>
  <c r="BJ29" i="27"/>
  <c r="BM61" i="27"/>
  <c r="BP50" i="27"/>
  <c r="BJ63" i="27"/>
  <c r="BM28" i="27"/>
  <c r="BL22" i="27"/>
  <c r="BN36" i="27"/>
  <c r="BR19" i="27"/>
  <c r="BO62" i="27"/>
  <c r="BO46" i="27"/>
  <c r="BI45" i="27"/>
  <c r="BO28" i="27"/>
  <c r="BI58" i="27"/>
  <c r="BQ58" i="27"/>
  <c r="BR58" i="27"/>
  <c r="BQ54" i="27"/>
  <c r="BQ50" i="27"/>
  <c r="BL40" i="27"/>
  <c r="BO37" i="27"/>
  <c r="BL37" i="27"/>
  <c r="BR37" i="27"/>
  <c r="BP37" i="27"/>
  <c r="BI31" i="27"/>
  <c r="BO31" i="27"/>
  <c r="BR38" i="27"/>
  <c r="BO38" i="27"/>
  <c r="BQ38" i="27"/>
  <c r="BK51" i="27"/>
  <c r="BO51" i="27"/>
  <c r="BI51" i="27"/>
  <c r="BQ51" i="27"/>
  <c r="BL51" i="27"/>
  <c r="BO55" i="27"/>
  <c r="BL31" i="27"/>
  <c r="BK50" i="27"/>
  <c r="BR20" i="27"/>
  <c r="BL20" i="27"/>
  <c r="BO23" i="27"/>
  <c r="BJ23" i="27"/>
  <c r="BP23" i="27"/>
  <c r="BI23" i="27"/>
  <c r="BK23" i="27"/>
  <c r="BO33" i="27"/>
  <c r="BR33" i="27"/>
  <c r="BR53" i="27"/>
  <c r="BQ26" i="27"/>
  <c r="BR26" i="27"/>
  <c r="BL44" i="27"/>
  <c r="BO41" i="27"/>
  <c r="BL41" i="27"/>
  <c r="BP41" i="27"/>
  <c r="BO65" i="27"/>
  <c r="BR65" i="27"/>
  <c r="BQ62" i="27"/>
  <c r="BM62" i="27"/>
  <c r="BQ46" i="27"/>
  <c r="BK54" i="27"/>
  <c r="BK31" i="27"/>
  <c r="BO59" i="27"/>
  <c r="BI59" i="27"/>
  <c r="BL59" i="27"/>
  <c r="BJ56" i="27"/>
  <c r="BL56" i="27"/>
  <c r="BR51" i="27"/>
  <c r="BO45" i="27"/>
  <c r="BK33" i="27"/>
  <c r="BP38" i="27"/>
  <c r="BL23" i="27"/>
  <c r="BM26" i="27"/>
  <c r="AE18" i="50"/>
  <c r="AE30" i="50"/>
  <c r="AE38" i="50"/>
  <c r="AE19" i="50"/>
  <c r="AE35" i="50"/>
  <c r="AE44" i="50"/>
  <c r="AE34" i="50"/>
  <c r="AE24" i="50"/>
  <c r="AE40" i="50"/>
  <c r="AE26" i="50"/>
  <c r="AE45" i="50"/>
  <c r="AE17" i="50"/>
  <c r="AE21" i="50"/>
  <c r="AE25" i="50"/>
  <c r="AE29" i="50"/>
  <c r="AE33" i="50"/>
  <c r="AE37" i="50"/>
  <c r="AH18" i="50"/>
  <c r="AH22" i="50"/>
  <c r="AH30" i="50"/>
  <c r="AH34" i="50"/>
  <c r="AH38" i="50"/>
  <c r="AH42" i="50"/>
  <c r="AI54" i="50"/>
  <c r="AF63" i="50"/>
  <c r="AG28" i="52"/>
  <c r="AG60" i="52"/>
  <c r="AK24" i="52"/>
  <c r="AG36" i="52"/>
  <c r="AK40" i="52"/>
  <c r="AG52" i="52"/>
  <c r="AK56" i="52"/>
  <c r="AI63" i="52"/>
  <c r="AH29" i="52"/>
  <c r="AH61" i="52"/>
  <c r="AG16" i="52"/>
  <c r="AG20" i="52"/>
  <c r="AG24" i="52"/>
  <c r="AG40" i="52"/>
  <c r="AG56" i="52"/>
  <c r="BR17" i="52"/>
  <c r="BR33" i="52"/>
  <c r="AM50" i="52"/>
  <c r="BI65" i="52"/>
  <c r="BQ32" i="52"/>
  <c r="AG44" i="52"/>
  <c r="BI16" i="52"/>
  <c r="BK26" i="52"/>
  <c r="AK32" i="52"/>
  <c r="BM44" i="52"/>
  <c r="BK58" i="52"/>
  <c r="BK38" i="52"/>
  <c r="BK54" i="52"/>
  <c r="AJ64" i="52"/>
  <c r="BK18" i="52"/>
  <c r="AH37" i="52"/>
  <c r="AH53" i="52"/>
  <c r="AH17" i="52"/>
  <c r="AG32" i="52"/>
  <c r="AG48" i="52"/>
  <c r="AF64" i="52"/>
  <c r="AH19" i="50"/>
  <c r="BK36" i="50"/>
  <c r="BK32" i="50"/>
  <c r="BQ49" i="50"/>
  <c r="AK65" i="50"/>
  <c r="BR50" i="50"/>
  <c r="BL42" i="50"/>
  <c r="BN44" i="50"/>
  <c r="BP46" i="50"/>
  <c r="AF56" i="50"/>
  <c r="AH58" i="50"/>
  <c r="AF44" i="50"/>
  <c r="AH23" i="50"/>
  <c r="AJ25" i="50"/>
  <c r="AH39" i="50"/>
  <c r="AK47" i="50"/>
  <c r="AL50" i="50"/>
  <c r="AF60" i="50"/>
  <c r="AH35" i="50"/>
  <c r="AH62" i="50"/>
  <c r="AH31" i="50"/>
  <c r="BJ40" i="50"/>
  <c r="AG43" i="50"/>
  <c r="AF48" i="50"/>
  <c r="AF64" i="50"/>
  <c r="AN21" i="49"/>
  <c r="BK16" i="43"/>
  <c r="BP17" i="43"/>
  <c r="AI20" i="43"/>
  <c r="AF21" i="43"/>
  <c r="BP21" i="43"/>
  <c r="AI24" i="43"/>
  <c r="AF25" i="43"/>
  <c r="BP25" i="43"/>
  <c r="AI28" i="43"/>
  <c r="AF29" i="43"/>
  <c r="BP29" i="43"/>
  <c r="AI32" i="43"/>
  <c r="AF33" i="43"/>
  <c r="BP33" i="43"/>
  <c r="AI36" i="43"/>
  <c r="AF37" i="43"/>
  <c r="BP37" i="43"/>
  <c r="AI40" i="43"/>
  <c r="AF41" i="43"/>
  <c r="BP41" i="43"/>
  <c r="AI44" i="43"/>
  <c r="AF45" i="43"/>
  <c r="BP45" i="43"/>
  <c r="BJ47" i="43"/>
  <c r="AI48" i="43"/>
  <c r="AF49" i="43"/>
  <c r="BP49" i="43"/>
  <c r="AI52" i="43"/>
  <c r="AF53" i="43"/>
  <c r="BP53" i="43"/>
  <c r="AI56" i="43"/>
  <c r="AF57" i="43"/>
  <c r="BP57" i="43"/>
  <c r="AI60" i="43"/>
  <c r="AF61" i="43"/>
  <c r="BP61" i="43"/>
  <c r="AI64" i="43"/>
  <c r="AF65" i="43"/>
  <c r="BP65" i="43"/>
  <c r="AF17" i="43"/>
  <c r="AG18" i="43"/>
  <c r="AG22" i="43"/>
  <c r="AG26" i="43"/>
  <c r="AG30" i="43"/>
  <c r="AG34" i="43"/>
  <c r="AG38" i="43"/>
  <c r="AG42" i="43"/>
  <c r="AG46" i="43"/>
  <c r="AG50" i="43"/>
  <c r="AG54" i="43"/>
  <c r="AG58" i="43"/>
  <c r="AG62" i="43"/>
  <c r="AE20" i="33"/>
  <c r="AE28" i="33"/>
  <c r="AE44" i="33"/>
  <c r="AE48" i="33"/>
  <c r="AE21" i="33"/>
  <c r="AE49" i="33"/>
  <c r="AH16" i="33"/>
  <c r="AF20" i="33"/>
  <c r="AE16" i="33"/>
  <c r="AH19" i="33"/>
  <c r="AE24" i="33"/>
  <c r="AH27" i="33"/>
  <c r="AE23" i="33"/>
  <c r="AE31" i="33"/>
  <c r="AE36" i="33"/>
  <c r="AG22" i="33"/>
  <c r="AG30" i="33"/>
  <c r="AG34" i="33"/>
  <c r="AE18" i="33"/>
  <c r="AE22" i="33"/>
  <c r="AE26" i="33"/>
  <c r="AE34" i="33"/>
  <c r="AE38" i="33"/>
  <c r="AE42" i="33"/>
  <c r="AE46" i="33"/>
  <c r="AE19" i="33"/>
  <c r="AE27" i="33"/>
  <c r="AE35" i="33"/>
  <c r="AE39" i="33"/>
  <c r="AE43" i="33"/>
  <c r="AE47" i="33"/>
  <c r="BK16" i="36"/>
  <c r="AN17" i="36"/>
  <c r="AK18" i="36"/>
  <c r="AH19" i="36"/>
  <c r="BR19" i="36"/>
  <c r="BK20" i="36"/>
  <c r="AN21" i="36"/>
  <c r="AK22" i="36"/>
  <c r="AH23" i="36"/>
  <c r="BR23" i="36"/>
  <c r="BK24" i="36"/>
  <c r="AN25" i="36"/>
  <c r="AK26" i="36"/>
  <c r="AH27" i="36"/>
  <c r="BR27" i="36"/>
  <c r="BK28" i="36"/>
  <c r="AN29" i="36"/>
  <c r="AK30" i="36"/>
  <c r="AH31" i="36"/>
  <c r="BR31" i="36"/>
  <c r="BK32" i="36"/>
  <c r="AN33" i="36"/>
  <c r="AK34" i="36"/>
  <c r="AH35" i="36"/>
  <c r="BR35" i="36"/>
  <c r="BK36" i="36"/>
  <c r="AN37" i="36"/>
  <c r="AK38" i="36"/>
  <c r="AH39" i="36"/>
  <c r="BR39" i="36"/>
  <c r="BK40" i="36"/>
  <c r="AN41" i="36"/>
  <c r="AK42" i="36"/>
  <c r="AH43" i="36"/>
  <c r="BR43" i="36"/>
  <c r="BK44" i="36"/>
  <c r="AN45" i="36"/>
  <c r="AK46" i="36"/>
  <c r="AH47" i="36"/>
  <c r="BR47" i="36"/>
  <c r="BK48" i="36"/>
  <c r="AN49" i="36"/>
  <c r="AK50" i="36"/>
  <c r="AH51" i="36"/>
  <c r="BR51" i="36"/>
  <c r="BK52" i="36"/>
  <c r="AN53" i="36"/>
  <c r="AK54" i="36"/>
  <c r="AH55" i="36"/>
  <c r="BR55" i="36"/>
  <c r="BK56" i="36"/>
  <c r="AN57" i="36"/>
  <c r="AK58" i="36"/>
  <c r="AH59" i="36"/>
  <c r="BR59" i="36"/>
  <c r="BK60" i="36"/>
  <c r="AN61" i="36"/>
  <c r="AK62" i="36"/>
  <c r="AH63" i="36"/>
  <c r="BR63" i="36"/>
  <c r="BK64" i="36"/>
  <c r="AN65" i="36"/>
  <c r="AJ16" i="36"/>
  <c r="AG17" i="36"/>
  <c r="BQ17" i="36"/>
  <c r="BN18" i="36"/>
  <c r="AJ20" i="36"/>
  <c r="AG21" i="36"/>
  <c r="BQ21" i="36"/>
  <c r="BN22" i="36"/>
  <c r="AJ24" i="36"/>
  <c r="AG25" i="36"/>
  <c r="BQ25" i="36"/>
  <c r="BN26" i="36"/>
  <c r="AJ28" i="36"/>
  <c r="AG29" i="36"/>
  <c r="BQ29" i="36"/>
  <c r="BN30" i="36"/>
  <c r="AJ32" i="36"/>
  <c r="AG33" i="36"/>
  <c r="BQ33" i="36"/>
  <c r="BN34" i="36"/>
  <c r="AJ36" i="36"/>
  <c r="AG37" i="36"/>
  <c r="BQ37" i="36"/>
  <c r="BN38" i="36"/>
  <c r="AJ40" i="36"/>
  <c r="AG41" i="36"/>
  <c r="BQ41" i="36"/>
  <c r="BN42" i="36"/>
  <c r="AJ44" i="36"/>
  <c r="AG45" i="36"/>
  <c r="BQ45" i="36"/>
  <c r="BN46" i="36"/>
  <c r="AJ48" i="36"/>
  <c r="AG49" i="36"/>
  <c r="BQ49" i="36"/>
  <c r="BN50" i="36"/>
  <c r="AJ52" i="36"/>
  <c r="AG53" i="36"/>
  <c r="BQ53" i="36"/>
  <c r="BN54" i="36"/>
  <c r="AJ56" i="36"/>
  <c r="AG57" i="36"/>
  <c r="BQ57" i="36"/>
  <c r="BN58" i="36"/>
  <c r="AJ60" i="36"/>
  <c r="AG61" i="36"/>
  <c r="BQ61" i="36"/>
  <c r="BN62" i="36"/>
  <c r="AJ64" i="36"/>
  <c r="AG65" i="36"/>
  <c r="BQ65" i="36"/>
  <c r="AI18" i="36"/>
  <c r="AF19" i="36"/>
  <c r="AI22" i="36"/>
  <c r="AF23" i="36"/>
  <c r="AI26" i="36"/>
  <c r="AF27" i="36"/>
  <c r="AI30" i="36"/>
  <c r="AF31" i="36"/>
  <c r="AI34" i="36"/>
  <c r="AF35" i="36"/>
  <c r="AI38" i="36"/>
  <c r="AF39" i="36"/>
  <c r="AI42" i="36"/>
  <c r="AF43" i="36"/>
  <c r="AI46" i="36"/>
  <c r="AF47" i="36"/>
  <c r="AI50" i="36"/>
  <c r="AF51" i="36"/>
  <c r="AI54" i="36"/>
  <c r="AF55" i="36"/>
  <c r="AI58" i="36"/>
  <c r="AF59" i="36"/>
  <c r="AI62" i="36"/>
  <c r="AF63" i="36"/>
  <c r="T9" i="57"/>
  <c r="AG22" i="31"/>
  <c r="AI16" i="31"/>
  <c r="AI24" i="31"/>
  <c r="AI32" i="31"/>
  <c r="AI48" i="31"/>
  <c r="AG26" i="31"/>
  <c r="AG30" i="31"/>
  <c r="AG42" i="31"/>
  <c r="AI56" i="31"/>
  <c r="AI64" i="31"/>
  <c r="AG28" i="31"/>
  <c r="AH23" i="31"/>
  <c r="AH39" i="31"/>
  <c r="AH17" i="31"/>
  <c r="AH21" i="31"/>
  <c r="AH29" i="31"/>
  <c r="AH33" i="31"/>
  <c r="AH37" i="31"/>
  <c r="AH41" i="31"/>
  <c r="AG19" i="31"/>
  <c r="AG23" i="31"/>
  <c r="AG27" i="31"/>
  <c r="AG31" i="31"/>
  <c r="AG35" i="31"/>
  <c r="AG39" i="31"/>
  <c r="AG43" i="31"/>
  <c r="AG47" i="31"/>
  <c r="AG51" i="31"/>
  <c r="AG55" i="31"/>
  <c r="AG59" i="31"/>
  <c r="AG63" i="31"/>
  <c r="AG17" i="31"/>
  <c r="AG21" i="31"/>
  <c r="AG29" i="31"/>
  <c r="AG33" i="31"/>
  <c r="AG37" i="31"/>
  <c r="AG41" i="31"/>
  <c r="AE24" i="29"/>
  <c r="AE17" i="29"/>
  <c r="AE21" i="29"/>
  <c r="AE25" i="29"/>
  <c r="AE29" i="29"/>
  <c r="AE33" i="29"/>
  <c r="AE37" i="29"/>
  <c r="AE45" i="29"/>
  <c r="AI20" i="29"/>
  <c r="AE20" i="29"/>
  <c r="AE36" i="29"/>
  <c r="AF31" i="29"/>
  <c r="AE34" i="29"/>
  <c r="AF39" i="29"/>
  <c r="AF47" i="29"/>
  <c r="AE16" i="29"/>
  <c r="AF19" i="29"/>
  <c r="AE22" i="29"/>
  <c r="AE30" i="29"/>
  <c r="AF35" i="29"/>
  <c r="AE38" i="29"/>
  <c r="AF43" i="29"/>
  <c r="AE46" i="29"/>
  <c r="AE49" i="29"/>
  <c r="AE19" i="29"/>
  <c r="AE23" i="29"/>
  <c r="AE27" i="29"/>
  <c r="AE47" i="29"/>
  <c r="AF45" i="29"/>
  <c r="AG21" i="29"/>
  <c r="AF17" i="29"/>
  <c r="AF25" i="29"/>
  <c r="AF33" i="29"/>
  <c r="AF41" i="29"/>
  <c r="AF37" i="29"/>
  <c r="AJ19" i="29"/>
  <c r="AG29" i="29"/>
  <c r="AG45" i="29"/>
  <c r="AH21" i="29"/>
  <c r="AG53" i="29"/>
  <c r="AG57" i="29"/>
  <c r="AG61" i="29"/>
  <c r="AG65" i="29"/>
  <c r="AF51" i="29"/>
  <c r="AF55" i="29"/>
  <c r="AF59" i="29"/>
  <c r="AF63" i="29"/>
  <c r="BL29" i="27"/>
  <c r="BJ32" i="27"/>
  <c r="BJ35" i="27"/>
  <c r="BL61" i="27"/>
  <c r="BP65" i="27"/>
  <c r="BP46" i="27"/>
  <c r="BO22" i="27"/>
  <c r="BN25" i="27"/>
  <c r="BM43" i="27"/>
  <c r="BP62" i="27"/>
  <c r="AO61" i="38"/>
  <c r="AO57" i="38"/>
  <c r="AR57" i="38"/>
  <c r="AQ57" i="38"/>
  <c r="AO54" i="38"/>
  <c r="AV54" i="38"/>
  <c r="AR38" i="38"/>
  <c r="AV17" i="38"/>
  <c r="AW17" i="38"/>
  <c r="AS43" i="40"/>
  <c r="AO43" i="40"/>
  <c r="AX51" i="40"/>
  <c r="AV51" i="40"/>
  <c r="AO51" i="40"/>
  <c r="AP51" i="40"/>
  <c r="BZ16" i="40"/>
  <c r="CB16" i="40"/>
  <c r="BV16" i="40"/>
  <c r="AO28" i="40"/>
  <c r="BY16" i="38"/>
  <c r="AQ40" i="40"/>
  <c r="AT40" i="40"/>
  <c r="AR32" i="40"/>
  <c r="AT61" i="38"/>
  <c r="AT64" i="40"/>
  <c r="AX26" i="40"/>
  <c r="AT26" i="40"/>
  <c r="AV34" i="40"/>
  <c r="AO38" i="40"/>
  <c r="AT42" i="40"/>
  <c r="AO46" i="40"/>
  <c r="AK59" i="29"/>
  <c r="BQ17" i="29"/>
  <c r="BQ25" i="29"/>
  <c r="BJ52" i="29"/>
  <c r="AN62" i="29"/>
  <c r="BQ23" i="29"/>
  <c r="AH38" i="29"/>
  <c r="BO61" i="29"/>
  <c r="AN17" i="29"/>
  <c r="AL22" i="29"/>
  <c r="AM28" i="29"/>
  <c r="AK35" i="29"/>
  <c r="AK43" i="29"/>
  <c r="AH60" i="29"/>
  <c r="BJ26" i="29"/>
  <c r="AG25" i="29"/>
  <c r="BR56" i="29"/>
  <c r="BL58" i="29"/>
  <c r="BJ19" i="29"/>
  <c r="BR21" i="29"/>
  <c r="AJ32" i="29"/>
  <c r="BL38" i="29"/>
  <c r="BR41" i="29"/>
  <c r="BL46" i="29"/>
  <c r="AM63" i="29"/>
  <c r="BN16" i="29"/>
  <c r="AK18" i="29"/>
  <c r="AK26" i="29"/>
  <c r="AG18" i="31"/>
  <c r="AG38" i="31"/>
  <c r="BO16" i="31"/>
  <c r="AL19" i="31"/>
  <c r="AL47" i="31"/>
  <c r="AN57" i="31"/>
  <c r="AM24" i="31"/>
  <c r="AN29" i="31"/>
  <c r="AL51" i="31"/>
  <c r="AL59" i="31"/>
  <c r="AL63" i="31"/>
  <c r="AK16" i="31"/>
  <c r="AK24" i="31"/>
  <c r="AH25" i="31"/>
  <c r="AN27" i="31"/>
  <c r="AK28" i="31"/>
  <c r="AN31" i="31"/>
  <c r="AK32" i="31"/>
  <c r="AN35" i="31"/>
  <c r="AN43" i="31"/>
  <c r="AK44" i="31"/>
  <c r="AK48" i="31"/>
  <c r="AK52" i="31"/>
  <c r="AK56" i="31"/>
  <c r="AK60" i="31"/>
  <c r="AK64" i="31"/>
  <c r="AJ22" i="31"/>
  <c r="AJ26" i="31"/>
  <c r="AJ30" i="31"/>
  <c r="AJ34" i="31"/>
  <c r="AJ42" i="31"/>
  <c r="AJ46" i="31"/>
  <c r="AJ50" i="31"/>
  <c r="AJ54" i="31"/>
  <c r="AJ58" i="31"/>
  <c r="AJ62" i="31"/>
  <c r="AJ16" i="31"/>
  <c r="AJ24" i="31"/>
  <c r="AG25" i="31"/>
  <c r="AJ28" i="31"/>
  <c r="AJ32" i="31"/>
  <c r="AJ44" i="31"/>
  <c r="AJ48" i="31"/>
  <c r="AJ52" i="31"/>
  <c r="AJ56" i="31"/>
  <c r="AJ60" i="31"/>
  <c r="AJ64" i="31"/>
  <c r="AT17" i="38"/>
  <c r="AO50" i="38"/>
  <c r="AW34" i="38"/>
  <c r="AU62" i="40"/>
  <c r="AO28" i="46"/>
  <c r="AO40" i="40"/>
  <c r="BR16" i="33"/>
  <c r="BK17" i="33"/>
  <c r="BR18" i="33"/>
  <c r="BM21" i="33"/>
  <c r="BO23" i="33"/>
  <c r="BI25" i="33"/>
  <c r="BR26" i="33"/>
  <c r="BM29" i="33"/>
  <c r="BN31" i="33"/>
  <c r="BP33" i="33"/>
  <c r="BR35" i="33"/>
  <c r="AJ21" i="33"/>
  <c r="BQ22" i="33"/>
  <c r="AN25" i="33"/>
  <c r="AJ29" i="33"/>
  <c r="BQ30" i="33"/>
  <c r="AO58" i="38"/>
  <c r="AP54" i="40"/>
  <c r="AQ24" i="40"/>
  <c r="AO31" i="38"/>
  <c r="AW31" i="38"/>
  <c r="AU28" i="38"/>
  <c r="AQ56" i="38"/>
  <c r="AW56" i="38"/>
  <c r="AQ40" i="38"/>
  <c r="BU16" i="38"/>
  <c r="CA16" i="38"/>
  <c r="BZ16" i="38"/>
  <c r="AP53" i="40"/>
  <c r="AV53" i="40"/>
  <c r="AU53" i="40"/>
  <c r="AS53" i="40"/>
  <c r="AW32" i="40"/>
  <c r="AW29" i="40"/>
  <c r="AU29" i="40"/>
  <c r="AS61" i="40"/>
  <c r="AR61" i="40"/>
  <c r="BN22" i="29"/>
  <c r="BQ47" i="29"/>
  <c r="BP27" i="29"/>
  <c r="BP43" i="29"/>
  <c r="BN48" i="29"/>
  <c r="AM57" i="29"/>
  <c r="BO20" i="29"/>
  <c r="BJ34" i="29"/>
  <c r="AJ54" i="29"/>
  <c r="AN25" i="29"/>
  <c r="AL30" i="29"/>
  <c r="AN33" i="29"/>
  <c r="AN41" i="29"/>
  <c r="AL46" i="29"/>
  <c r="BP49" i="29"/>
  <c r="BR18" i="29"/>
  <c r="BP54" i="29"/>
  <c r="AG17" i="29"/>
  <c r="AG33" i="29"/>
  <c r="BN36" i="29"/>
  <c r="BN44" i="29"/>
  <c r="BL50" i="29"/>
  <c r="BR60" i="29"/>
  <c r="AJ36" i="29"/>
  <c r="AJ44" i="29"/>
  <c r="BR45" i="29"/>
  <c r="AM51" i="29"/>
  <c r="BQ53" i="29"/>
  <c r="AJ56" i="29"/>
  <c r="AJ64" i="29"/>
  <c r="BM24" i="29"/>
  <c r="AI50" i="29"/>
  <c r="AI54" i="29"/>
  <c r="AI58" i="29"/>
  <c r="BP59" i="29"/>
  <c r="AI62" i="29"/>
  <c r="AH56" i="29"/>
  <c r="AI28" i="31"/>
  <c r="AI44" i="31"/>
  <c r="AG34" i="31"/>
  <c r="AG50" i="31"/>
  <c r="AU26" i="38"/>
  <c r="AV26" i="38"/>
  <c r="AS63" i="38"/>
  <c r="AW20" i="38"/>
  <c r="AQ46" i="38"/>
  <c r="AV33" i="38"/>
  <c r="AX19" i="40"/>
  <c r="AW22" i="40"/>
  <c r="AP45" i="40"/>
  <c r="AO22" i="46"/>
  <c r="AR29" i="40"/>
  <c r="AF41" i="33"/>
  <c r="AF21" i="33"/>
  <c r="AF29" i="33"/>
  <c r="AW40" i="38"/>
  <c r="AS37" i="38"/>
  <c r="AP22" i="40"/>
  <c r="AP46" i="40"/>
  <c r="AR50" i="38"/>
  <c r="AU18" i="38"/>
  <c r="AQ41" i="38"/>
  <c r="AN29" i="29"/>
  <c r="BK32" i="29"/>
  <c r="BJ42" i="29"/>
  <c r="BQ51" i="29"/>
  <c r="AH24" i="29"/>
  <c r="BP35" i="29"/>
  <c r="BN40" i="29"/>
  <c r="AL18" i="29"/>
  <c r="BL29" i="29"/>
  <c r="AN49" i="29"/>
  <c r="BO65" i="29"/>
  <c r="AM20" i="29"/>
  <c r="AK27" i="29"/>
  <c r="BM31" i="29"/>
  <c r="AM36" i="29"/>
  <c r="BM39" i="29"/>
  <c r="AM44" i="29"/>
  <c r="BI55" i="29"/>
  <c r="BN64" i="29"/>
  <c r="BQ63" i="29"/>
  <c r="BN28" i="29"/>
  <c r="AG41" i="29"/>
  <c r="BL62" i="29"/>
  <c r="AJ20" i="29"/>
  <c r="AJ28" i="29"/>
  <c r="BL30" i="29"/>
  <c r="BR33" i="29"/>
  <c r="BR37" i="29"/>
  <c r="AJ48" i="29"/>
  <c r="AJ52" i="29"/>
  <c r="AM55" i="29"/>
  <c r="BQ57" i="29"/>
  <c r="AH52" i="29"/>
  <c r="AG46" i="31"/>
  <c r="AG54" i="31"/>
  <c r="AG58" i="31"/>
  <c r="AG62" i="31"/>
  <c r="AV21" i="38"/>
  <c r="AS61" i="38"/>
  <c r="AR58" i="38"/>
  <c r="AV45" i="38"/>
  <c r="AU45" i="38"/>
  <c r="AR42" i="38"/>
  <c r="AR25" i="38"/>
  <c r="AQ22" i="38"/>
  <c r="AO22" i="38"/>
  <c r="AS22" i="38"/>
  <c r="AW19" i="40"/>
  <c r="AO18" i="40"/>
  <c r="AX29" i="40"/>
  <c r="AO32" i="40"/>
  <c r="AS31" i="40"/>
  <c r="AV41" i="40"/>
  <c r="AQ53" i="40"/>
  <c r="AR57" i="40"/>
  <c r="AF37" i="33"/>
  <c r="AH39" i="33"/>
  <c r="AF33" i="33"/>
  <c r="AH35" i="33"/>
  <c r="AQ55" i="38"/>
  <c r="AS48" i="38"/>
  <c r="AV40" i="38"/>
  <c r="AQ17" i="38"/>
  <c r="AX58" i="40"/>
  <c r="AX38" i="40"/>
  <c r="AV40" i="40"/>
  <c r="AO19" i="38"/>
  <c r="AV19" i="38"/>
  <c r="AT27" i="38"/>
  <c r="AW61" i="38"/>
  <c r="AW45" i="38"/>
  <c r="AR24" i="40"/>
  <c r="AW27" i="40"/>
  <c r="AW36" i="40"/>
  <c r="AO44" i="40"/>
  <c r="AS27" i="46"/>
  <c r="AS31" i="38"/>
  <c r="AP57" i="38"/>
  <c r="BZ62" i="38"/>
  <c r="AT48" i="38"/>
  <c r="AP23" i="38"/>
  <c r="BU16" i="40"/>
  <c r="AS26" i="40"/>
  <c r="AP57" i="40"/>
  <c r="AP61" i="40"/>
  <c r="AO42" i="40"/>
  <c r="AW28" i="38"/>
  <c r="AQ45" i="38"/>
  <c r="AV35" i="38"/>
  <c r="AI16" i="50"/>
  <c r="BN19" i="50"/>
  <c r="AL27" i="50"/>
  <c r="BI34" i="50"/>
  <c r="AL19" i="50"/>
  <c r="BI30" i="50"/>
  <c r="BI26" i="50"/>
  <c r="BI57" i="50"/>
  <c r="BM61" i="50"/>
  <c r="AK22" i="50"/>
  <c r="BK24" i="50"/>
  <c r="BO28" i="50"/>
  <c r="AI45" i="50"/>
  <c r="BI47" i="50"/>
  <c r="BO63" i="50"/>
  <c r="BN18" i="50"/>
  <c r="BN22" i="50"/>
  <c r="AJ24" i="50"/>
  <c r="AJ28" i="50"/>
  <c r="AJ32" i="50"/>
  <c r="AJ36" i="50"/>
  <c r="AJ40" i="50"/>
  <c r="BM41" i="50"/>
  <c r="BR46" i="50"/>
  <c r="BJ54" i="50"/>
  <c r="BL56" i="50"/>
  <c r="BP60" i="50"/>
  <c r="BR62" i="50"/>
  <c r="AN46" i="50"/>
  <c r="AG53" i="50"/>
  <c r="AH46" i="50"/>
  <c r="AH50" i="50"/>
  <c r="AJ52" i="50"/>
  <c r="AL54" i="50"/>
  <c r="BQ18" i="43"/>
  <c r="AM20" i="43"/>
  <c r="AJ21" i="43"/>
  <c r="BQ22" i="43"/>
  <c r="AM24" i="43"/>
  <c r="AJ25" i="43"/>
  <c r="BQ26" i="43"/>
  <c r="AM28" i="43"/>
  <c r="AJ29" i="43"/>
  <c r="BQ30" i="43"/>
  <c r="AM32" i="43"/>
  <c r="AJ33" i="43"/>
  <c r="BQ34" i="43"/>
  <c r="AM36" i="43"/>
  <c r="AJ37" i="43"/>
  <c r="BQ38" i="43"/>
  <c r="AM40" i="43"/>
  <c r="AJ41" i="43"/>
  <c r="BQ42" i="43"/>
  <c r="AM44" i="43"/>
  <c r="AJ45" i="43"/>
  <c r="BQ46" i="43"/>
  <c r="BN47" i="43"/>
  <c r="AM48" i="43"/>
  <c r="AJ49" i="43"/>
  <c r="BQ50" i="43"/>
  <c r="AM52" i="43"/>
  <c r="AJ53" i="43"/>
  <c r="BQ54" i="43"/>
  <c r="AM56" i="43"/>
  <c r="AJ57" i="43"/>
  <c r="BQ58" i="43"/>
  <c r="AM60" i="43"/>
  <c r="AJ61" i="43"/>
  <c r="BQ62" i="43"/>
  <c r="AM64" i="43"/>
  <c r="AJ65" i="43"/>
  <c r="AM28" i="55"/>
  <c r="AH23" i="55"/>
  <c r="BK20" i="55"/>
  <c r="BQ26" i="55"/>
  <c r="AI24" i="55"/>
  <c r="AF58" i="55"/>
  <c r="BL21" i="55"/>
  <c r="BL46" i="55"/>
  <c r="AG18" i="55"/>
  <c r="AI20" i="55"/>
  <c r="AK22" i="55"/>
  <c r="AG34" i="55"/>
  <c r="BI36" i="55"/>
  <c r="AF39" i="55"/>
  <c r="BI44" i="55"/>
  <c r="AH52" i="55"/>
  <c r="AG30" i="55"/>
  <c r="BO42" i="55"/>
  <c r="AG47" i="55"/>
  <c r="BL58" i="55"/>
  <c r="AG63" i="55"/>
  <c r="AF25" i="55"/>
  <c r="AH27" i="55"/>
  <c r="AJ29" i="55"/>
  <c r="AL31" i="55"/>
  <c r="AH48" i="55"/>
  <c r="AH64" i="55"/>
  <c r="BI17" i="55"/>
  <c r="BO19" i="55"/>
  <c r="AL26" i="55"/>
  <c r="BI33" i="55"/>
  <c r="AU57" i="38"/>
  <c r="AT36" i="40"/>
  <c r="AR46" i="40"/>
  <c r="AT54" i="40"/>
  <c r="AP62" i="40"/>
  <c r="AR28" i="40"/>
  <c r="AR20" i="40"/>
  <c r="BU62" i="38"/>
  <c r="AW39" i="38"/>
  <c r="AU20" i="40"/>
  <c r="AO58" i="40"/>
  <c r="AP41" i="40"/>
  <c r="AO30" i="46"/>
  <c r="AR24" i="38"/>
  <c r="AO63" i="38"/>
  <c r="AU47" i="38"/>
  <c r="AR31" i="38"/>
  <c r="AO41" i="40"/>
  <c r="AO57" i="40"/>
  <c r="AW30" i="46"/>
  <c r="BO16" i="50"/>
  <c r="AI20" i="50"/>
  <c r="BP25" i="50"/>
  <c r="BL37" i="50"/>
  <c r="BQ47" i="50"/>
  <c r="AM51" i="50"/>
  <c r="AG61" i="50"/>
  <c r="BL33" i="50"/>
  <c r="BL17" i="50"/>
  <c r="BL21" i="50"/>
  <c r="BL29" i="50"/>
  <c r="BJ58" i="50"/>
  <c r="BK20" i="50"/>
  <c r="BQ22" i="50"/>
  <c r="BI38" i="50"/>
  <c r="BM43" i="50"/>
  <c r="BO45" i="50"/>
  <c r="BJ48" i="50"/>
  <c r="BP64" i="50"/>
  <c r="AH26" i="50"/>
  <c r="AJ44" i="50"/>
  <c r="AG57" i="50"/>
  <c r="AI59" i="50"/>
  <c r="BK51" i="50"/>
  <c r="BM53" i="50"/>
  <c r="BO55" i="50"/>
  <c r="BP52" i="50"/>
  <c r="AI49" i="50"/>
  <c r="AI65" i="50"/>
  <c r="AN17" i="43"/>
  <c r="AK18" i="43"/>
  <c r="AH19" i="43"/>
  <c r="BR19" i="43"/>
  <c r="BK20" i="43"/>
  <c r="AN21" i="43"/>
  <c r="AK22" i="43"/>
  <c r="AH23" i="43"/>
  <c r="BR23" i="43"/>
  <c r="BK24" i="43"/>
  <c r="AN25" i="43"/>
  <c r="AK26" i="43"/>
  <c r="AH27" i="43"/>
  <c r="BR27" i="43"/>
  <c r="BK28" i="43"/>
  <c r="AN29" i="43"/>
  <c r="AK30" i="43"/>
  <c r="AH31" i="43"/>
  <c r="BR31" i="43"/>
  <c r="BK32" i="43"/>
  <c r="AN33" i="43"/>
  <c r="AK34" i="43"/>
  <c r="AH35" i="43"/>
  <c r="BR35" i="43"/>
  <c r="BK36" i="43"/>
  <c r="AN37" i="43"/>
  <c r="AK38" i="43"/>
  <c r="AH39" i="43"/>
  <c r="BR39" i="43"/>
  <c r="BK40" i="43"/>
  <c r="AN41" i="43"/>
  <c r="AK42" i="43"/>
  <c r="AH43" i="43"/>
  <c r="BR43" i="43"/>
  <c r="BK44" i="43"/>
  <c r="AN45" i="43"/>
  <c r="AK46" i="43"/>
  <c r="AH47" i="43"/>
  <c r="BR47" i="43"/>
  <c r="BK48" i="43"/>
  <c r="AN49" i="43"/>
  <c r="AK50" i="43"/>
  <c r="AH51" i="43"/>
  <c r="BR51" i="43"/>
  <c r="BK52" i="43"/>
  <c r="AN53" i="43"/>
  <c r="AK54" i="43"/>
  <c r="AH55" i="43"/>
  <c r="BR55" i="43"/>
  <c r="BK56" i="43"/>
  <c r="AN57" i="43"/>
  <c r="AK58" i="43"/>
  <c r="AH59" i="43"/>
  <c r="BR59" i="43"/>
  <c r="BK60" i="43"/>
  <c r="AN61" i="43"/>
  <c r="AK62" i="43"/>
  <c r="AH63" i="43"/>
  <c r="BR63" i="43"/>
  <c r="BK64" i="43"/>
  <c r="AN65" i="43"/>
  <c r="AF35" i="43"/>
  <c r="AF39" i="43"/>
  <c r="AF43" i="43"/>
  <c r="AF47" i="43"/>
  <c r="AF51" i="43"/>
  <c r="AF55" i="43"/>
  <c r="AF59" i="43"/>
  <c r="AF63" i="43"/>
  <c r="BO24" i="55"/>
  <c r="AF21" i="55"/>
  <c r="AN29" i="55"/>
  <c r="BL62" i="55"/>
  <c r="AL27" i="55"/>
  <c r="BM63" i="55"/>
  <c r="BM22" i="55"/>
  <c r="AF50" i="55"/>
  <c r="BK16" i="55"/>
  <c r="BM18" i="55"/>
  <c r="AN25" i="55"/>
  <c r="BK32" i="55"/>
  <c r="BM34" i="55"/>
  <c r="BJ37" i="55"/>
  <c r="BL39" i="55"/>
  <c r="BJ45" i="55"/>
  <c r="BN56" i="55"/>
  <c r="BK28" i="55"/>
  <c r="BM30" i="55"/>
  <c r="AL37" i="55"/>
  <c r="AJ43" i="55"/>
  <c r="AL45" i="55"/>
  <c r="BK49" i="55"/>
  <c r="AF54" i="55"/>
  <c r="BM59" i="55"/>
  <c r="BK65" i="55"/>
  <c r="BJ23" i="55"/>
  <c r="BL25" i="55"/>
  <c r="BN27" i="55"/>
  <c r="BP29" i="55"/>
  <c r="BR31" i="55"/>
  <c r="BN52" i="55"/>
  <c r="AF20" i="55"/>
  <c r="AL36" i="55"/>
  <c r="BL38" i="55"/>
  <c r="BN40" i="55"/>
  <c r="AL44" i="55"/>
  <c r="BP50" i="55"/>
  <c r="BR60" i="55"/>
  <c r="AF43" i="55"/>
  <c r="BQ16" i="62"/>
  <c r="BO18" i="62"/>
  <c r="BQ20" i="62"/>
  <c r="BO22" i="62"/>
  <c r="BQ24" i="62"/>
  <c r="BR29" i="62"/>
  <c r="BL39" i="62"/>
  <c r="AN19" i="62"/>
  <c r="AJ27" i="62"/>
  <c r="BP43" i="62"/>
  <c r="BJ21" i="62"/>
  <c r="AL29" i="62"/>
  <c r="AH17" i="62"/>
  <c r="AH21" i="62"/>
  <c r="AH25" i="62"/>
  <c r="BQ28" i="62"/>
  <c r="AK44" i="62"/>
  <c r="BQ19" i="62"/>
  <c r="BQ23" i="62"/>
  <c r="BI32" i="62"/>
  <c r="AH37" i="62"/>
  <c r="AL41" i="62"/>
  <c r="BJ44" i="62"/>
  <c r="BL46" i="62"/>
  <c r="AI16" i="62"/>
  <c r="AF17" i="62"/>
  <c r="AI20" i="62"/>
  <c r="AF21" i="62"/>
  <c r="AF25" i="62"/>
  <c r="BK30" i="62"/>
  <c r="AL48" i="62"/>
  <c r="BM56" i="62"/>
  <c r="AI29" i="62"/>
  <c r="AI33" i="62"/>
  <c r="AN33" i="33"/>
  <c r="BK40" i="33"/>
  <c r="BM42" i="33"/>
  <c r="AK17" i="33"/>
  <c r="AH18" i="33"/>
  <c r="AH26" i="33"/>
  <c r="AI40" i="33"/>
  <c r="AK42" i="33"/>
  <c r="BJ19" i="33"/>
  <c r="BK20" i="33"/>
  <c r="BJ27" i="33"/>
  <c r="BK28" i="33"/>
  <c r="BN43" i="33"/>
  <c r="AM44" i="33"/>
  <c r="AJ45" i="33"/>
  <c r="BQ46" i="33"/>
  <c r="BN47" i="33"/>
  <c r="AM48" i="33"/>
  <c r="AJ49" i="33"/>
  <c r="BQ50" i="33"/>
  <c r="BN51" i="33"/>
  <c r="AM52" i="33"/>
  <c r="AJ53" i="33"/>
  <c r="BQ54" i="33"/>
  <c r="BN55" i="33"/>
  <c r="AM56" i="33"/>
  <c r="AJ57" i="33"/>
  <c r="BQ58" i="33"/>
  <c r="BN59" i="33"/>
  <c r="AM60" i="33"/>
  <c r="AJ61" i="33"/>
  <c r="BQ62" i="33"/>
  <c r="BN63" i="33"/>
  <c r="AM64" i="33"/>
  <c r="AJ65" i="33"/>
  <c r="AK33" i="33"/>
  <c r="BR34" i="33"/>
  <c r="AK37" i="33"/>
  <c r="BR38" i="33"/>
  <c r="BK39" i="33"/>
  <c r="AK41" i="33"/>
  <c r="AH42" i="33"/>
  <c r="BI24" i="33"/>
  <c r="AL25" i="33"/>
  <c r="BI32" i="33"/>
  <c r="BI36" i="33"/>
  <c r="BI44" i="33"/>
  <c r="BI48" i="33"/>
  <c r="BI52" i="33"/>
  <c r="BI56" i="33"/>
  <c r="BI60" i="33"/>
  <c r="BI64" i="33"/>
  <c r="AI21" i="33"/>
  <c r="AI25" i="33"/>
  <c r="AI29" i="33"/>
  <c r="AI33" i="33"/>
  <c r="AI37" i="33"/>
  <c r="AI41" i="33"/>
  <c r="AI45" i="33"/>
  <c r="AI49" i="33"/>
  <c r="AI53" i="33"/>
  <c r="AI57" i="33"/>
  <c r="AI61" i="33"/>
  <c r="AI65" i="33"/>
  <c r="AU27" i="38"/>
  <c r="AO23" i="38"/>
  <c r="AS59" i="38"/>
  <c r="AR56" i="38"/>
  <c r="AV53" i="38"/>
  <c r="AR40" i="38"/>
  <c r="AU37" i="38"/>
  <c r="AV24" i="38"/>
  <c r="AR21" i="38"/>
  <c r="AS42" i="40"/>
  <c r="AQ32" i="40"/>
  <c r="AV35" i="40"/>
  <c r="AS54" i="40"/>
  <c r="AR23" i="38"/>
  <c r="AQ27" i="38"/>
  <c r="BU46" i="38"/>
  <c r="AS35" i="38"/>
  <c r="AR32" i="38"/>
  <c r="AO60" i="38"/>
  <c r="AV50" i="38"/>
  <c r="AO47" i="38"/>
  <c r="AQ44" i="38"/>
  <c r="AT53" i="38"/>
  <c r="AG18" i="36"/>
  <c r="AG22" i="36"/>
  <c r="AG26" i="36"/>
  <c r="AG30" i="36"/>
  <c r="AG34" i="36"/>
  <c r="AG38" i="36"/>
  <c r="AG42" i="36"/>
  <c r="AG46" i="36"/>
  <c r="AG50" i="36"/>
  <c r="AG54" i="36"/>
  <c r="AG58" i="36"/>
  <c r="AG62" i="36"/>
  <c r="CA16" i="40"/>
  <c r="AW41" i="40"/>
  <c r="AS55" i="46"/>
  <c r="AS22" i="46"/>
  <c r="AR19" i="46"/>
  <c r="AO26" i="46"/>
  <c r="AV23" i="46"/>
  <c r="AT37" i="38"/>
  <c r="AQ61" i="38"/>
  <c r="AI24" i="50"/>
  <c r="AG38" i="50"/>
  <c r="AI40" i="50"/>
  <c r="AN52" i="50"/>
  <c r="AG34" i="50"/>
  <c r="AJ64" i="50"/>
  <c r="AG30" i="50"/>
  <c r="BK59" i="50"/>
  <c r="AF42" i="50"/>
  <c r="AH44" i="50"/>
  <c r="AJ46" i="50"/>
  <c r="AK49" i="50"/>
  <c r="BQ65" i="50"/>
  <c r="BL61" i="43"/>
  <c r="BL65" i="43"/>
  <c r="BJ35" i="55"/>
  <c r="AG51" i="55"/>
  <c r="BM55" i="55"/>
  <c r="AF17" i="55"/>
  <c r="AF33" i="55"/>
  <c r="AG40" i="55"/>
  <c r="AH60" i="55"/>
  <c r="AF29" i="55"/>
  <c r="BN41" i="55"/>
  <c r="AG55" i="55"/>
  <c r="AH56" i="55"/>
  <c r="AK28" i="62"/>
  <c r="AM30" i="62"/>
  <c r="AH41" i="62"/>
  <c r="BJ33" i="62"/>
  <c r="BL35" i="62"/>
  <c r="AK47" i="62"/>
  <c r="AF50" i="62"/>
  <c r="AH47" i="62"/>
  <c r="BP61" i="62"/>
  <c r="BL60" i="62"/>
  <c r="AK58" i="62"/>
  <c r="AL59" i="62"/>
  <c r="BP64" i="62"/>
  <c r="BM65" i="62"/>
  <c r="AL65" i="62"/>
  <c r="BN29" i="52"/>
  <c r="AI46" i="52"/>
  <c r="BN61" i="52"/>
  <c r="AL21" i="52"/>
  <c r="BM28" i="52"/>
  <c r="BK42" i="52"/>
  <c r="AK48" i="52"/>
  <c r="BM60" i="52"/>
  <c r="AM18" i="52"/>
  <c r="AM34" i="52"/>
  <c r="BR49" i="52"/>
  <c r="BR21" i="52"/>
  <c r="BQ48" i="52"/>
  <c r="BL19" i="52"/>
  <c r="BL23" i="52"/>
  <c r="BN25" i="52"/>
  <c r="BJ37" i="52"/>
  <c r="BL39" i="52"/>
  <c r="BP43" i="52"/>
  <c r="BR45" i="52"/>
  <c r="BJ53" i="52"/>
  <c r="BL55" i="52"/>
  <c r="BN57" i="52"/>
  <c r="AK65" i="52"/>
  <c r="AI38" i="52"/>
  <c r="AI54" i="52"/>
  <c r="AI18" i="52"/>
  <c r="AF31" i="52"/>
  <c r="AJ35" i="52"/>
  <c r="AL37" i="52"/>
  <c r="AF47" i="52"/>
  <c r="AJ51" i="52"/>
  <c r="AL53" i="52"/>
  <c r="AJ23" i="56"/>
  <c r="AL17" i="56"/>
  <c r="AK16" i="56"/>
  <c r="BR17" i="56"/>
  <c r="BJ25" i="56"/>
  <c r="BL19" i="56"/>
  <c r="BQ30" i="56"/>
  <c r="BK36" i="56"/>
  <c r="AF17" i="56"/>
  <c r="AF21" i="56"/>
  <c r="BL33" i="56"/>
  <c r="BN35" i="56"/>
  <c r="BP37" i="56"/>
  <c r="BO32" i="56"/>
  <c r="BM38" i="56"/>
  <c r="BJ39" i="56"/>
  <c r="AI40" i="56"/>
  <c r="BP41" i="56"/>
  <c r="BM42" i="56"/>
  <c r="BJ43" i="56"/>
  <c r="AI44" i="56"/>
  <c r="BP45" i="56"/>
  <c r="BM46" i="56"/>
  <c r="BJ47" i="56"/>
  <c r="AI48" i="56"/>
  <c r="BP49" i="56"/>
  <c r="BM50" i="56"/>
  <c r="BI51" i="56"/>
  <c r="AK53" i="56"/>
  <c r="BJ54" i="56"/>
  <c r="BK55" i="56"/>
  <c r="AI59" i="56"/>
  <c r="AK61" i="56"/>
  <c r="BJ62" i="56"/>
  <c r="BK63" i="56"/>
  <c r="BM30" i="27"/>
  <c r="BJ48" i="27"/>
  <c r="BK17" i="49"/>
  <c r="AM49" i="62"/>
  <c r="BQ47" i="62"/>
  <c r="AK54" i="62"/>
  <c r="AL63" i="62"/>
  <c r="AK62" i="62"/>
  <c r="AG65" i="62"/>
  <c r="BO30" i="52"/>
  <c r="AL49" i="52"/>
  <c r="BO62" i="52"/>
  <c r="BP31" i="52"/>
  <c r="AF43" i="52"/>
  <c r="AN51" i="52"/>
  <c r="BI40" i="52"/>
  <c r="AJ31" i="52"/>
  <c r="BK22" i="52"/>
  <c r="BQ16" i="56"/>
  <c r="AK24" i="56"/>
  <c r="BM26" i="56"/>
  <c r="BN27" i="56"/>
  <c r="BI34" i="56"/>
  <c r="BM57" i="56"/>
  <c r="BO59" i="56"/>
  <c r="BI61" i="56"/>
  <c r="BM65" i="56"/>
  <c r="AM16" i="49"/>
  <c r="AH18" i="49"/>
  <c r="BJ18" i="49"/>
  <c r="BK18" i="49"/>
  <c r="BI63" i="27"/>
  <c r="BL18" i="49"/>
  <c r="BI18" i="49"/>
  <c r="BR59" i="27"/>
  <c r="BO56" i="27"/>
  <c r="BL53" i="27"/>
  <c r="BN20" i="49"/>
  <c r="AN38" i="55"/>
  <c r="AH40" i="55"/>
  <c r="AJ42" i="55"/>
  <c r="BQ43" i="55"/>
  <c r="AL56" i="55"/>
  <c r="AJ62" i="55"/>
  <c r="AG36" i="55"/>
  <c r="AG44" i="55"/>
  <c r="AF18" i="55"/>
  <c r="AF22" i="55"/>
  <c r="AF26" i="55"/>
  <c r="AF30" i="55"/>
  <c r="AF34" i="55"/>
  <c r="AF47" i="55"/>
  <c r="AF51" i="55"/>
  <c r="AF55" i="55"/>
  <c r="AF59" i="55"/>
  <c r="AF63" i="55"/>
  <c r="AK16" i="62"/>
  <c r="AI18" i="62"/>
  <c r="AK20" i="62"/>
  <c r="AI22" i="62"/>
  <c r="AK24" i="62"/>
  <c r="AK26" i="62"/>
  <c r="BK38" i="62"/>
  <c r="BK26" i="62"/>
  <c r="BO42" i="62"/>
  <c r="BP27" i="62"/>
  <c r="AJ43" i="62"/>
  <c r="AF18" i="62"/>
  <c r="AF22" i="62"/>
  <c r="AG26" i="62"/>
  <c r="BK34" i="62"/>
  <c r="BM36" i="62"/>
  <c r="BQ40" i="62"/>
  <c r="AF46" i="62"/>
  <c r="AG32" i="62"/>
  <c r="AI34" i="62"/>
  <c r="AK36" i="62"/>
  <c r="BQ52" i="62"/>
  <c r="BP31" i="62"/>
  <c r="BK54" i="62"/>
  <c r="AH27" i="62"/>
  <c r="BK49" i="62"/>
  <c r="BQ62" i="62"/>
  <c r="BO58" i="62"/>
  <c r="AJ49" i="62"/>
  <c r="BQ50" i="62"/>
  <c r="BN55" i="62"/>
  <c r="AJ61" i="62"/>
  <c r="AK60" i="62"/>
  <c r="AF53" i="62"/>
  <c r="AF59" i="62"/>
  <c r="AG60" i="62"/>
  <c r="BR63" i="62"/>
  <c r="AF61" i="62"/>
  <c r="AH63" i="62"/>
  <c r="AL62" i="62"/>
  <c r="AH65" i="62"/>
  <c r="BI24" i="52"/>
  <c r="AH45" i="52"/>
  <c r="BI56" i="52"/>
  <c r="BI20" i="52"/>
  <c r="BL27" i="52"/>
  <c r="BJ41" i="52"/>
  <c r="AJ47" i="52"/>
  <c r="BL59" i="52"/>
  <c r="AL17" i="52"/>
  <c r="AL33" i="52"/>
  <c r="BO46" i="52"/>
  <c r="BO63" i="52"/>
  <c r="AF27" i="52"/>
  <c r="AN35" i="52"/>
  <c r="BP47" i="52"/>
  <c r="AF59" i="52"/>
  <c r="AF19" i="52"/>
  <c r="AF23" i="52"/>
  <c r="AH25" i="52"/>
  <c r="AL29" i="52"/>
  <c r="BI36" i="52"/>
  <c r="AF39" i="52"/>
  <c r="AH41" i="52"/>
  <c r="AJ43" i="52"/>
  <c r="BI52" i="52"/>
  <c r="AF55" i="52"/>
  <c r="AH57" i="52"/>
  <c r="AL61" i="52"/>
  <c r="BP64" i="52"/>
  <c r="BL35" i="52"/>
  <c r="BL51" i="52"/>
  <c r="AH21" i="52"/>
  <c r="BO34" i="52"/>
  <c r="BO50" i="52"/>
  <c r="BO18" i="56"/>
  <c r="BR21" i="56"/>
  <c r="BO22" i="56"/>
  <c r="BP23" i="56"/>
  <c r="AI22" i="56"/>
  <c r="AL25" i="56"/>
  <c r="AJ29" i="56"/>
  <c r="BI20" i="56"/>
  <c r="AM32" i="56"/>
  <c r="AH17" i="56"/>
  <c r="AF19" i="56"/>
  <c r="AH21" i="56"/>
  <c r="AF23" i="56"/>
  <c r="BP29" i="56"/>
  <c r="AF18" i="56"/>
  <c r="AF22" i="56"/>
  <c r="AM28" i="56"/>
  <c r="AG24" i="56"/>
  <c r="AH35" i="56"/>
  <c r="AJ37" i="56"/>
  <c r="AG30" i="56"/>
  <c r="AL39" i="56"/>
  <c r="BO40" i="56"/>
  <c r="AL43" i="56"/>
  <c r="BO44" i="56"/>
  <c r="AL47" i="56"/>
  <c r="BO48" i="56"/>
  <c r="AN51" i="56"/>
  <c r="BP52" i="56"/>
  <c r="AL54" i="56"/>
  <c r="AM55" i="56"/>
  <c r="BL56" i="56"/>
  <c r="BN58" i="56"/>
  <c r="BP60" i="56"/>
  <c r="AL62" i="56"/>
  <c r="AM63" i="56"/>
  <c r="BL64" i="56"/>
  <c r="AF54" i="56"/>
  <c r="AF62" i="56"/>
  <c r="AF58" i="56"/>
  <c r="BQ55" i="27"/>
  <c r="BK36" i="27"/>
  <c r="BK57" i="27"/>
  <c r="BK41" i="27"/>
  <c r="BQ28" i="27"/>
  <c r="BO21" i="27"/>
  <c r="AH16" i="49"/>
  <c r="BQ31" i="27"/>
  <c r="BN60" i="27"/>
  <c r="BN47" i="27"/>
  <c r="BK44" i="27"/>
  <c r="BJ40" i="27"/>
  <c r="BP54" i="27"/>
  <c r="BI47" i="29"/>
  <c r="AK16" i="29"/>
  <c r="AJ24" i="29"/>
  <c r="BL26" i="29"/>
  <c r="AH41" i="29"/>
  <c r="BJ43" i="29"/>
  <c r="BQ49" i="29"/>
  <c r="AM59" i="29"/>
  <c r="BQ65" i="29"/>
  <c r="AM25" i="29"/>
  <c r="BM28" i="29"/>
  <c r="BO31" i="29"/>
  <c r="AK34" i="29"/>
  <c r="AM41" i="29"/>
  <c r="BM44" i="29"/>
  <c r="BO47" i="29"/>
  <c r="BJ53" i="29"/>
  <c r="BP55" i="29"/>
  <c r="BJ57" i="29"/>
  <c r="BM60" i="29"/>
  <c r="BM64" i="29"/>
  <c r="BR51" i="29"/>
  <c r="BK52" i="29"/>
  <c r="BR55" i="29"/>
  <c r="AH59" i="29"/>
  <c r="BK60" i="29"/>
  <c r="AN65" i="29"/>
  <c r="AM40" i="31"/>
  <c r="AN23" i="31"/>
  <c r="AH61" i="31"/>
  <c r="AN63" i="31"/>
  <c r="AM17" i="31"/>
  <c r="AM21" i="31"/>
  <c r="AM33" i="31"/>
  <c r="AM37" i="31"/>
  <c r="AM45" i="31"/>
  <c r="AM53" i="31"/>
  <c r="AM57" i="31"/>
  <c r="AM61" i="31"/>
  <c r="AM65" i="31"/>
  <c r="AM19" i="31"/>
  <c r="AJ20" i="31"/>
  <c r="AM23" i="31"/>
  <c r="AM27" i="31"/>
  <c r="AM31" i="31"/>
  <c r="AM35" i="31"/>
  <c r="AJ36" i="31"/>
  <c r="AM39" i="31"/>
  <c r="AJ40" i="31"/>
  <c r="AM43" i="31"/>
  <c r="AG45" i="31"/>
  <c r="AM47" i="31"/>
  <c r="AG49" i="31"/>
  <c r="AM51" i="31"/>
  <c r="AG53" i="31"/>
  <c r="AM55" i="31"/>
  <c r="AG57" i="31"/>
  <c r="AM59" i="31"/>
  <c r="AG61" i="31"/>
  <c r="AM63" i="31"/>
  <c r="AG65" i="31"/>
  <c r="AV49" i="40"/>
  <c r="AU49" i="40"/>
  <c r="AQ49" i="40"/>
  <c r="AP49" i="40"/>
  <c r="AR49" i="40"/>
  <c r="AS49" i="40"/>
  <c r="AW49" i="40"/>
  <c r="AW25" i="38"/>
  <c r="AX48" i="40"/>
  <c r="AX56" i="40"/>
  <c r="AW28" i="46"/>
  <c r="AO20" i="38"/>
  <c r="AO60" i="40"/>
  <c r="AO30" i="40"/>
  <c r="BO22" i="29"/>
  <c r="AK19" i="29"/>
  <c r="BM23" i="29"/>
  <c r="AH17" i="29"/>
  <c r="BL18" i="29"/>
  <c r="BJ23" i="29"/>
  <c r="BR25" i="29"/>
  <c r="AH29" i="29"/>
  <c r="AH33" i="29"/>
  <c r="AJ40" i="29"/>
  <c r="BL42" i="29"/>
  <c r="BJ47" i="29"/>
  <c r="BN54" i="29"/>
  <c r="BN58" i="29"/>
  <c r="BQ61" i="29"/>
  <c r="AM17" i="29"/>
  <c r="BM20" i="29"/>
  <c r="BO23" i="29"/>
  <c r="AM29" i="29"/>
  <c r="BM32" i="29"/>
  <c r="BO35" i="29"/>
  <c r="AK38" i="29"/>
  <c r="AM45" i="29"/>
  <c r="AK50" i="29"/>
  <c r="AN53" i="29"/>
  <c r="BK56" i="29"/>
  <c r="BR59" i="29"/>
  <c r="AH63" i="29"/>
  <c r="AN45" i="31"/>
  <c r="AL55" i="31"/>
  <c r="AN19" i="31"/>
  <c r="AK40" i="31"/>
  <c r="AN47" i="31"/>
  <c r="AH57" i="31"/>
  <c r="BN16" i="31"/>
  <c r="AM41" i="31"/>
  <c r="AT65" i="38"/>
  <c r="AU62" i="38"/>
  <c r="AP62" i="38"/>
  <c r="AT62" i="38"/>
  <c r="AX62" i="38"/>
  <c r="AR62" i="38"/>
  <c r="AS62" i="38"/>
  <c r="AV62" i="38"/>
  <c r="AQ62" i="38"/>
  <c r="AO62" i="38"/>
  <c r="AW62" i="38"/>
  <c r="AU46" i="38"/>
  <c r="AP46" i="38"/>
  <c r="AT46" i="38"/>
  <c r="AX46" i="38"/>
  <c r="AW46" i="38"/>
  <c r="AS46" i="38"/>
  <c r="AR46" i="38"/>
  <c r="AO46" i="38"/>
  <c r="AV46" i="38"/>
  <c r="AU30" i="38"/>
  <c r="AP30" i="38"/>
  <c r="AT30" i="38"/>
  <c r="AX30" i="38"/>
  <c r="AR30" i="38"/>
  <c r="AW30" i="38"/>
  <c r="AV30" i="38"/>
  <c r="AO30" i="38"/>
  <c r="AQ30" i="38"/>
  <c r="AS30" i="38"/>
  <c r="BW20" i="38"/>
  <c r="BT20" i="38"/>
  <c r="BX20" i="38"/>
  <c r="BS20" i="38"/>
  <c r="CB20" i="38"/>
  <c r="BU20" i="38"/>
  <c r="BV20" i="38"/>
  <c r="BZ20" i="38"/>
  <c r="CA20" i="38"/>
  <c r="BY20" i="38"/>
  <c r="BW33" i="40"/>
  <c r="CB33" i="40"/>
  <c r="BZ33" i="40"/>
  <c r="CA33" i="40"/>
  <c r="BU33" i="40"/>
  <c r="BT33" i="40"/>
  <c r="BY33" i="40"/>
  <c r="BS33" i="40"/>
  <c r="BX33" i="40"/>
  <c r="BV33" i="40"/>
  <c r="AU52" i="40"/>
  <c r="BT62" i="40"/>
  <c r="AR23" i="40"/>
  <c r="AT33" i="46"/>
  <c r="AG37" i="29"/>
  <c r="BM43" i="29"/>
  <c r="AL38" i="29"/>
  <c r="BM47" i="29"/>
  <c r="BQ31" i="29"/>
  <c r="BN20" i="29"/>
  <c r="BP31" i="29"/>
  <c r="BP47" i="29"/>
  <c r="BL54" i="29"/>
  <c r="BR17" i="29"/>
  <c r="AH25" i="29"/>
  <c r="BJ27" i="29"/>
  <c r="BJ35" i="29"/>
  <c r="BJ39" i="29"/>
  <c r="AJ60" i="29"/>
  <c r="AM21" i="29"/>
  <c r="BO27" i="29"/>
  <c r="AM33" i="29"/>
  <c r="BM36" i="29"/>
  <c r="BO39" i="29"/>
  <c r="AK42" i="29"/>
  <c r="BM48" i="29"/>
  <c r="BP51" i="29"/>
  <c r="BM52" i="29"/>
  <c r="BM56" i="29"/>
  <c r="BJ61" i="29"/>
  <c r="BP63" i="29"/>
  <c r="BJ65" i="29"/>
  <c r="AK54" i="29"/>
  <c r="AK58" i="29"/>
  <c r="AN61" i="29"/>
  <c r="BK64" i="29"/>
  <c r="AK20" i="31"/>
  <c r="AK36" i="31"/>
  <c r="AN39" i="31"/>
  <c r="AH49" i="31"/>
  <c r="AH53" i="31"/>
  <c r="AN55" i="31"/>
  <c r="AN59" i="31"/>
  <c r="AM25" i="31"/>
  <c r="AM49" i="31"/>
  <c r="BW18" i="38"/>
  <c r="BT18" i="38"/>
  <c r="BY18" i="38"/>
  <c r="BX18" i="38"/>
  <c r="BU18" i="38"/>
  <c r="CB18" i="38"/>
  <c r="BS18" i="38"/>
  <c r="BV18" i="38"/>
  <c r="BZ18" i="38"/>
  <c r="CA18" i="38"/>
  <c r="AT17" i="40"/>
  <c r="AO17" i="40"/>
  <c r="AX17" i="40"/>
  <c r="AV17" i="40"/>
  <c r="AR17" i="40"/>
  <c r="AS17" i="40"/>
  <c r="AU17" i="40"/>
  <c r="AQ17" i="40"/>
  <c r="AP17" i="40"/>
  <c r="AW17" i="40"/>
  <c r="BW25" i="40"/>
  <c r="CB25" i="40"/>
  <c r="BY25" i="40"/>
  <c r="BZ25" i="40"/>
  <c r="CA25" i="40"/>
  <c r="BT25" i="40"/>
  <c r="BS25" i="40"/>
  <c r="BX25" i="40"/>
  <c r="BU25" i="40"/>
  <c r="BV25" i="40"/>
  <c r="AX30" i="40"/>
  <c r="AR30" i="40"/>
  <c r="AW30" i="40"/>
  <c r="AQ37" i="40"/>
  <c r="AR37" i="40"/>
  <c r="AP37" i="40"/>
  <c r="AV37" i="40"/>
  <c r="AU37" i="40"/>
  <c r="AO37" i="40"/>
  <c r="AP48" i="40"/>
  <c r="AO48" i="40"/>
  <c r="AU48" i="40"/>
  <c r="AT48" i="40"/>
  <c r="AV56" i="40"/>
  <c r="AR56" i="40"/>
  <c r="AT56" i="40"/>
  <c r="AR53" i="46"/>
  <c r="AO53" i="46"/>
  <c r="AW53" i="46"/>
  <c r="AP53" i="46"/>
  <c r="AU53" i="46"/>
  <c r="AS53" i="46"/>
  <c r="AQ53" i="46"/>
  <c r="AV53" i="46"/>
  <c r="AX53" i="46"/>
  <c r="AT53" i="46"/>
  <c r="AW24" i="46"/>
  <c r="AO24" i="46"/>
  <c r="AS24" i="46"/>
  <c r="AR21" i="46"/>
  <c r="AQ21" i="46"/>
  <c r="AV21" i="46"/>
  <c r="AO21" i="46"/>
  <c r="AU21" i="46"/>
  <c r="AS21" i="46"/>
  <c r="AP21" i="46"/>
  <c r="AT21" i="46"/>
  <c r="AW21" i="46"/>
  <c r="AX21" i="46"/>
  <c r="BW45" i="46"/>
  <c r="BT45" i="46"/>
  <c r="BU45" i="46"/>
  <c r="CB45" i="46"/>
  <c r="CA45" i="46"/>
  <c r="BY45" i="46"/>
  <c r="BX45" i="46"/>
  <c r="BS45" i="46"/>
  <c r="BV45" i="46"/>
  <c r="BZ45" i="46"/>
  <c r="AO21" i="40"/>
  <c r="AS21" i="40"/>
  <c r="AR21" i="40"/>
  <c r="AU21" i="40"/>
  <c r="AV21" i="40"/>
  <c r="AU65" i="38"/>
  <c r="AS52" i="38"/>
  <c r="AU49" i="38"/>
  <c r="AR36" i="38"/>
  <c r="AU33" i="38"/>
  <c r="AR20" i="38"/>
  <c r="AQ52" i="40"/>
  <c r="AR60" i="40"/>
  <c r="AU63" i="40"/>
  <c r="AO52" i="40"/>
  <c r="AO20" i="46"/>
  <c r="AX64" i="38"/>
  <c r="AT18" i="40"/>
  <c r="AW21" i="40"/>
  <c r="BN32" i="29"/>
  <c r="BP25" i="29"/>
  <c r="BR20" i="29"/>
  <c r="BR42" i="29"/>
  <c r="BP23" i="29"/>
  <c r="BP39" i="29"/>
  <c r="BR52" i="29"/>
  <c r="BR64" i="29"/>
  <c r="BL22" i="29"/>
  <c r="BR29" i="29"/>
  <c r="BJ31" i="29"/>
  <c r="BL34" i="29"/>
  <c r="AH37" i="29"/>
  <c r="AH45" i="29"/>
  <c r="AG49" i="29"/>
  <c r="BN50" i="29"/>
  <c r="BN62" i="29"/>
  <c r="BO19" i="29"/>
  <c r="AK22" i="29"/>
  <c r="AK30" i="29"/>
  <c r="AM37" i="29"/>
  <c r="BM40" i="29"/>
  <c r="BO43" i="29"/>
  <c r="AK46" i="29"/>
  <c r="BJ49" i="29"/>
  <c r="AH51" i="29"/>
  <c r="AH55" i="29"/>
  <c r="AN57" i="29"/>
  <c r="AK62" i="29"/>
  <c r="BR63" i="29"/>
  <c r="AH45" i="31"/>
  <c r="AN51" i="31"/>
  <c r="AH65" i="31"/>
  <c r="AJ18" i="31"/>
  <c r="AM29" i="31"/>
  <c r="AJ38" i="31"/>
  <c r="AU29" i="38"/>
  <c r="AO29" i="38"/>
  <c r="AV29" i="38"/>
  <c r="AS29" i="38"/>
  <c r="AP29" i="38"/>
  <c r="AU39" i="40"/>
  <c r="AW39" i="40"/>
  <c r="AT39" i="40"/>
  <c r="AP39" i="40"/>
  <c r="AR39" i="40"/>
  <c r="AQ39" i="40"/>
  <c r="AV39" i="40"/>
  <c r="AX39" i="40"/>
  <c r="AS39" i="40"/>
  <c r="AO39" i="40"/>
  <c r="AQ47" i="40"/>
  <c r="AV47" i="40"/>
  <c r="AP47" i="40"/>
  <c r="AX47" i="40"/>
  <c r="AS47" i="40"/>
  <c r="AU47" i="40"/>
  <c r="AW47" i="40"/>
  <c r="AT47" i="40"/>
  <c r="AO47" i="40"/>
  <c r="AR47" i="40"/>
  <c r="AU60" i="40"/>
  <c r="AS65" i="40"/>
  <c r="AV65" i="40"/>
  <c r="AS20" i="46"/>
  <c r="BS17" i="46"/>
  <c r="BX17" i="46"/>
  <c r="BU17" i="46"/>
  <c r="BW17" i="46"/>
  <c r="CB17" i="46"/>
  <c r="BY17" i="46"/>
  <c r="CA17" i="46"/>
  <c r="BT17" i="46"/>
  <c r="BZ17" i="46"/>
  <c r="BV17" i="46"/>
  <c r="AV19" i="40"/>
  <c r="AP19" i="40"/>
  <c r="AQ33" i="40"/>
  <c r="AS33" i="40"/>
  <c r="AP33" i="40"/>
  <c r="AW33" i="40"/>
  <c r="AO56" i="40"/>
  <c r="AT29" i="38"/>
  <c r="AV52" i="38"/>
  <c r="AT31" i="40"/>
  <c r="AO65" i="40"/>
  <c r="AW35" i="46"/>
  <c r="AU56" i="40"/>
  <c r="BL17" i="33"/>
  <c r="AN16" i="33"/>
  <c r="AJ20" i="33"/>
  <c r="AN24" i="33"/>
  <c r="AL17" i="33"/>
  <c r="AI36" i="33"/>
  <c r="BK31" i="33"/>
  <c r="AH46" i="33"/>
  <c r="AK49" i="33"/>
  <c r="BK51" i="33"/>
  <c r="BR54" i="33"/>
  <c r="BK55" i="33"/>
  <c r="AN60" i="33"/>
  <c r="AN64" i="33"/>
  <c r="BO18" i="33"/>
  <c r="BI20" i="33"/>
  <c r="BL27" i="33"/>
  <c r="BO30" i="33"/>
  <c r="BL31" i="33"/>
  <c r="BO34" i="33"/>
  <c r="BL35" i="33"/>
  <c r="BO38" i="33"/>
  <c r="BL39" i="33"/>
  <c r="BO42" i="33"/>
  <c r="BL43" i="33"/>
  <c r="BO46" i="33"/>
  <c r="BL47" i="33"/>
  <c r="BO50" i="33"/>
  <c r="BL51" i="33"/>
  <c r="BO54" i="33"/>
  <c r="BL55" i="33"/>
  <c r="BO58" i="33"/>
  <c r="BL59" i="33"/>
  <c r="BO62" i="33"/>
  <c r="AF18" i="33"/>
  <c r="BJ20" i="33"/>
  <c r="BM23" i="33"/>
  <c r="BP26" i="33"/>
  <c r="AF30" i="33"/>
  <c r="AF34" i="33"/>
  <c r="BJ36" i="33"/>
  <c r="BM43" i="33"/>
  <c r="BP46" i="33"/>
  <c r="AF50" i="33"/>
  <c r="BJ52" i="33"/>
  <c r="BP54" i="33"/>
  <c r="BJ56" i="33"/>
  <c r="BM59" i="33"/>
  <c r="BP62" i="33"/>
  <c r="BJ64" i="33"/>
  <c r="G60" i="57"/>
  <c r="G61" i="57"/>
  <c r="T2" i="1"/>
  <c r="BW56" i="38"/>
  <c r="BX56" i="38"/>
  <c r="BY56" i="38"/>
  <c r="CA56" i="38"/>
  <c r="CB56" i="38"/>
  <c r="BV56" i="38"/>
  <c r="BZ56" i="38"/>
  <c r="BU56" i="38"/>
  <c r="BS56" i="38"/>
  <c r="BT56" i="38"/>
  <c r="CA44" i="38"/>
  <c r="CB44" i="38"/>
  <c r="BV44" i="38"/>
  <c r="BZ44" i="38"/>
  <c r="BY44" i="38"/>
  <c r="BS44" i="38"/>
  <c r="BT44" i="38"/>
  <c r="BU44" i="38"/>
  <c r="BW44" i="38"/>
  <c r="BX44" i="38"/>
  <c r="BS32" i="38"/>
  <c r="BT32" i="38"/>
  <c r="BY32" i="38"/>
  <c r="BW32" i="38"/>
  <c r="BU32" i="38"/>
  <c r="BX32" i="38"/>
  <c r="CA32" i="38"/>
  <c r="CB32" i="38"/>
  <c r="BV32" i="38"/>
  <c r="BZ32" i="38"/>
  <c r="AW48" i="38"/>
  <c r="CB32" i="40"/>
  <c r="BX32" i="40"/>
  <c r="BT32" i="40"/>
  <c r="BZ32" i="40"/>
  <c r="BV32" i="40"/>
  <c r="BS32" i="40"/>
  <c r="BW32" i="40"/>
  <c r="BU32" i="40"/>
  <c r="CA32" i="40"/>
  <c r="BY32" i="40"/>
  <c r="AT34" i="46"/>
  <c r="AQ34" i="46"/>
  <c r="AO34" i="46"/>
  <c r="AW34" i="46"/>
  <c r="AU34" i="46"/>
  <c r="AR34" i="46"/>
  <c r="AS34" i="46"/>
  <c r="AP34" i="46"/>
  <c r="AV34" i="46"/>
  <c r="AX34" i="46"/>
  <c r="AQ36" i="38"/>
  <c r="AS23" i="38"/>
  <c r="AM19" i="36"/>
  <c r="AM31" i="36"/>
  <c r="AM39" i="36"/>
  <c r="AM47" i="36"/>
  <c r="BM16" i="36"/>
  <c r="BP19" i="36"/>
  <c r="BJ21" i="36"/>
  <c r="BP27" i="36"/>
  <c r="BJ29" i="36"/>
  <c r="BM32" i="36"/>
  <c r="BJ41" i="36"/>
  <c r="BM52" i="36"/>
  <c r="BM56" i="36"/>
  <c r="BM60" i="36"/>
  <c r="BM64" i="36"/>
  <c r="BJ65" i="36"/>
  <c r="AL20" i="36"/>
  <c r="AL24" i="36"/>
  <c r="BL26" i="36"/>
  <c r="BO29" i="36"/>
  <c r="BI39" i="36"/>
  <c r="AL44" i="36"/>
  <c r="AL56" i="36"/>
  <c r="BL58" i="36"/>
  <c r="BO61" i="36"/>
  <c r="BO65" i="36"/>
  <c r="AQ16" i="46"/>
  <c r="AR16" i="46"/>
  <c r="AP16" i="46"/>
  <c r="AU16" i="46"/>
  <c r="AV16" i="46"/>
  <c r="AT16" i="46"/>
  <c r="AX16" i="46"/>
  <c r="AP51" i="38"/>
  <c r="AT51" i="38"/>
  <c r="AX51" i="38"/>
  <c r="AM24" i="29"/>
  <c r="BI31" i="29"/>
  <c r="BR34" i="29"/>
  <c r="BN38" i="29"/>
  <c r="BP41" i="29"/>
  <c r="AI44" i="29"/>
  <c r="AF49" i="29"/>
  <c r="BQ55" i="29"/>
  <c r="AK17" i="29"/>
  <c r="AM18" i="29"/>
  <c r="AL20" i="29"/>
  <c r="AK25" i="29"/>
  <c r="AM26" i="29"/>
  <c r="BJ28" i="29"/>
  <c r="AI30" i="29"/>
  <c r="BL31" i="29"/>
  <c r="BI33" i="29"/>
  <c r="BK34" i="29"/>
  <c r="BJ36" i="29"/>
  <c r="AI38" i="29"/>
  <c r="BL39" i="29"/>
  <c r="BI41" i="29"/>
  <c r="BK42" i="29"/>
  <c r="BJ44" i="29"/>
  <c r="AI46" i="29"/>
  <c r="BL47" i="29"/>
  <c r="BO49" i="29"/>
  <c r="AN54" i="29"/>
  <c r="BJ60" i="29"/>
  <c r="AM65" i="29"/>
  <c r="BM19" i="29"/>
  <c r="AH22" i="29"/>
  <c r="BK24" i="29"/>
  <c r="AI28" i="29"/>
  <c r="AM32" i="29"/>
  <c r="BO36" i="29"/>
  <c r="BI39" i="29"/>
  <c r="BL45" i="29"/>
  <c r="AJ50" i="29"/>
  <c r="BO57" i="29"/>
  <c r="BP62" i="29"/>
  <c r="BP16" i="29"/>
  <c r="BM21" i="29"/>
  <c r="BL23" i="29"/>
  <c r="BK16" i="29"/>
  <c r="AH18" i="29"/>
  <c r="BQ19" i="29"/>
  <c r="AJ21" i="29"/>
  <c r="BR22" i="29"/>
  <c r="BO24" i="29"/>
  <c r="AH26" i="29"/>
  <c r="BQ27" i="29"/>
  <c r="AJ29" i="29"/>
  <c r="BR30" i="29"/>
  <c r="BO32" i="29"/>
  <c r="AH34" i="29"/>
  <c r="BQ35" i="29"/>
  <c r="AJ37" i="29"/>
  <c r="BR38" i="29"/>
  <c r="BO40" i="29"/>
  <c r="AH42" i="29"/>
  <c r="BQ43" i="29"/>
  <c r="AJ45" i="29"/>
  <c r="BR46" i="29"/>
  <c r="BO48" i="29"/>
  <c r="BN56" i="29"/>
  <c r="BI63" i="29"/>
  <c r="BO16" i="29"/>
  <c r="BM35" i="29"/>
  <c r="AN45" i="29"/>
  <c r="BK48" i="29"/>
  <c r="BQ59" i="29"/>
  <c r="AN16" i="29"/>
  <c r="AI18" i="29"/>
  <c r="BL19" i="29"/>
  <c r="BI21" i="29"/>
  <c r="BK22" i="29"/>
  <c r="BJ24" i="29"/>
  <c r="AI26" i="29"/>
  <c r="BL27" i="29"/>
  <c r="BI29" i="29"/>
  <c r="BK30" i="29"/>
  <c r="BJ32" i="29"/>
  <c r="AI34" i="29"/>
  <c r="BL35" i="29"/>
  <c r="BI37" i="29"/>
  <c r="BK38" i="29"/>
  <c r="BJ40" i="29"/>
  <c r="AI42" i="29"/>
  <c r="BL43" i="29"/>
  <c r="BI45" i="29"/>
  <c r="BK46" i="29"/>
  <c r="BJ48" i="29"/>
  <c r="BK49" i="29"/>
  <c r="BM51" i="29"/>
  <c r="BK53" i="29"/>
  <c r="BM55" i="29"/>
  <c r="BK57" i="29"/>
  <c r="BM59" i="29"/>
  <c r="BK61" i="29"/>
  <c r="BM63" i="29"/>
  <c r="BK65" i="29"/>
  <c r="BM16" i="29"/>
  <c r="BJ17" i="29"/>
  <c r="AJ18" i="29"/>
  <c r="AH19" i="29"/>
  <c r="BR19" i="29"/>
  <c r="BL20" i="29"/>
  <c r="BJ21" i="29"/>
  <c r="AJ22" i="29"/>
  <c r="AH23" i="29"/>
  <c r="BR23" i="29"/>
  <c r="BL24" i="29"/>
  <c r="BJ25" i="29"/>
  <c r="AJ26" i="29"/>
  <c r="AH27" i="29"/>
  <c r="BR27" i="29"/>
  <c r="BL28" i="29"/>
  <c r="BJ29" i="29"/>
  <c r="AJ30" i="29"/>
  <c r="AH31" i="29"/>
  <c r="BR31" i="29"/>
  <c r="BL32" i="29"/>
  <c r="BJ33" i="29"/>
  <c r="AJ34" i="29"/>
  <c r="AH35" i="29"/>
  <c r="BR35" i="29"/>
  <c r="BL36" i="29"/>
  <c r="BJ37" i="29"/>
  <c r="AJ38" i="29"/>
  <c r="AH39" i="29"/>
  <c r="BR39" i="29"/>
  <c r="BL40" i="29"/>
  <c r="BJ41" i="29"/>
  <c r="AJ42" i="29"/>
  <c r="AH43" i="29"/>
  <c r="BR43" i="29"/>
  <c r="BL44" i="29"/>
  <c r="BJ45" i="29"/>
  <c r="AJ46" i="29"/>
  <c r="AH47" i="29"/>
  <c r="BR47" i="29"/>
  <c r="BL48" i="29"/>
  <c r="BI49" i="29"/>
  <c r="AL50" i="29"/>
  <c r="BO51" i="29"/>
  <c r="BL52" i="29"/>
  <c r="BI53" i="29"/>
  <c r="AL54" i="29"/>
  <c r="BO55" i="29"/>
  <c r="BL56" i="29"/>
  <c r="BI57" i="29"/>
  <c r="AL58" i="29"/>
  <c r="BO59" i="29"/>
  <c r="BL60" i="29"/>
  <c r="BI61" i="29"/>
  <c r="AL62" i="29"/>
  <c r="BO63" i="29"/>
  <c r="BL64" i="29"/>
  <c r="BI65" i="29"/>
  <c r="AL16" i="29"/>
  <c r="BO17" i="29"/>
  <c r="BM18" i="29"/>
  <c r="AM19" i="29"/>
  <c r="AK20" i="29"/>
  <c r="BO21" i="29"/>
  <c r="BM22" i="29"/>
  <c r="AM23" i="29"/>
  <c r="AK24" i="29"/>
  <c r="BO25" i="29"/>
  <c r="BM26" i="29"/>
  <c r="AM27" i="29"/>
  <c r="AK28" i="29"/>
  <c r="BO29" i="29"/>
  <c r="BM30" i="29"/>
  <c r="AM31" i="29"/>
  <c r="AK32" i="29"/>
  <c r="BO33" i="29"/>
  <c r="BM34" i="29"/>
  <c r="AM35" i="29"/>
  <c r="AK36" i="29"/>
  <c r="BO37" i="29"/>
  <c r="BM38" i="29"/>
  <c r="AM39" i="29"/>
  <c r="AK40" i="29"/>
  <c r="BO41" i="29"/>
  <c r="BM42" i="29"/>
  <c r="AM43" i="29"/>
  <c r="AK44" i="29"/>
  <c r="BO45" i="29"/>
  <c r="BM46" i="29"/>
  <c r="AM47" i="29"/>
  <c r="AK48" i="29"/>
  <c r="AH49" i="29"/>
  <c r="BR49" i="29"/>
  <c r="BK50" i="29"/>
  <c r="AN51" i="29"/>
  <c r="AK52" i="29"/>
  <c r="AH53" i="29"/>
  <c r="BR53" i="29"/>
  <c r="BK54" i="29"/>
  <c r="AN55" i="29"/>
  <c r="AK56" i="29"/>
  <c r="AH57" i="29"/>
  <c r="BR57" i="29"/>
  <c r="BK58" i="29"/>
  <c r="AN59" i="29"/>
  <c r="AK60" i="29"/>
  <c r="AH61" i="29"/>
  <c r="BR61" i="29"/>
  <c r="BK62" i="29"/>
  <c r="AN63" i="29"/>
  <c r="AK64" i="29"/>
  <c r="AH65" i="29"/>
  <c r="BR65" i="29"/>
  <c r="BM50" i="29"/>
  <c r="BJ51" i="29"/>
  <c r="AI52" i="29"/>
  <c r="AF53" i="29"/>
  <c r="BP53" i="29"/>
  <c r="BM54" i="29"/>
  <c r="BJ55" i="29"/>
  <c r="AI56" i="29"/>
  <c r="AF57" i="29"/>
  <c r="BP57" i="29"/>
  <c r="BM58" i="29"/>
  <c r="BJ59" i="29"/>
  <c r="AI60" i="29"/>
  <c r="AF61" i="29"/>
  <c r="BP61" i="29"/>
  <c r="BM62" i="29"/>
  <c r="BJ63" i="29"/>
  <c r="AI64" i="29"/>
  <c r="AF65" i="29"/>
  <c r="BP65" i="29"/>
  <c r="BK16" i="31"/>
  <c r="AH63" i="31"/>
  <c r="AL31" i="31"/>
  <c r="AL35" i="31"/>
  <c r="AM16" i="31"/>
  <c r="AN21" i="31"/>
  <c r="AM32" i="31"/>
  <c r="AN37" i="31"/>
  <c r="AM48" i="31"/>
  <c r="AM52" i="31"/>
  <c r="AM64" i="31"/>
  <c r="AH31" i="31"/>
  <c r="AH47" i="31"/>
  <c r="BM16" i="31"/>
  <c r="AI18" i="31"/>
  <c r="AI22" i="31"/>
  <c r="AI26" i="31"/>
  <c r="AI30" i="31"/>
  <c r="AI34" i="31"/>
  <c r="AI38" i="31"/>
  <c r="AI42" i="31"/>
  <c r="AI46" i="31"/>
  <c r="AI50" i="31"/>
  <c r="AI54" i="31"/>
  <c r="AI58" i="31"/>
  <c r="AI62" i="31"/>
  <c r="AL16" i="31"/>
  <c r="AL20" i="31"/>
  <c r="AL24" i="31"/>
  <c r="AL28" i="31"/>
  <c r="AL32" i="31"/>
  <c r="AL36" i="31"/>
  <c r="AL40" i="31"/>
  <c r="AL44" i="31"/>
  <c r="AL48" i="31"/>
  <c r="AL52" i="31"/>
  <c r="AL56" i="31"/>
  <c r="AL60" i="31"/>
  <c r="AL64" i="31"/>
  <c r="BL16" i="31"/>
  <c r="AL18" i="31"/>
  <c r="AL22" i="31"/>
  <c r="AL26" i="31"/>
  <c r="AL30" i="31"/>
  <c r="AL34" i="31"/>
  <c r="AL38" i="31"/>
  <c r="AL42" i="31"/>
  <c r="AL46" i="31"/>
  <c r="AL50" i="31"/>
  <c r="AL54" i="31"/>
  <c r="AL58" i="31"/>
  <c r="AL62" i="31"/>
  <c r="AU64" i="38"/>
  <c r="AU20" i="38"/>
  <c r="AX31" i="38"/>
  <c r="AV65" i="38"/>
  <c r="AO28" i="38"/>
  <c r="AS32" i="38"/>
  <c r="AO44" i="38"/>
  <c r="AO27" i="38"/>
  <c r="AW35" i="38"/>
  <c r="AP54" i="38"/>
  <c r="AT54" i="38"/>
  <c r="AX54" i="38"/>
  <c r="AQ54" i="38"/>
  <c r="AP38" i="38"/>
  <c r="AT38" i="38"/>
  <c r="AX38" i="38"/>
  <c r="AQ38" i="38"/>
  <c r="AT28" i="38"/>
  <c r="AQ30" i="40"/>
  <c r="AO22" i="40"/>
  <c r="AU24" i="40"/>
  <c r="AU40" i="40"/>
  <c r="CA27" i="40"/>
  <c r="BW27" i="40"/>
  <c r="BS27" i="40"/>
  <c r="BY27" i="40"/>
  <c r="BZ27" i="40"/>
  <c r="CB27" i="40"/>
  <c r="BT27" i="40"/>
  <c r="BU27" i="40"/>
  <c r="BV27" i="40"/>
  <c r="BX27" i="40"/>
  <c r="BY35" i="40"/>
  <c r="BZ35" i="40"/>
  <c r="BW35" i="40"/>
  <c r="CB35" i="40"/>
  <c r="CA35" i="40"/>
  <c r="BT35" i="40"/>
  <c r="BU35" i="40"/>
  <c r="BV35" i="40"/>
  <c r="BS35" i="40"/>
  <c r="BX35" i="40"/>
  <c r="AS61" i="46"/>
  <c r="AX61" i="46"/>
  <c r="AQ61" i="46"/>
  <c r="AV61" i="46"/>
  <c r="AR61" i="46"/>
  <c r="AO61" i="46"/>
  <c r="AW61" i="46"/>
  <c r="AU61" i="46"/>
  <c r="AT61" i="46"/>
  <c r="AP61" i="46"/>
  <c r="AS45" i="46"/>
  <c r="AX45" i="46"/>
  <c r="AV45" i="46"/>
  <c r="AU45" i="46"/>
  <c r="AR45" i="46"/>
  <c r="AO45" i="46"/>
  <c r="AW45" i="46"/>
  <c r="AQ45" i="46"/>
  <c r="AT45" i="46"/>
  <c r="AP45" i="46"/>
  <c r="AU29" i="46"/>
  <c r="AO29" i="46"/>
  <c r="AR29" i="46"/>
  <c r="AS29" i="46"/>
  <c r="AQ29" i="46"/>
  <c r="AV29" i="46"/>
  <c r="AW29" i="46"/>
  <c r="AP29" i="46"/>
  <c r="AT29" i="46"/>
  <c r="AX29" i="46"/>
  <c r="BY28" i="46"/>
  <c r="BU28" i="46"/>
  <c r="BW28" i="46"/>
  <c r="CB28" i="46"/>
  <c r="BV28" i="46"/>
  <c r="CA28" i="46"/>
  <c r="BZ28" i="46"/>
  <c r="BT28" i="46"/>
  <c r="BS28" i="46"/>
  <c r="BX28" i="46"/>
  <c r="AS26" i="46"/>
  <c r="AW22" i="46"/>
  <c r="BY20" i="46"/>
  <c r="BU20" i="46"/>
  <c r="BZ20" i="46"/>
  <c r="CB20" i="46"/>
  <c r="BS20" i="46"/>
  <c r="BW20" i="46"/>
  <c r="BT20" i="46"/>
  <c r="BV20" i="46"/>
  <c r="CA20" i="46"/>
  <c r="BX20" i="46"/>
  <c r="AS18" i="46"/>
  <c r="AO27" i="46"/>
  <c r="CA25" i="46"/>
  <c r="BU25" i="46"/>
  <c r="BT25" i="46"/>
  <c r="BY25" i="46"/>
  <c r="BS25" i="46"/>
  <c r="BX25" i="46"/>
  <c r="BW25" i="46"/>
  <c r="CB25" i="46"/>
  <c r="BV25" i="46"/>
  <c r="BZ25" i="46"/>
  <c r="AS23" i="46"/>
  <c r="AO19" i="46"/>
  <c r="AV19" i="46"/>
  <c r="AO20" i="40"/>
  <c r="BJ16" i="33"/>
  <c r="AI17" i="33"/>
  <c r="AL18" i="33"/>
  <c r="AM19" i="33"/>
  <c r="BL20" i="33"/>
  <c r="BN22" i="33"/>
  <c r="BP24" i="33"/>
  <c r="AL26" i="33"/>
  <c r="AM27" i="33"/>
  <c r="BL28" i="33"/>
  <c r="BN30" i="33"/>
  <c r="BO32" i="33"/>
  <c r="BQ34" i="33"/>
  <c r="AN37" i="33"/>
  <c r="AM16" i="33"/>
  <c r="AJ17" i="33"/>
  <c r="AG18" i="33"/>
  <c r="AI20" i="33"/>
  <c r="AK22" i="33"/>
  <c r="BJ23" i="33"/>
  <c r="BK24" i="33"/>
  <c r="AG26" i="33"/>
  <c r="AI28" i="33"/>
  <c r="AK30" i="33"/>
  <c r="BR31" i="33"/>
  <c r="BJ39" i="33"/>
  <c r="BL41" i="33"/>
  <c r="AF16" i="33"/>
  <c r="BP16" i="33"/>
  <c r="BM17" i="33"/>
  <c r="AI19" i="33"/>
  <c r="AK21" i="33"/>
  <c r="BJ22" i="33"/>
  <c r="BK23" i="33"/>
  <c r="AG25" i="33"/>
  <c r="AI27" i="33"/>
  <c r="AK29" i="33"/>
  <c r="BJ30" i="33"/>
  <c r="BI34" i="33"/>
  <c r="AJ41" i="33"/>
  <c r="AG16" i="33"/>
  <c r="BQ16" i="33"/>
  <c r="BN17" i="33"/>
  <c r="BQ18" i="33"/>
  <c r="AN21" i="33"/>
  <c r="AH23" i="33"/>
  <c r="AJ25" i="33"/>
  <c r="BQ26" i="33"/>
  <c r="AN29" i="33"/>
  <c r="AH31" i="33"/>
  <c r="AJ37" i="33"/>
  <c r="AL39" i="33"/>
  <c r="AL43" i="33"/>
  <c r="BO44" i="33"/>
  <c r="BL45" i="33"/>
  <c r="BI46" i="33"/>
  <c r="AL47" i="33"/>
  <c r="BO48" i="33"/>
  <c r="BL49" i="33"/>
  <c r="BI50" i="33"/>
  <c r="AL51" i="33"/>
  <c r="BO52" i="33"/>
  <c r="BL53" i="33"/>
  <c r="BI54" i="33"/>
  <c r="AL55" i="33"/>
  <c r="BO56" i="33"/>
  <c r="BL57" i="33"/>
  <c r="BI58" i="33"/>
  <c r="AL59" i="33"/>
  <c r="BO60" i="33"/>
  <c r="BL61" i="33"/>
  <c r="BI62" i="33"/>
  <c r="AL63" i="33"/>
  <c r="BO64" i="33"/>
  <c r="BL65" i="33"/>
  <c r="AF32" i="33"/>
  <c r="BP32" i="33"/>
  <c r="BM33" i="33"/>
  <c r="BJ34" i="33"/>
  <c r="AI35" i="33"/>
  <c r="AF36" i="33"/>
  <c r="BP36" i="33"/>
  <c r="BM37" i="33"/>
  <c r="BJ38" i="33"/>
  <c r="AI39" i="33"/>
  <c r="AF40" i="33"/>
  <c r="BP40" i="33"/>
  <c r="BM41" i="33"/>
  <c r="BJ42" i="33"/>
  <c r="AI43" i="33"/>
  <c r="AF44" i="33"/>
  <c r="BP44" i="33"/>
  <c r="BM45" i="33"/>
  <c r="BJ46" i="33"/>
  <c r="AI47" i="33"/>
  <c r="AF48" i="33"/>
  <c r="BP48" i="33"/>
  <c r="BM49" i="33"/>
  <c r="BJ50" i="33"/>
  <c r="AI51" i="33"/>
  <c r="AF52" i="33"/>
  <c r="BP52" i="33"/>
  <c r="BM53" i="33"/>
  <c r="BJ54" i="33"/>
  <c r="AI55" i="33"/>
  <c r="AF56" i="33"/>
  <c r="BP56" i="33"/>
  <c r="BM57" i="33"/>
  <c r="BJ58" i="33"/>
  <c r="AI59" i="33"/>
  <c r="AF60" i="33"/>
  <c r="BP60" i="33"/>
  <c r="BM61" i="33"/>
  <c r="BJ62" i="33"/>
  <c r="AI63" i="33"/>
  <c r="AF64" i="33"/>
  <c r="BP64" i="33"/>
  <c r="BM65" i="33"/>
  <c r="AM18" i="33"/>
  <c r="AJ19" i="33"/>
  <c r="AG20" i="33"/>
  <c r="BQ20" i="33"/>
  <c r="BN21" i="33"/>
  <c r="AM22" i="33"/>
  <c r="AJ23" i="33"/>
  <c r="AG24" i="33"/>
  <c r="BQ24" i="33"/>
  <c r="BN25" i="33"/>
  <c r="AM26" i="33"/>
  <c r="AJ27" i="33"/>
  <c r="AG28" i="33"/>
  <c r="BQ28" i="33"/>
  <c r="BN29" i="33"/>
  <c r="AM30" i="33"/>
  <c r="AJ31" i="33"/>
  <c r="AG32" i="33"/>
  <c r="BQ32" i="33"/>
  <c r="BN33" i="33"/>
  <c r="AM34" i="33"/>
  <c r="AJ35" i="33"/>
  <c r="AG36" i="33"/>
  <c r="BQ36" i="33"/>
  <c r="BN37" i="33"/>
  <c r="AM38" i="33"/>
  <c r="AJ39" i="33"/>
  <c r="AG40" i="33"/>
  <c r="BQ40" i="33"/>
  <c r="BN41" i="33"/>
  <c r="AM42" i="33"/>
  <c r="AJ43" i="33"/>
  <c r="AG44" i="33"/>
  <c r="BQ44" i="33"/>
  <c r="BN45" i="33"/>
  <c r="AM46" i="33"/>
  <c r="AJ47" i="33"/>
  <c r="AG48" i="33"/>
  <c r="BQ48" i="33"/>
  <c r="BN49" i="33"/>
  <c r="AM50" i="33"/>
  <c r="AJ51" i="33"/>
  <c r="AG52" i="33"/>
  <c r="BQ52" i="33"/>
  <c r="BN53" i="33"/>
  <c r="AM54" i="33"/>
  <c r="AJ55" i="33"/>
  <c r="AG56" i="33"/>
  <c r="BQ56" i="33"/>
  <c r="BN57" i="33"/>
  <c r="AM58" i="33"/>
  <c r="AJ59" i="33"/>
  <c r="AG60" i="33"/>
  <c r="BQ60" i="33"/>
  <c r="BN61" i="33"/>
  <c r="AM62" i="33"/>
  <c r="AJ63" i="33"/>
  <c r="AG64" i="33"/>
  <c r="BQ64" i="33"/>
  <c r="BN65" i="33"/>
  <c r="AN18" i="33"/>
  <c r="AK19" i="33"/>
  <c r="AH20" i="33"/>
  <c r="BR20" i="33"/>
  <c r="BK21" i="33"/>
  <c r="AN22" i="33"/>
  <c r="AK23" i="33"/>
  <c r="AH24" i="33"/>
  <c r="BR24" i="33"/>
  <c r="BK25" i="33"/>
  <c r="AN26" i="33"/>
  <c r="AK27" i="33"/>
  <c r="AH28" i="33"/>
  <c r="BR28" i="33"/>
  <c r="BK29" i="33"/>
  <c r="AN30" i="33"/>
  <c r="AK31" i="33"/>
  <c r="AH32" i="33"/>
  <c r="BR32" i="33"/>
  <c r="BK33" i="33"/>
  <c r="AN34" i="33"/>
  <c r="AK35" i="33"/>
  <c r="AH36" i="33"/>
  <c r="BR36" i="33"/>
  <c r="BK37" i="33"/>
  <c r="AN38" i="33"/>
  <c r="AK39" i="33"/>
  <c r="AH40" i="33"/>
  <c r="BR40" i="33"/>
  <c r="BK41" i="33"/>
  <c r="AN42" i="33"/>
  <c r="AK43" i="33"/>
  <c r="AH44" i="33"/>
  <c r="BR44" i="33"/>
  <c r="BK45" i="33"/>
  <c r="AN46" i="33"/>
  <c r="AK47" i="33"/>
  <c r="AH48" i="33"/>
  <c r="BR48" i="33"/>
  <c r="BK49" i="33"/>
  <c r="AN50" i="33"/>
  <c r="AK51" i="33"/>
  <c r="AH52" i="33"/>
  <c r="BR52" i="33"/>
  <c r="BK53" i="33"/>
  <c r="AN54" i="33"/>
  <c r="AK55" i="33"/>
  <c r="AH56" i="33"/>
  <c r="BR56" i="33"/>
  <c r="BK57" i="33"/>
  <c r="AN58" i="33"/>
  <c r="AK59" i="33"/>
  <c r="AH60" i="33"/>
  <c r="BR60" i="33"/>
  <c r="BK61" i="33"/>
  <c r="AN62" i="33"/>
  <c r="AK63" i="33"/>
  <c r="AH64" i="33"/>
  <c r="BR64" i="33"/>
  <c r="BK65" i="33"/>
  <c r="AQ23" i="38"/>
  <c r="AU59" i="38"/>
  <c r="AU44" i="38"/>
  <c r="AQ18" i="38"/>
  <c r="AV58" i="38"/>
  <c r="AV44" i="38"/>
  <c r="BT62" i="38"/>
  <c r="AX21" i="38"/>
  <c r="AT25" i="38"/>
  <c r="AW36" i="38"/>
  <c r="AX53" i="38"/>
  <c r="AO55" i="38"/>
  <c r="AO41" i="38"/>
  <c r="AS45" i="38"/>
  <c r="CC45" i="38" s="1"/>
  <c r="AD31" i="1" s="1"/>
  <c r="AW63" i="38"/>
  <c r="AW49" i="38"/>
  <c r="AR17" i="38"/>
  <c r="AW32" i="38"/>
  <c r="BS62" i="40"/>
  <c r="CB26" i="38"/>
  <c r="CA26" i="38"/>
  <c r="BV26" i="38"/>
  <c r="BZ26" i="38"/>
  <c r="BY26" i="38"/>
  <c r="BT26" i="38"/>
  <c r="BX26" i="38"/>
  <c r="BS26" i="38"/>
  <c r="BU26" i="38"/>
  <c r="BW26" i="38"/>
  <c r="AU23" i="40"/>
  <c r="AS28" i="40"/>
  <c r="AQ31" i="40"/>
  <c r="AW63" i="40"/>
  <c r="BT16" i="40"/>
  <c r="CD16" i="40" s="1"/>
  <c r="AH2" i="1" s="1"/>
  <c r="AR22" i="40"/>
  <c r="AX22" i="40"/>
  <c r="CB24" i="40"/>
  <c r="BX24" i="40"/>
  <c r="BT24" i="40"/>
  <c r="BZ24" i="40"/>
  <c r="BV24" i="40"/>
  <c r="BS24" i="40"/>
  <c r="BW24" i="40"/>
  <c r="BU24" i="40"/>
  <c r="CA24" i="40"/>
  <c r="BY24" i="40"/>
  <c r="AV26" i="40"/>
  <c r="AP30" i="40"/>
  <c r="AT34" i="40"/>
  <c r="AR45" i="40"/>
  <c r="AX46" i="40"/>
  <c r="CB48" i="40"/>
  <c r="BX48" i="40"/>
  <c r="BT48" i="40"/>
  <c r="BS48" i="40"/>
  <c r="BV48" i="40"/>
  <c r="BW48" i="40"/>
  <c r="BU48" i="40"/>
  <c r="BZ48" i="40"/>
  <c r="CA48" i="40"/>
  <c r="BY48" i="40"/>
  <c r="AR53" i="40"/>
  <c r="CA31" i="40"/>
  <c r="BW31" i="40"/>
  <c r="BS31" i="40"/>
  <c r="BZ31" i="40"/>
  <c r="CB31" i="40"/>
  <c r="BU31" i="40"/>
  <c r="BY31" i="40"/>
  <c r="BT31" i="40"/>
  <c r="BV31" i="40"/>
  <c r="BX31" i="40"/>
  <c r="AR52" i="40"/>
  <c r="AS57" i="40"/>
  <c r="BU63" i="40"/>
  <c r="BS63" i="40"/>
  <c r="BY63" i="40"/>
  <c r="BW63" i="40"/>
  <c r="BT63" i="40"/>
  <c r="BV63" i="40"/>
  <c r="CA63" i="40"/>
  <c r="BX63" i="40"/>
  <c r="BZ63" i="40"/>
  <c r="CB63" i="40"/>
  <c r="AX58" i="46"/>
  <c r="AQ58" i="46"/>
  <c r="AS58" i="46"/>
  <c r="AV58" i="46"/>
  <c r="AU58" i="46"/>
  <c r="AR58" i="46"/>
  <c r="AO58" i="46"/>
  <c r="AW58" i="46"/>
  <c r="AP58" i="46"/>
  <c r="AT58" i="46"/>
  <c r="AX42" i="46"/>
  <c r="AQ42" i="46"/>
  <c r="AR42" i="46"/>
  <c r="AS42" i="46"/>
  <c r="AU42" i="46"/>
  <c r="AV42" i="46"/>
  <c r="AO42" i="46"/>
  <c r="AW42" i="46"/>
  <c r="AT42" i="46"/>
  <c r="AP42" i="46"/>
  <c r="AQ60" i="46"/>
  <c r="AV60" i="46"/>
  <c r="AX60" i="46"/>
  <c r="AR60" i="46"/>
  <c r="AS60" i="46"/>
  <c r="AU60" i="46"/>
  <c r="AO60" i="46"/>
  <c r="AW60" i="46"/>
  <c r="AP60" i="46"/>
  <c r="AT60" i="46"/>
  <c r="AQ44" i="46"/>
  <c r="AV44" i="46"/>
  <c r="AP44" i="46"/>
  <c r="AR44" i="46"/>
  <c r="AS44" i="46"/>
  <c r="AU44" i="46"/>
  <c r="AX44" i="46"/>
  <c r="AT44" i="46"/>
  <c r="AO44" i="46"/>
  <c r="AW44" i="46"/>
  <c r="CA18" i="46"/>
  <c r="BW18" i="46"/>
  <c r="BS18" i="46"/>
  <c r="BY18" i="46"/>
  <c r="BU18" i="46"/>
  <c r="BT18" i="46"/>
  <c r="BV18" i="46"/>
  <c r="BX18" i="46"/>
  <c r="BZ18" i="46"/>
  <c r="CB18" i="46"/>
  <c r="AS16" i="46"/>
  <c r="AT20" i="40"/>
  <c r="AT24" i="40"/>
  <c r="AT28" i="40"/>
  <c r="AT32" i="40"/>
  <c r="AV36" i="40"/>
  <c r="BZ42" i="40"/>
  <c r="BV42" i="40"/>
  <c r="BT42" i="40"/>
  <c r="BS42" i="40"/>
  <c r="BX42" i="40"/>
  <c r="BU42" i="40"/>
  <c r="BW42" i="40"/>
  <c r="CB42" i="40"/>
  <c r="BY42" i="40"/>
  <c r="CA42" i="40"/>
  <c r="AR48" i="40"/>
  <c r="AQ37" i="38"/>
  <c r="AQ19" i="38"/>
  <c r="AU41" i="38"/>
  <c r="AU23" i="38"/>
  <c r="AX19" i="38"/>
  <c r="AP19" i="38"/>
  <c r="AR19" i="38"/>
  <c r="AX41" i="38"/>
  <c r="AX57" i="38"/>
  <c r="AR18" i="38"/>
  <c r="AR53" i="38"/>
  <c r="AV22" i="38"/>
  <c r="AV57" i="38"/>
  <c r="BS16" i="38"/>
  <c r="BX16" i="38"/>
  <c r="BW46" i="38"/>
  <c r="AO51" i="38"/>
  <c r="AO37" i="38"/>
  <c r="AS41" i="38"/>
  <c r="CA46" i="38"/>
  <c r="AI16" i="36"/>
  <c r="AF17" i="36"/>
  <c r="BP17" i="36"/>
  <c r="BM18" i="36"/>
  <c r="BJ19" i="36"/>
  <c r="AI20" i="36"/>
  <c r="AF21" i="36"/>
  <c r="BP21" i="36"/>
  <c r="BM22" i="36"/>
  <c r="BJ23" i="36"/>
  <c r="AI24" i="36"/>
  <c r="AF25" i="36"/>
  <c r="BP25" i="36"/>
  <c r="BM26" i="36"/>
  <c r="BJ27" i="36"/>
  <c r="AI28" i="36"/>
  <c r="AF29" i="36"/>
  <c r="BP29" i="36"/>
  <c r="BM30" i="36"/>
  <c r="BJ31" i="36"/>
  <c r="AI32" i="36"/>
  <c r="AF33" i="36"/>
  <c r="BP33" i="36"/>
  <c r="BM34" i="36"/>
  <c r="BJ35" i="36"/>
  <c r="AI36" i="36"/>
  <c r="AF37" i="36"/>
  <c r="BP37" i="36"/>
  <c r="BM38" i="36"/>
  <c r="BJ39" i="36"/>
  <c r="AI40" i="36"/>
  <c r="AF41" i="36"/>
  <c r="BP41" i="36"/>
  <c r="BM42" i="36"/>
  <c r="BJ43" i="36"/>
  <c r="AI44" i="36"/>
  <c r="AF45" i="36"/>
  <c r="BP45" i="36"/>
  <c r="BM46" i="36"/>
  <c r="BJ47" i="36"/>
  <c r="AI48" i="36"/>
  <c r="AF49" i="36"/>
  <c r="BP49" i="36"/>
  <c r="BM50" i="36"/>
  <c r="BJ51" i="36"/>
  <c r="AI52" i="36"/>
  <c r="AF53" i="36"/>
  <c r="BP53" i="36"/>
  <c r="BM54" i="36"/>
  <c r="BJ55" i="36"/>
  <c r="AI56" i="36"/>
  <c r="AF57" i="36"/>
  <c r="BP57" i="36"/>
  <c r="BM58" i="36"/>
  <c r="BJ59" i="36"/>
  <c r="AI60" i="36"/>
  <c r="AF61" i="36"/>
  <c r="BP61" i="36"/>
  <c r="BM62" i="36"/>
  <c r="BJ63" i="36"/>
  <c r="AI64" i="36"/>
  <c r="AF65" i="36"/>
  <c r="BP65" i="36"/>
  <c r="BL16" i="36"/>
  <c r="BI17" i="36"/>
  <c r="AL18" i="36"/>
  <c r="BO19" i="36"/>
  <c r="BL20" i="36"/>
  <c r="BI21" i="36"/>
  <c r="AL22" i="36"/>
  <c r="BO23" i="36"/>
  <c r="BL24" i="36"/>
  <c r="BI25" i="36"/>
  <c r="AL26" i="36"/>
  <c r="BO27" i="36"/>
  <c r="BL28" i="36"/>
  <c r="BI29" i="36"/>
  <c r="AL30" i="36"/>
  <c r="BO31" i="36"/>
  <c r="BL32" i="36"/>
  <c r="BI33" i="36"/>
  <c r="AL34" i="36"/>
  <c r="BO35" i="36"/>
  <c r="BL36" i="36"/>
  <c r="BI37" i="36"/>
  <c r="AL38" i="36"/>
  <c r="BO39" i="36"/>
  <c r="BL40" i="36"/>
  <c r="BI41" i="36"/>
  <c r="AL42" i="36"/>
  <c r="BO43" i="36"/>
  <c r="BL44" i="36"/>
  <c r="BI45" i="36"/>
  <c r="AL46" i="36"/>
  <c r="BO47" i="36"/>
  <c r="BL48" i="36"/>
  <c r="BI49" i="36"/>
  <c r="AL50" i="36"/>
  <c r="BO51" i="36"/>
  <c r="BL52" i="36"/>
  <c r="BI53" i="36"/>
  <c r="AL54" i="36"/>
  <c r="BO55" i="36"/>
  <c r="BL56" i="36"/>
  <c r="BI57" i="36"/>
  <c r="AL58" i="36"/>
  <c r="BO59" i="36"/>
  <c r="BL60" i="36"/>
  <c r="BI61" i="36"/>
  <c r="AL62" i="36"/>
  <c r="BO63" i="36"/>
  <c r="BL64" i="36"/>
  <c r="BI65" i="36"/>
  <c r="AK16" i="36"/>
  <c r="AH17" i="36"/>
  <c r="BR17" i="36"/>
  <c r="BK18" i="36"/>
  <c r="AN19" i="36"/>
  <c r="AK20" i="36"/>
  <c r="AH21" i="36"/>
  <c r="BR21" i="36"/>
  <c r="BK22" i="36"/>
  <c r="AN23" i="36"/>
  <c r="AK24" i="36"/>
  <c r="AH25" i="36"/>
  <c r="BR25" i="36"/>
  <c r="BK26" i="36"/>
  <c r="AN27" i="36"/>
  <c r="AK28" i="36"/>
  <c r="AH29" i="36"/>
  <c r="BR29" i="36"/>
  <c r="BK30" i="36"/>
  <c r="AN31" i="36"/>
  <c r="AK32" i="36"/>
  <c r="AH33" i="36"/>
  <c r="BR33" i="36"/>
  <c r="BK34" i="36"/>
  <c r="AN35" i="36"/>
  <c r="AK36" i="36"/>
  <c r="AH37" i="36"/>
  <c r="BR37" i="36"/>
  <c r="BK38" i="36"/>
  <c r="AN39" i="36"/>
  <c r="AK40" i="36"/>
  <c r="AH41" i="36"/>
  <c r="BR41" i="36"/>
  <c r="BK42" i="36"/>
  <c r="AN43" i="36"/>
  <c r="AK44" i="36"/>
  <c r="AH45" i="36"/>
  <c r="BR45" i="36"/>
  <c r="BK46" i="36"/>
  <c r="AN47" i="36"/>
  <c r="AK48" i="36"/>
  <c r="AH49" i="36"/>
  <c r="BR49" i="36"/>
  <c r="BK50" i="36"/>
  <c r="AN51" i="36"/>
  <c r="AK52" i="36"/>
  <c r="AH53" i="36"/>
  <c r="BR53" i="36"/>
  <c r="BK54" i="36"/>
  <c r="AN55" i="36"/>
  <c r="AK56" i="36"/>
  <c r="AH57" i="36"/>
  <c r="BR57" i="36"/>
  <c r="BK58" i="36"/>
  <c r="AN59" i="36"/>
  <c r="AK60" i="36"/>
  <c r="AH61" i="36"/>
  <c r="BR61" i="36"/>
  <c r="BK62" i="36"/>
  <c r="AN63" i="36"/>
  <c r="AK64" i="36"/>
  <c r="AH65" i="36"/>
  <c r="BR65" i="36"/>
  <c r="BN16" i="36"/>
  <c r="AM17" i="36"/>
  <c r="AJ18" i="36"/>
  <c r="AG19" i="36"/>
  <c r="BQ19" i="36"/>
  <c r="BN20" i="36"/>
  <c r="AM21" i="36"/>
  <c r="AJ22" i="36"/>
  <c r="AG23" i="36"/>
  <c r="BQ23" i="36"/>
  <c r="BN24" i="36"/>
  <c r="AM25" i="36"/>
  <c r="AJ26" i="36"/>
  <c r="AG27" i="36"/>
  <c r="BQ27" i="36"/>
  <c r="BN28" i="36"/>
  <c r="AM29" i="36"/>
  <c r="AJ30" i="36"/>
  <c r="AG31" i="36"/>
  <c r="BQ31" i="36"/>
  <c r="BN32" i="36"/>
  <c r="AM33" i="36"/>
  <c r="AJ34" i="36"/>
  <c r="AG35" i="36"/>
  <c r="BQ35" i="36"/>
  <c r="BN36" i="36"/>
  <c r="AM37" i="36"/>
  <c r="AJ38" i="36"/>
  <c r="AG39" i="36"/>
  <c r="BQ39" i="36"/>
  <c r="BN40" i="36"/>
  <c r="AM41" i="36"/>
  <c r="AJ42" i="36"/>
  <c r="AG43" i="36"/>
  <c r="BQ43" i="36"/>
  <c r="BN44" i="36"/>
  <c r="AM45" i="36"/>
  <c r="AJ46" i="36"/>
  <c r="AG47" i="36"/>
  <c r="BQ47" i="36"/>
  <c r="BN48" i="36"/>
  <c r="AM49" i="36"/>
  <c r="AJ50" i="36"/>
  <c r="AG51" i="36"/>
  <c r="BQ51" i="36"/>
  <c r="BN52" i="36"/>
  <c r="AM53" i="36"/>
  <c r="AJ54" i="36"/>
  <c r="AG55" i="36"/>
  <c r="BQ55" i="36"/>
  <c r="BN56" i="36"/>
  <c r="AM57" i="36"/>
  <c r="AJ58" i="36"/>
  <c r="AG59" i="36"/>
  <c r="BQ59" i="36"/>
  <c r="BN60" i="36"/>
  <c r="AM61" i="36"/>
  <c r="AJ62" i="36"/>
  <c r="AG63" i="36"/>
  <c r="BQ63" i="36"/>
  <c r="BN64" i="36"/>
  <c r="AM65" i="36"/>
  <c r="AX20" i="38"/>
  <c r="AO19" i="40"/>
  <c r="CB21" i="40"/>
  <c r="BZ21" i="40"/>
  <c r="BS21" i="40"/>
  <c r="BW21" i="40"/>
  <c r="BT21" i="40"/>
  <c r="BU21" i="40"/>
  <c r="CA21" i="40"/>
  <c r="BX21" i="40"/>
  <c r="BY21" i="40"/>
  <c r="BV21" i="40"/>
  <c r="AT29" i="40"/>
  <c r="AW31" i="40"/>
  <c r="AQ34" i="40"/>
  <c r="AO59" i="40"/>
  <c r="AU61" i="40"/>
  <c r="AP27" i="40"/>
  <c r="AV29" i="40"/>
  <c r="AW54" i="40"/>
  <c r="AP59" i="40"/>
  <c r="AV61" i="40"/>
  <c r="CA19" i="40"/>
  <c r="BW19" i="40"/>
  <c r="BS19" i="40"/>
  <c r="BY19" i="40"/>
  <c r="BZ19" i="40"/>
  <c r="CB19" i="40"/>
  <c r="BT19" i="40"/>
  <c r="BU19" i="40"/>
  <c r="BV19" i="40"/>
  <c r="BX19" i="40"/>
  <c r="AQ35" i="40"/>
  <c r="AQ43" i="40"/>
  <c r="AO45" i="40"/>
  <c r="AW57" i="40"/>
  <c r="AV63" i="46"/>
  <c r="AS63" i="46"/>
  <c r="AP63" i="46"/>
  <c r="AU63" i="46"/>
  <c r="AR63" i="46"/>
  <c r="AO63" i="46"/>
  <c r="AW63" i="46"/>
  <c r="AQ63" i="46"/>
  <c r="AT63" i="46"/>
  <c r="AX63" i="46"/>
  <c r="AV47" i="46"/>
  <c r="AP47" i="46"/>
  <c r="AU47" i="46"/>
  <c r="AR47" i="46"/>
  <c r="AS47" i="46"/>
  <c r="AQ47" i="46"/>
  <c r="AO47" i="46"/>
  <c r="AW47" i="46"/>
  <c r="AT47" i="46"/>
  <c r="AX47" i="46"/>
  <c r="BW41" i="46"/>
  <c r="BX41" i="46"/>
  <c r="BT41" i="46"/>
  <c r="BU41" i="46"/>
  <c r="CA41" i="46"/>
  <c r="CB41" i="46"/>
  <c r="BY41" i="46"/>
  <c r="BV41" i="46"/>
  <c r="BZ41" i="46"/>
  <c r="BS41" i="46"/>
  <c r="AT24" i="46"/>
  <c r="AR24" i="46"/>
  <c r="AX24" i="46"/>
  <c r="AV24" i="46"/>
  <c r="AQ24" i="46"/>
  <c r="AP24" i="46"/>
  <c r="AU24" i="46"/>
  <c r="AP21" i="40"/>
  <c r="AV23" i="40"/>
  <c r="AP29" i="40"/>
  <c r="AV31" i="40"/>
  <c r="AV43" i="40"/>
  <c r="AW52" i="40"/>
  <c r="AV59" i="40"/>
  <c r="AQ33" i="38"/>
  <c r="AQ64" i="38"/>
  <c r="AU19" i="38"/>
  <c r="AW22" i="38"/>
  <c r="AS26" i="38"/>
  <c r="AP31" i="38"/>
  <c r="CB42" i="38"/>
  <c r="BU42" i="38"/>
  <c r="BV42" i="38"/>
  <c r="BZ42" i="38"/>
  <c r="BY42" i="38"/>
  <c r="CA42" i="38"/>
  <c r="BT42" i="38"/>
  <c r="BW42" i="38"/>
  <c r="BX42" i="38"/>
  <c r="BS42" i="38"/>
  <c r="CB58" i="38"/>
  <c r="BU58" i="38"/>
  <c r="BW58" i="38"/>
  <c r="BV58" i="38"/>
  <c r="BZ58" i="38"/>
  <c r="BY58" i="38"/>
  <c r="CA58" i="38"/>
  <c r="BT58" i="38"/>
  <c r="BS58" i="38"/>
  <c r="BX58" i="38"/>
  <c r="AP65" i="38"/>
  <c r="AR64" i="38"/>
  <c r="AR49" i="38"/>
  <c r="AV18" i="38"/>
  <c r="AX25" i="38"/>
  <c r="AV25" i="38"/>
  <c r="AP25" i="38"/>
  <c r="BU30" i="38"/>
  <c r="BT30" i="38"/>
  <c r="BW30" i="38"/>
  <c r="BX30" i="38"/>
  <c r="BS30" i="38"/>
  <c r="CB30" i="38"/>
  <c r="BY30" i="38"/>
  <c r="BV30" i="38"/>
  <c r="BZ30" i="38"/>
  <c r="CA30" i="38"/>
  <c r="AT49" i="38"/>
  <c r="BZ62" i="40"/>
  <c r="AO65" i="38"/>
  <c r="AS19" i="38"/>
  <c r="AS54" i="38"/>
  <c r="AW23" i="38"/>
  <c r="AW58" i="38"/>
  <c r="BS65" i="38"/>
  <c r="BV65" i="38"/>
  <c r="BT65" i="38"/>
  <c r="BW65" i="38"/>
  <c r="BX65" i="38"/>
  <c r="BZ65" i="38"/>
  <c r="BU65" i="38"/>
  <c r="CA65" i="38"/>
  <c r="CB65" i="38"/>
  <c r="BY65" i="38"/>
  <c r="CA61" i="38"/>
  <c r="CB61" i="38"/>
  <c r="BY61" i="38"/>
  <c r="BZ61" i="38"/>
  <c r="BS61" i="38"/>
  <c r="BT61" i="38"/>
  <c r="BW61" i="38"/>
  <c r="BX61" i="38"/>
  <c r="BV61" i="38"/>
  <c r="BU61" i="38"/>
  <c r="BV57" i="38"/>
  <c r="BW57" i="38"/>
  <c r="BX57" i="38"/>
  <c r="BU57" i="38"/>
  <c r="CA57" i="38"/>
  <c r="CB57" i="38"/>
  <c r="BY57" i="38"/>
  <c r="BS57" i="38"/>
  <c r="BT57" i="38"/>
  <c r="BZ57" i="38"/>
  <c r="BS53" i="38"/>
  <c r="BT53" i="38"/>
  <c r="BW53" i="38"/>
  <c r="BX53" i="38"/>
  <c r="BU53" i="38"/>
  <c r="BV53" i="38"/>
  <c r="CA53" i="38"/>
  <c r="BZ53" i="38"/>
  <c r="CB53" i="38"/>
  <c r="BY53" i="38"/>
  <c r="BZ49" i="38"/>
  <c r="BS49" i="38"/>
  <c r="BT49" i="38"/>
  <c r="BW49" i="38"/>
  <c r="BV49" i="38"/>
  <c r="BX49" i="38"/>
  <c r="BU49" i="38"/>
  <c r="CA49" i="38"/>
  <c r="CB49" i="38"/>
  <c r="BY49" i="38"/>
  <c r="CA45" i="38"/>
  <c r="CB45" i="38"/>
  <c r="BY45" i="38"/>
  <c r="BZ45" i="38"/>
  <c r="BS45" i="38"/>
  <c r="BT45" i="38"/>
  <c r="BV45" i="38"/>
  <c r="BW45" i="38"/>
  <c r="BX45" i="38"/>
  <c r="BU45" i="38"/>
  <c r="BW41" i="38"/>
  <c r="BX41" i="38"/>
  <c r="BU41" i="38"/>
  <c r="CA41" i="38"/>
  <c r="CB41" i="38"/>
  <c r="BY41" i="38"/>
  <c r="BV41" i="38"/>
  <c r="BS41" i="38"/>
  <c r="BT41" i="38"/>
  <c r="BZ41" i="38"/>
  <c r="BS37" i="38"/>
  <c r="BZ37" i="38"/>
  <c r="BT37" i="38"/>
  <c r="BW37" i="38"/>
  <c r="BX37" i="38"/>
  <c r="BU37" i="38"/>
  <c r="BV37" i="38"/>
  <c r="CA37" i="38"/>
  <c r="CB37" i="38"/>
  <c r="BY37" i="38"/>
  <c r="BZ33" i="38"/>
  <c r="BS33" i="38"/>
  <c r="BT33" i="38"/>
  <c r="BW33" i="38"/>
  <c r="BV33" i="38"/>
  <c r="BX33" i="38"/>
  <c r="BU33" i="38"/>
  <c r="CA33" i="38"/>
  <c r="CB33" i="38"/>
  <c r="BY33" i="38"/>
  <c r="CA29" i="38"/>
  <c r="CB29" i="38"/>
  <c r="BV29" i="38"/>
  <c r="BY29" i="38"/>
  <c r="BS29" i="38"/>
  <c r="BX29" i="38"/>
  <c r="BZ29" i="38"/>
  <c r="BW29" i="38"/>
  <c r="BT29" i="38"/>
  <c r="BU29" i="38"/>
  <c r="BW25" i="38"/>
  <c r="BX25" i="38"/>
  <c r="BU25" i="38"/>
  <c r="CA25" i="38"/>
  <c r="BY25" i="38"/>
  <c r="BT25" i="38"/>
  <c r="CB25" i="38"/>
  <c r="BV25" i="38"/>
  <c r="BS25" i="38"/>
  <c r="BZ25" i="38"/>
  <c r="BS21" i="38"/>
  <c r="CB21" i="38"/>
  <c r="BZ21" i="38"/>
  <c r="BW21" i="38"/>
  <c r="BU21" i="38"/>
  <c r="CA21" i="38"/>
  <c r="BY21" i="38"/>
  <c r="BX21" i="38"/>
  <c r="BT21" i="38"/>
  <c r="BV21" i="38"/>
  <c r="AP59" i="38"/>
  <c r="AT59" i="38"/>
  <c r="AX59" i="38"/>
  <c r="AR59" i="38"/>
  <c r="AV59" i="38"/>
  <c r="AR43" i="38"/>
  <c r="AP43" i="38"/>
  <c r="AT43" i="38"/>
  <c r="AX43" i="38"/>
  <c r="AV43" i="38"/>
  <c r="AV23" i="38"/>
  <c r="AT23" i="38"/>
  <c r="AR29" i="38"/>
  <c r="CA62" i="38"/>
  <c r="AP48" i="38"/>
  <c r="AX48" i="38"/>
  <c r="BZ46" i="38"/>
  <c r="AU19" i="40"/>
  <c r="AS24" i="40"/>
  <c r="AQ27" i="40"/>
  <c r="AT37" i="40"/>
  <c r="CA41" i="40"/>
  <c r="CB41" i="40"/>
  <c r="BZ41" i="40"/>
  <c r="BU41" i="40"/>
  <c r="BS41" i="40"/>
  <c r="BT41" i="40"/>
  <c r="BY41" i="40"/>
  <c r="BW41" i="40"/>
  <c r="BX41" i="40"/>
  <c r="BV41" i="40"/>
  <c r="AT53" i="40"/>
  <c r="AS55" i="40"/>
  <c r="CA57" i="40"/>
  <c r="CB57" i="40"/>
  <c r="BZ57" i="40"/>
  <c r="BU57" i="40"/>
  <c r="BS57" i="40"/>
  <c r="BT57" i="40"/>
  <c r="BY57" i="40"/>
  <c r="BW57" i="40"/>
  <c r="BX57" i="40"/>
  <c r="BV57" i="40"/>
  <c r="AR62" i="40"/>
  <c r="AX63" i="40"/>
  <c r="AS37" i="40"/>
  <c r="AU43" i="40"/>
  <c r="AQ59" i="40"/>
  <c r="AX26" i="46"/>
  <c r="AR26" i="46"/>
  <c r="AV26" i="46"/>
  <c r="AP26" i="46"/>
  <c r="AU26" i="46"/>
  <c r="AT26" i="46"/>
  <c r="AQ26" i="46"/>
  <c r="AU36" i="46"/>
  <c r="AW36" i="46"/>
  <c r="AS36" i="46"/>
  <c r="AQ36" i="46"/>
  <c r="AV36" i="46"/>
  <c r="AR36" i="46"/>
  <c r="AT36" i="46"/>
  <c r="AP36" i="46"/>
  <c r="AX36" i="46"/>
  <c r="AO36" i="46"/>
  <c r="AW31" i="46"/>
  <c r="AP31" i="46"/>
  <c r="AO31" i="46"/>
  <c r="AT31" i="46"/>
  <c r="AQ31" i="46"/>
  <c r="AS31" i="46"/>
  <c r="AX31" i="46"/>
  <c r="AV31" i="46"/>
  <c r="AU31" i="46"/>
  <c r="AR31" i="46"/>
  <c r="AU32" i="38"/>
  <c r="AT19" i="40"/>
  <c r="AT35" i="40"/>
  <c r="AU51" i="40"/>
  <c r="CB62" i="40"/>
  <c r="AN17" i="50"/>
  <c r="BO20" i="50"/>
  <c r="AK26" i="50"/>
  <c r="AM28" i="50"/>
  <c r="AL48" i="50"/>
  <c r="AM16" i="50"/>
  <c r="AM20" i="50"/>
  <c r="AM24" i="50"/>
  <c r="AI36" i="50"/>
  <c r="AK38" i="50"/>
  <c r="AM40" i="50"/>
  <c r="AG18" i="50"/>
  <c r="AG22" i="50"/>
  <c r="AI32" i="50"/>
  <c r="AK34" i="50"/>
  <c r="AM36" i="50"/>
  <c r="BK41" i="50"/>
  <c r="BK16" i="50"/>
  <c r="BQ18" i="50"/>
  <c r="AJ21" i="50"/>
  <c r="BJ23" i="50"/>
  <c r="BL25" i="50"/>
  <c r="BN27" i="50"/>
  <c r="BP29" i="50"/>
  <c r="BR31" i="50"/>
  <c r="BJ39" i="50"/>
  <c r="BL16" i="50"/>
  <c r="BI17" i="50"/>
  <c r="AL18" i="50"/>
  <c r="BO19" i="50"/>
  <c r="BL20" i="50"/>
  <c r="BI21" i="50"/>
  <c r="AL22" i="50"/>
  <c r="BO23" i="50"/>
  <c r="BL24" i="50"/>
  <c r="BI25" i="50"/>
  <c r="AL26" i="50"/>
  <c r="BO27" i="50"/>
  <c r="BL28" i="50"/>
  <c r="BI29" i="50"/>
  <c r="AL30" i="50"/>
  <c r="BO31" i="50"/>
  <c r="BL32" i="50"/>
  <c r="BI33" i="50"/>
  <c r="AL34" i="50"/>
  <c r="BO35" i="50"/>
  <c r="BL36" i="50"/>
  <c r="BI37" i="50"/>
  <c r="AL38" i="50"/>
  <c r="BO39" i="50"/>
  <c r="BL40" i="50"/>
  <c r="BN42" i="50"/>
  <c r="BP44" i="50"/>
  <c r="AL46" i="50"/>
  <c r="AM47" i="50"/>
  <c r="BL48" i="50"/>
  <c r="BK55" i="50"/>
  <c r="BM57" i="50"/>
  <c r="BO59" i="50"/>
  <c r="BQ61" i="50"/>
  <c r="AN64" i="50"/>
  <c r="BM16" i="50"/>
  <c r="BJ17" i="50"/>
  <c r="AI18" i="50"/>
  <c r="AF19" i="50"/>
  <c r="BP19" i="50"/>
  <c r="BM20" i="50"/>
  <c r="BJ21" i="50"/>
  <c r="AI22" i="50"/>
  <c r="AF23" i="50"/>
  <c r="BP23" i="50"/>
  <c r="BM24" i="50"/>
  <c r="BJ25" i="50"/>
  <c r="AI26" i="50"/>
  <c r="AF27" i="50"/>
  <c r="BP27" i="50"/>
  <c r="BM28" i="50"/>
  <c r="BJ29" i="50"/>
  <c r="AI30" i="50"/>
  <c r="AF31" i="50"/>
  <c r="BP31" i="50"/>
  <c r="BM32" i="50"/>
  <c r="BJ33" i="50"/>
  <c r="AI34" i="50"/>
  <c r="AF35" i="50"/>
  <c r="BP35" i="50"/>
  <c r="BM36" i="50"/>
  <c r="BJ37" i="50"/>
  <c r="AI38" i="50"/>
  <c r="AF39" i="50"/>
  <c r="BP39" i="50"/>
  <c r="AI41" i="50"/>
  <c r="AK43" i="50"/>
  <c r="BJ44" i="50"/>
  <c r="BK45" i="50"/>
  <c r="AG47" i="50"/>
  <c r="BI49" i="50"/>
  <c r="AH54" i="50"/>
  <c r="AJ56" i="50"/>
  <c r="AL58" i="50"/>
  <c r="BI65" i="50"/>
  <c r="BN16" i="50"/>
  <c r="AM17" i="50"/>
  <c r="AJ18" i="50"/>
  <c r="AG19" i="50"/>
  <c r="BQ19" i="50"/>
  <c r="BN20" i="50"/>
  <c r="AM21" i="50"/>
  <c r="AJ22" i="50"/>
  <c r="AG23" i="50"/>
  <c r="BQ23" i="50"/>
  <c r="BN24" i="50"/>
  <c r="AM25" i="50"/>
  <c r="AJ26" i="50"/>
  <c r="AG27" i="50"/>
  <c r="BQ27" i="50"/>
  <c r="BN28" i="50"/>
  <c r="AM29" i="50"/>
  <c r="AJ30" i="50"/>
  <c r="AG31" i="50"/>
  <c r="BQ31" i="50"/>
  <c r="BN32" i="50"/>
  <c r="AM33" i="50"/>
  <c r="AJ34" i="50"/>
  <c r="AG35" i="50"/>
  <c r="BQ35" i="50"/>
  <c r="BN36" i="50"/>
  <c r="AM37" i="50"/>
  <c r="AJ38" i="50"/>
  <c r="AG39" i="50"/>
  <c r="BQ39" i="50"/>
  <c r="AK41" i="50"/>
  <c r="BJ42" i="50"/>
  <c r="BK43" i="50"/>
  <c r="AG45" i="50"/>
  <c r="AI47" i="50"/>
  <c r="AG49" i="50"/>
  <c r="AI51" i="50"/>
  <c r="AK53" i="50"/>
  <c r="AM55" i="50"/>
  <c r="AG65" i="50"/>
  <c r="BQ40" i="50"/>
  <c r="BN41" i="50"/>
  <c r="AM42" i="50"/>
  <c r="AJ43" i="50"/>
  <c r="AG44" i="50"/>
  <c r="BQ44" i="50"/>
  <c r="BN45" i="50"/>
  <c r="AM46" i="50"/>
  <c r="AJ47" i="50"/>
  <c r="AG48" i="50"/>
  <c r="BQ48" i="50"/>
  <c r="BN49" i="50"/>
  <c r="AM50" i="50"/>
  <c r="AJ51" i="50"/>
  <c r="AG52" i="50"/>
  <c r="BQ52" i="50"/>
  <c r="BN53" i="50"/>
  <c r="AM54" i="50"/>
  <c r="AJ55" i="50"/>
  <c r="AG56" i="50"/>
  <c r="BQ56" i="50"/>
  <c r="BN57" i="50"/>
  <c r="AM58" i="50"/>
  <c r="AJ59" i="50"/>
  <c r="AG60" i="50"/>
  <c r="BQ60" i="50"/>
  <c r="BN61" i="50"/>
  <c r="AM62" i="50"/>
  <c r="AJ63" i="50"/>
  <c r="AG64" i="50"/>
  <c r="BQ64" i="50"/>
  <c r="BN65" i="50"/>
  <c r="AM49" i="50"/>
  <c r="AJ50" i="50"/>
  <c r="AG51" i="50"/>
  <c r="BQ51" i="50"/>
  <c r="BN52" i="50"/>
  <c r="AM53" i="50"/>
  <c r="AJ54" i="50"/>
  <c r="AG55" i="50"/>
  <c r="BQ55" i="50"/>
  <c r="BN56" i="50"/>
  <c r="AM57" i="50"/>
  <c r="AJ58" i="50"/>
  <c r="AG59" i="50"/>
  <c r="BQ59" i="50"/>
  <c r="BN60" i="50"/>
  <c r="AM61" i="50"/>
  <c r="AJ62" i="50"/>
  <c r="AG63" i="50"/>
  <c r="BQ63" i="50"/>
  <c r="BN64" i="50"/>
  <c r="AM65" i="50"/>
  <c r="BO40" i="50"/>
  <c r="BL41" i="50"/>
  <c r="BI42" i="50"/>
  <c r="AL43" i="50"/>
  <c r="BO44" i="50"/>
  <c r="BL45" i="50"/>
  <c r="BI46" i="50"/>
  <c r="AL47" i="50"/>
  <c r="BO48" i="50"/>
  <c r="BL49" i="50"/>
  <c r="BI50" i="50"/>
  <c r="AL51" i="50"/>
  <c r="BO52" i="50"/>
  <c r="BL53" i="50"/>
  <c r="BI54" i="50"/>
  <c r="AL55" i="50"/>
  <c r="BO56" i="50"/>
  <c r="BL57" i="50"/>
  <c r="BI58" i="50"/>
  <c r="AL59" i="50"/>
  <c r="BO60" i="50"/>
  <c r="BL61" i="50"/>
  <c r="BI62" i="50"/>
  <c r="AL63" i="50"/>
  <c r="BO64" i="50"/>
  <c r="BL65" i="50"/>
  <c r="AU63" i="38"/>
  <c r="AU31" i="38"/>
  <c r="AR22" i="38"/>
  <c r="AW43" i="40"/>
  <c r="AW59" i="40"/>
  <c r="AW42" i="40"/>
  <c r="AV58" i="40"/>
  <c r="AX21" i="40"/>
  <c r="AX37" i="40"/>
  <c r="AX53" i="40"/>
  <c r="BO16" i="43"/>
  <c r="BL17" i="43"/>
  <c r="BI18" i="43"/>
  <c r="AL19" i="43"/>
  <c r="BO20" i="43"/>
  <c r="BL21" i="43"/>
  <c r="BI22" i="43"/>
  <c r="AL23" i="43"/>
  <c r="BO24" i="43"/>
  <c r="BL25" i="43"/>
  <c r="BI26" i="43"/>
  <c r="AL27" i="43"/>
  <c r="BO28" i="43"/>
  <c r="BL29" i="43"/>
  <c r="BI30" i="43"/>
  <c r="AL31" i="43"/>
  <c r="BO32" i="43"/>
  <c r="BL33" i="43"/>
  <c r="BI34" i="43"/>
  <c r="AL35" i="43"/>
  <c r="BO36" i="43"/>
  <c r="BL37" i="43"/>
  <c r="BI38" i="43"/>
  <c r="AL39" i="43"/>
  <c r="BO40" i="43"/>
  <c r="BL41" i="43"/>
  <c r="BI42" i="43"/>
  <c r="AL43" i="43"/>
  <c r="BO44" i="43"/>
  <c r="BL45" i="43"/>
  <c r="BI46" i="43"/>
  <c r="AL47" i="43"/>
  <c r="BO48" i="43"/>
  <c r="BL49" i="43"/>
  <c r="BI50" i="43"/>
  <c r="AL51" i="43"/>
  <c r="BO52" i="43"/>
  <c r="BL53" i="43"/>
  <c r="BI54" i="43"/>
  <c r="AL55" i="43"/>
  <c r="BO56" i="43"/>
  <c r="BL57" i="43"/>
  <c r="BI58" i="43"/>
  <c r="AL59" i="43"/>
  <c r="BO60" i="43"/>
  <c r="BI62" i="43"/>
  <c r="AL63" i="43"/>
  <c r="BO64" i="43"/>
  <c r="AN16" i="43"/>
  <c r="AK17" i="43"/>
  <c r="AH18" i="43"/>
  <c r="BR18" i="43"/>
  <c r="BK19" i="43"/>
  <c r="AN20" i="43"/>
  <c r="AK21" i="43"/>
  <c r="AH22" i="43"/>
  <c r="BR22" i="43"/>
  <c r="BK23" i="43"/>
  <c r="AN24" i="43"/>
  <c r="AK25" i="43"/>
  <c r="AH26" i="43"/>
  <c r="BR26" i="43"/>
  <c r="BK27" i="43"/>
  <c r="AN28" i="43"/>
  <c r="AK29" i="43"/>
  <c r="AH30" i="43"/>
  <c r="BR30" i="43"/>
  <c r="BK31" i="43"/>
  <c r="AN32" i="43"/>
  <c r="AK33" i="43"/>
  <c r="AH34" i="43"/>
  <c r="BR34" i="43"/>
  <c r="BK35" i="43"/>
  <c r="AN36" i="43"/>
  <c r="AK37" i="43"/>
  <c r="AH38" i="43"/>
  <c r="BR38" i="43"/>
  <c r="BK39" i="43"/>
  <c r="AN40" i="43"/>
  <c r="AK41" i="43"/>
  <c r="AH42" i="43"/>
  <c r="BR42" i="43"/>
  <c r="BK43" i="43"/>
  <c r="AN44" i="43"/>
  <c r="AK45" i="43"/>
  <c r="AH46" i="43"/>
  <c r="BR46" i="43"/>
  <c r="BK47" i="43"/>
  <c r="AN48" i="43"/>
  <c r="AK49" i="43"/>
  <c r="AH50" i="43"/>
  <c r="BR50" i="43"/>
  <c r="BK51" i="43"/>
  <c r="AN52" i="43"/>
  <c r="AK53" i="43"/>
  <c r="AH54" i="43"/>
  <c r="BR54" i="43"/>
  <c r="BK55" i="43"/>
  <c r="AN56" i="43"/>
  <c r="AK57" i="43"/>
  <c r="AH58" i="43"/>
  <c r="BR58" i="43"/>
  <c r="BK59" i="43"/>
  <c r="AN60" i="43"/>
  <c r="AK61" i="43"/>
  <c r="AH62" i="43"/>
  <c r="BR62" i="43"/>
  <c r="BK63" i="43"/>
  <c r="AN64" i="43"/>
  <c r="AK65" i="43"/>
  <c r="AG16" i="43"/>
  <c r="BQ16" i="43"/>
  <c r="BN17" i="43"/>
  <c r="AM18" i="43"/>
  <c r="AJ19" i="43"/>
  <c r="AG20" i="43"/>
  <c r="BQ20" i="43"/>
  <c r="BN21" i="43"/>
  <c r="AM22" i="43"/>
  <c r="AJ23" i="43"/>
  <c r="AG24" i="43"/>
  <c r="BQ24" i="43"/>
  <c r="BN25" i="43"/>
  <c r="AM26" i="43"/>
  <c r="AJ27" i="43"/>
  <c r="AG28" i="43"/>
  <c r="BQ28" i="43"/>
  <c r="BN29" i="43"/>
  <c r="AM30" i="43"/>
  <c r="AJ31" i="43"/>
  <c r="AG32" i="43"/>
  <c r="BQ32" i="43"/>
  <c r="BN33" i="43"/>
  <c r="AM34" i="43"/>
  <c r="AJ35" i="43"/>
  <c r="AG36" i="43"/>
  <c r="BQ36" i="43"/>
  <c r="BN37" i="43"/>
  <c r="AM38" i="43"/>
  <c r="AJ39" i="43"/>
  <c r="AG40" i="43"/>
  <c r="BQ40" i="43"/>
  <c r="BN41" i="43"/>
  <c r="AM42" i="43"/>
  <c r="AJ43" i="43"/>
  <c r="AG44" i="43"/>
  <c r="BQ44" i="43"/>
  <c r="BN45" i="43"/>
  <c r="AM46" i="43"/>
  <c r="AJ47" i="43"/>
  <c r="AG48" i="43"/>
  <c r="BQ48" i="43"/>
  <c r="BN49" i="43"/>
  <c r="AM50" i="43"/>
  <c r="AJ51" i="43"/>
  <c r="AG52" i="43"/>
  <c r="BQ52" i="43"/>
  <c r="BN53" i="43"/>
  <c r="AM54" i="43"/>
  <c r="AJ55" i="43"/>
  <c r="AG56" i="43"/>
  <c r="BQ56" i="43"/>
  <c r="BN57" i="43"/>
  <c r="AM58" i="43"/>
  <c r="AJ59" i="43"/>
  <c r="AG60" i="43"/>
  <c r="BQ60" i="43"/>
  <c r="BN61" i="43"/>
  <c r="AM62" i="43"/>
  <c r="AJ63" i="43"/>
  <c r="AG64" i="43"/>
  <c r="BQ64" i="43"/>
  <c r="BN65" i="43"/>
  <c r="BJ16" i="43"/>
  <c r="AI17" i="43"/>
  <c r="AF18" i="43"/>
  <c r="BP18" i="43"/>
  <c r="BM19" i="43"/>
  <c r="BJ20" i="43"/>
  <c r="AI21" i="43"/>
  <c r="AF22" i="43"/>
  <c r="BP22" i="43"/>
  <c r="BM23" i="43"/>
  <c r="BJ24" i="43"/>
  <c r="AI25" i="43"/>
  <c r="AF26" i="43"/>
  <c r="BP26" i="43"/>
  <c r="BM27" i="43"/>
  <c r="BJ28" i="43"/>
  <c r="AI29" i="43"/>
  <c r="AF30" i="43"/>
  <c r="BP30" i="43"/>
  <c r="BM31" i="43"/>
  <c r="BJ32" i="43"/>
  <c r="AI33" i="43"/>
  <c r="AF34" i="43"/>
  <c r="BP34" i="43"/>
  <c r="BM35" i="43"/>
  <c r="BJ36" i="43"/>
  <c r="AI37" i="43"/>
  <c r="AF38" i="43"/>
  <c r="BP38" i="43"/>
  <c r="BM39" i="43"/>
  <c r="BJ40" i="43"/>
  <c r="AI41" i="43"/>
  <c r="AF42" i="43"/>
  <c r="BP42" i="43"/>
  <c r="BM43" i="43"/>
  <c r="BJ44" i="43"/>
  <c r="AI45" i="43"/>
  <c r="AF46" i="43"/>
  <c r="BP46" i="43"/>
  <c r="BM47" i="43"/>
  <c r="BJ48" i="43"/>
  <c r="AI49" i="43"/>
  <c r="AF50" i="43"/>
  <c r="BP50" i="43"/>
  <c r="BM51" i="43"/>
  <c r="BJ52" i="43"/>
  <c r="AI53" i="43"/>
  <c r="AF54" i="43"/>
  <c r="BP54" i="43"/>
  <c r="BM55" i="43"/>
  <c r="BJ56" i="43"/>
  <c r="AI57" i="43"/>
  <c r="AF58" i="43"/>
  <c r="BP58" i="43"/>
  <c r="BM59" i="43"/>
  <c r="BJ60" i="43"/>
  <c r="AI61" i="43"/>
  <c r="AF62" i="43"/>
  <c r="BP62" i="43"/>
  <c r="BM63" i="43"/>
  <c r="BJ64" i="43"/>
  <c r="AI65" i="43"/>
  <c r="L61" i="57"/>
  <c r="L60" i="57"/>
  <c r="AI2" i="1"/>
  <c r="BI34" i="55"/>
  <c r="BJ19" i="55"/>
  <c r="BI18" i="55"/>
  <c r="AJ25" i="55"/>
  <c r="AH19" i="55"/>
  <c r="AJ21" i="55"/>
  <c r="AL23" i="55"/>
  <c r="BI30" i="55"/>
  <c r="AH35" i="55"/>
  <c r="AJ17" i="55"/>
  <c r="AL19" i="55"/>
  <c r="BI26" i="55"/>
  <c r="AH31" i="55"/>
  <c r="AJ33" i="55"/>
  <c r="AL35" i="55"/>
  <c r="BR37" i="55"/>
  <c r="BP43" i="55"/>
  <c r="BR45" i="55"/>
  <c r="BL50" i="55"/>
  <c r="AM16" i="55"/>
  <c r="AI28" i="55"/>
  <c r="AK30" i="55"/>
  <c r="AM32" i="55"/>
  <c r="AJ16" i="55"/>
  <c r="AG17" i="55"/>
  <c r="BQ17" i="55"/>
  <c r="BN18" i="55"/>
  <c r="AM19" i="55"/>
  <c r="AJ20" i="55"/>
  <c r="AG21" i="55"/>
  <c r="BQ21" i="55"/>
  <c r="BN22" i="55"/>
  <c r="AM23" i="55"/>
  <c r="AJ24" i="55"/>
  <c r="AG25" i="55"/>
  <c r="BQ25" i="55"/>
  <c r="BN26" i="55"/>
  <c r="AM27" i="55"/>
  <c r="AJ28" i="55"/>
  <c r="AG29" i="55"/>
  <c r="BQ29" i="55"/>
  <c r="BN30" i="55"/>
  <c r="AM31" i="55"/>
  <c r="AJ32" i="55"/>
  <c r="AG33" i="55"/>
  <c r="BQ33" i="55"/>
  <c r="BN34" i="55"/>
  <c r="AM35" i="55"/>
  <c r="BJ36" i="55"/>
  <c r="BK37" i="55"/>
  <c r="AG39" i="55"/>
  <c r="AI41" i="55"/>
  <c r="AK43" i="55"/>
  <c r="BJ44" i="55"/>
  <c r="BK45" i="55"/>
  <c r="AK47" i="55"/>
  <c r="AI49" i="55"/>
  <c r="AK51" i="55"/>
  <c r="AI53" i="55"/>
  <c r="AK55" i="55"/>
  <c r="AI57" i="55"/>
  <c r="AK59" i="55"/>
  <c r="AI61" i="55"/>
  <c r="AK63" i="55"/>
  <c r="AI65" i="55"/>
  <c r="BI16" i="55"/>
  <c r="AL17" i="55"/>
  <c r="BO18" i="55"/>
  <c r="BL19" i="55"/>
  <c r="BI20" i="55"/>
  <c r="AL21" i="55"/>
  <c r="BO22" i="55"/>
  <c r="BL23" i="55"/>
  <c r="BI24" i="55"/>
  <c r="AL25" i="55"/>
  <c r="BO26" i="55"/>
  <c r="BL27" i="55"/>
  <c r="BI28" i="55"/>
  <c r="AL29" i="55"/>
  <c r="BO30" i="55"/>
  <c r="BL31" i="55"/>
  <c r="BI32" i="55"/>
  <c r="AL33" i="55"/>
  <c r="BO34" i="55"/>
  <c r="BL35" i="55"/>
  <c r="AH37" i="55"/>
  <c r="AJ39" i="55"/>
  <c r="BQ40" i="55"/>
  <c r="AN43" i="55"/>
  <c r="AH45" i="55"/>
  <c r="AN50" i="55"/>
  <c r="AN58" i="55"/>
  <c r="AH16" i="55"/>
  <c r="BR16" i="55"/>
  <c r="BK17" i="55"/>
  <c r="AN18" i="55"/>
  <c r="AK19" i="55"/>
  <c r="AH20" i="55"/>
  <c r="BR20" i="55"/>
  <c r="BK21" i="55"/>
  <c r="AN22" i="55"/>
  <c r="AK23" i="55"/>
  <c r="AH24" i="55"/>
  <c r="BR24" i="55"/>
  <c r="BK25" i="55"/>
  <c r="AN26" i="55"/>
  <c r="AK27" i="55"/>
  <c r="AH28" i="55"/>
  <c r="BR28" i="55"/>
  <c r="BK29" i="55"/>
  <c r="AN30" i="55"/>
  <c r="AK31" i="55"/>
  <c r="AH32" i="55"/>
  <c r="BR32" i="55"/>
  <c r="BK33" i="55"/>
  <c r="AN34" i="55"/>
  <c r="AK35" i="55"/>
  <c r="AH36" i="55"/>
  <c r="AJ38" i="55"/>
  <c r="BQ39" i="55"/>
  <c r="AN42" i="55"/>
  <c r="AH44" i="55"/>
  <c r="AJ46" i="55"/>
  <c r="BJ52" i="55"/>
  <c r="BJ60" i="55"/>
  <c r="AI36" i="55"/>
  <c r="AF37" i="55"/>
  <c r="BP37" i="55"/>
  <c r="BM38" i="55"/>
  <c r="BJ39" i="55"/>
  <c r="AI40" i="55"/>
  <c r="AF41" i="55"/>
  <c r="BP41" i="55"/>
  <c r="BM42" i="55"/>
  <c r="BJ43" i="55"/>
  <c r="AI44" i="55"/>
  <c r="AF45" i="55"/>
  <c r="BP45" i="55"/>
  <c r="BM46" i="55"/>
  <c r="BJ47" i="55"/>
  <c r="AI48" i="55"/>
  <c r="AF49" i="55"/>
  <c r="BP49" i="55"/>
  <c r="BM50" i="55"/>
  <c r="BJ51" i="55"/>
  <c r="AI52" i="55"/>
  <c r="AF53" i="55"/>
  <c r="BP53" i="55"/>
  <c r="BM54" i="55"/>
  <c r="BJ55" i="55"/>
  <c r="AI56" i="55"/>
  <c r="AF57" i="55"/>
  <c r="BP57" i="55"/>
  <c r="BM58" i="55"/>
  <c r="BJ59" i="55"/>
  <c r="AI60" i="55"/>
  <c r="AF61" i="55"/>
  <c r="BP61" i="55"/>
  <c r="BM62" i="55"/>
  <c r="BJ63" i="55"/>
  <c r="AI64" i="55"/>
  <c r="AF65" i="55"/>
  <c r="BP65" i="55"/>
  <c r="AN36" i="55"/>
  <c r="AK37" i="55"/>
  <c r="AH38" i="55"/>
  <c r="BR38" i="55"/>
  <c r="BK39" i="55"/>
  <c r="AN40" i="55"/>
  <c r="AK41" i="55"/>
  <c r="AH42" i="55"/>
  <c r="BR42" i="55"/>
  <c r="BK43" i="55"/>
  <c r="AN44" i="55"/>
  <c r="AK45" i="55"/>
  <c r="AH46" i="55"/>
  <c r="BR46" i="55"/>
  <c r="BK47" i="55"/>
  <c r="AN48" i="55"/>
  <c r="AK49" i="55"/>
  <c r="AH50" i="55"/>
  <c r="BR50" i="55"/>
  <c r="BK51" i="55"/>
  <c r="AN52" i="55"/>
  <c r="AK53" i="55"/>
  <c r="AH54" i="55"/>
  <c r="BR54" i="55"/>
  <c r="BK55" i="55"/>
  <c r="AN56" i="55"/>
  <c r="AK57" i="55"/>
  <c r="AH58" i="55"/>
  <c r="BR58" i="55"/>
  <c r="BK59" i="55"/>
  <c r="AN60" i="55"/>
  <c r="AK61" i="55"/>
  <c r="AH62" i="55"/>
  <c r="BR62" i="55"/>
  <c r="BK63" i="55"/>
  <c r="AN64" i="55"/>
  <c r="AK65" i="55"/>
  <c r="BK46" i="55"/>
  <c r="AN47" i="55"/>
  <c r="AK48" i="55"/>
  <c r="AH49" i="55"/>
  <c r="BR49" i="55"/>
  <c r="BK50" i="55"/>
  <c r="AN51" i="55"/>
  <c r="AK52" i="55"/>
  <c r="AH53" i="55"/>
  <c r="BR53" i="55"/>
  <c r="BK54" i="55"/>
  <c r="AN55" i="55"/>
  <c r="AK56" i="55"/>
  <c r="AH57" i="55"/>
  <c r="BR57" i="55"/>
  <c r="BK58" i="55"/>
  <c r="AN59" i="55"/>
  <c r="AK60" i="55"/>
  <c r="AH61" i="55"/>
  <c r="BR61" i="55"/>
  <c r="BK62" i="55"/>
  <c r="AN63" i="55"/>
  <c r="AK64" i="55"/>
  <c r="AH65" i="55"/>
  <c r="BR65" i="55"/>
  <c r="AL17" i="62"/>
  <c r="AJ19" i="62"/>
  <c r="AL21" i="62"/>
  <c r="AJ23" i="62"/>
  <c r="AL25" i="62"/>
  <c r="BI36" i="62"/>
  <c r="BM40" i="62"/>
  <c r="AM22" i="62"/>
  <c r="BI16" i="62"/>
  <c r="BI24" i="62"/>
  <c r="BN17" i="62"/>
  <c r="BL19" i="62"/>
  <c r="BN21" i="62"/>
  <c r="BL23" i="62"/>
  <c r="BN25" i="62"/>
  <c r="AH16" i="62"/>
  <c r="BR16" i="62"/>
  <c r="BK17" i="62"/>
  <c r="AN18" i="62"/>
  <c r="AK19" i="62"/>
  <c r="AH20" i="62"/>
  <c r="BR20" i="62"/>
  <c r="BK21" i="62"/>
  <c r="AN22" i="62"/>
  <c r="AK23" i="62"/>
  <c r="AH24" i="62"/>
  <c r="BR24" i="62"/>
  <c r="BK25" i="62"/>
  <c r="BM26" i="62"/>
  <c r="BN37" i="62"/>
  <c r="BP39" i="62"/>
  <c r="BR41" i="62"/>
  <c r="AM16" i="62"/>
  <c r="AJ17" i="62"/>
  <c r="AG18" i="62"/>
  <c r="BQ18" i="62"/>
  <c r="BN19" i="62"/>
  <c r="AM20" i="62"/>
  <c r="AJ21" i="62"/>
  <c r="AG22" i="62"/>
  <c r="BQ22" i="62"/>
  <c r="BN23" i="62"/>
  <c r="AM24" i="62"/>
  <c r="AJ25" i="62"/>
  <c r="AH26" i="62"/>
  <c r="BI28" i="62"/>
  <c r="AH33" i="62"/>
  <c r="AJ35" i="62"/>
  <c r="AL37" i="62"/>
  <c r="BR44" i="62"/>
  <c r="AF16" i="62"/>
  <c r="BP16" i="62"/>
  <c r="BM17" i="62"/>
  <c r="BJ18" i="62"/>
  <c r="AI19" i="62"/>
  <c r="AF20" i="62"/>
  <c r="BP20" i="62"/>
  <c r="BM21" i="62"/>
  <c r="BJ22" i="62"/>
  <c r="AI23" i="62"/>
  <c r="AF24" i="62"/>
  <c r="BP24" i="62"/>
  <c r="BM25" i="62"/>
  <c r="BO26" i="62"/>
  <c r="BM28" i="62"/>
  <c r="BO30" i="62"/>
  <c r="BQ32" i="62"/>
  <c r="AN35" i="62"/>
  <c r="BK42" i="62"/>
  <c r="AJ26" i="62"/>
  <c r="AG27" i="62"/>
  <c r="BQ27" i="62"/>
  <c r="BN28" i="62"/>
  <c r="AM29" i="62"/>
  <c r="AJ30" i="62"/>
  <c r="AG31" i="62"/>
  <c r="BQ31" i="62"/>
  <c r="BN32" i="62"/>
  <c r="AM33" i="62"/>
  <c r="AJ34" i="62"/>
  <c r="AG35" i="62"/>
  <c r="BQ35" i="62"/>
  <c r="BN36" i="62"/>
  <c r="AM37" i="62"/>
  <c r="AJ38" i="62"/>
  <c r="AG39" i="62"/>
  <c r="BQ39" i="62"/>
  <c r="BN40" i="62"/>
  <c r="AM41" i="62"/>
  <c r="AJ42" i="62"/>
  <c r="AG43" i="62"/>
  <c r="BQ43" i="62"/>
  <c r="AF45" i="62"/>
  <c r="BM46" i="62"/>
  <c r="BJ27" i="62"/>
  <c r="AI28" i="62"/>
  <c r="AF29" i="62"/>
  <c r="BP29" i="62"/>
  <c r="BM30" i="62"/>
  <c r="BJ31" i="62"/>
  <c r="AI32" i="62"/>
  <c r="AF33" i="62"/>
  <c r="BP33" i="62"/>
  <c r="BM34" i="62"/>
  <c r="BJ35" i="62"/>
  <c r="AI36" i="62"/>
  <c r="AF37" i="62"/>
  <c r="BP37" i="62"/>
  <c r="BM38" i="62"/>
  <c r="BJ39" i="62"/>
  <c r="AI40" i="62"/>
  <c r="AF41" i="62"/>
  <c r="BP41" i="62"/>
  <c r="BM42" i="62"/>
  <c r="BJ43" i="62"/>
  <c r="AI44" i="62"/>
  <c r="BO45" i="62"/>
  <c r="BJ48" i="62"/>
  <c r="BL50" i="62"/>
  <c r="BL55" i="62"/>
  <c r="AI27" i="62"/>
  <c r="AF28" i="62"/>
  <c r="BP28" i="62"/>
  <c r="BM29" i="62"/>
  <c r="BJ30" i="62"/>
  <c r="AI31" i="62"/>
  <c r="AF32" i="62"/>
  <c r="BP32" i="62"/>
  <c r="BM33" i="62"/>
  <c r="BJ34" i="62"/>
  <c r="AI35" i="62"/>
  <c r="AF36" i="62"/>
  <c r="BP36" i="62"/>
  <c r="BM37" i="62"/>
  <c r="BJ38" i="62"/>
  <c r="AI39" i="62"/>
  <c r="AF40" i="62"/>
  <c r="BP40" i="62"/>
  <c r="BM41" i="62"/>
  <c r="BJ42" i="62"/>
  <c r="AI43" i="62"/>
  <c r="AF44" i="62"/>
  <c r="AJ45" i="62"/>
  <c r="BQ46" i="62"/>
  <c r="BN48" i="62"/>
  <c r="BP50" i="62"/>
  <c r="AL47" i="62"/>
  <c r="BO48" i="62"/>
  <c r="BL49" i="62"/>
  <c r="BI50" i="62"/>
  <c r="AL51" i="62"/>
  <c r="AM52" i="62"/>
  <c r="BI53" i="62"/>
  <c r="BM54" i="62"/>
  <c r="BP44" i="62"/>
  <c r="BM45" i="62"/>
  <c r="BJ46" i="62"/>
  <c r="AI47" i="62"/>
  <c r="AF48" i="62"/>
  <c r="BP48" i="62"/>
  <c r="BM49" i="62"/>
  <c r="BJ50" i="62"/>
  <c r="AM51" i="62"/>
  <c r="BI52" i="62"/>
  <c r="BP53" i="62"/>
  <c r="AL55" i="62"/>
  <c r="AI58" i="62"/>
  <c r="AH45" i="62"/>
  <c r="BR45" i="62"/>
  <c r="BK46" i="62"/>
  <c r="AN47" i="62"/>
  <c r="AK48" i="62"/>
  <c r="AH49" i="62"/>
  <c r="BR49" i="62"/>
  <c r="BK50" i="62"/>
  <c r="BJ51" i="62"/>
  <c r="BK52" i="62"/>
  <c r="BL53" i="62"/>
  <c r="AM55" i="62"/>
  <c r="BI57" i="62"/>
  <c r="BJ57" i="62"/>
  <c r="BK58" i="62"/>
  <c r="BL59" i="62"/>
  <c r="BM60" i="62"/>
  <c r="AN55" i="62"/>
  <c r="AJ56" i="62"/>
  <c r="AK57" i="62"/>
  <c r="AL58" i="62"/>
  <c r="AM59" i="62"/>
  <c r="BI60" i="62"/>
  <c r="BJ54" i="62"/>
  <c r="BK55" i="62"/>
  <c r="BL56" i="62"/>
  <c r="BM57" i="62"/>
  <c r="BI58" i="62"/>
  <c r="BJ59" i="62"/>
  <c r="BK60" i="62"/>
  <c r="BK64" i="62"/>
  <c r="BM51" i="62"/>
  <c r="BJ52" i="62"/>
  <c r="AI53" i="62"/>
  <c r="AF54" i="62"/>
  <c r="BP54" i="62"/>
  <c r="BM55" i="62"/>
  <c r="BJ56" i="62"/>
  <c r="AI57" i="62"/>
  <c r="AF58" i="62"/>
  <c r="BP58" i="62"/>
  <c r="BM59" i="62"/>
  <c r="BJ60" i="62"/>
  <c r="AG62" i="62"/>
  <c r="AI64" i="62"/>
  <c r="AG61" i="62"/>
  <c r="BQ61" i="62"/>
  <c r="BN62" i="62"/>
  <c r="AM63" i="62"/>
  <c r="AJ64" i="62"/>
  <c r="BQ65" i="62"/>
  <c r="BJ61" i="62"/>
  <c r="AI62" i="62"/>
  <c r="AF63" i="62"/>
  <c r="BP63" i="62"/>
  <c r="BM64" i="62"/>
  <c r="BJ65" i="62"/>
  <c r="BO61" i="62"/>
  <c r="BL62" i="62"/>
  <c r="BI63" i="62"/>
  <c r="AL64" i="62"/>
  <c r="BO65" i="62"/>
  <c r="BL65" i="62"/>
  <c r="AR26" i="38"/>
  <c r="BY46" i="38"/>
  <c r="AO23" i="40"/>
  <c r="AX55" i="40"/>
  <c r="AQ21" i="40"/>
  <c r="AW37" i="40"/>
  <c r="AO53" i="40"/>
  <c r="AU26" i="40"/>
  <c r="AU42" i="40"/>
  <c r="AU58" i="40"/>
  <c r="AM22" i="52"/>
  <c r="BJ25" i="52"/>
  <c r="BL43" i="52"/>
  <c r="BJ57" i="52"/>
  <c r="AI26" i="52"/>
  <c r="AK28" i="52"/>
  <c r="AM30" i="52"/>
  <c r="AI42" i="52"/>
  <c r="AK44" i="52"/>
  <c r="AM46" i="52"/>
  <c r="AI58" i="52"/>
  <c r="AK60" i="52"/>
  <c r="AM62" i="52"/>
  <c r="BQ65" i="52"/>
  <c r="AK20" i="52"/>
  <c r="BQ24" i="52"/>
  <c r="AN27" i="52"/>
  <c r="BK34" i="52"/>
  <c r="BM36" i="52"/>
  <c r="BO38" i="52"/>
  <c r="BQ40" i="52"/>
  <c r="AN43" i="52"/>
  <c r="BK50" i="52"/>
  <c r="BM52" i="52"/>
  <c r="BO54" i="52"/>
  <c r="BQ56" i="52"/>
  <c r="AN59" i="52"/>
  <c r="BO18" i="52"/>
  <c r="AI22" i="52"/>
  <c r="BJ29" i="52"/>
  <c r="BL31" i="52"/>
  <c r="BN33" i="52"/>
  <c r="BP35" i="52"/>
  <c r="BR37" i="52"/>
  <c r="BJ45" i="52"/>
  <c r="BL47" i="52"/>
  <c r="BN49" i="52"/>
  <c r="BP51" i="52"/>
  <c r="BR53" i="52"/>
  <c r="BJ61" i="52"/>
  <c r="AL16" i="52"/>
  <c r="BO17" i="52"/>
  <c r="BL18" i="52"/>
  <c r="BI19" i="52"/>
  <c r="AL20" i="52"/>
  <c r="BO21" i="52"/>
  <c r="BL22" i="52"/>
  <c r="BI23" i="52"/>
  <c r="AL24" i="52"/>
  <c r="BO25" i="52"/>
  <c r="BL26" i="52"/>
  <c r="BI27" i="52"/>
  <c r="AL28" i="52"/>
  <c r="BO29" i="52"/>
  <c r="BL30" i="52"/>
  <c r="BI31" i="52"/>
  <c r="AL32" i="52"/>
  <c r="BO33" i="52"/>
  <c r="BL34" i="52"/>
  <c r="BI35" i="52"/>
  <c r="AL36" i="52"/>
  <c r="BO37" i="52"/>
  <c r="BL38" i="52"/>
  <c r="BI39" i="52"/>
  <c r="AL40" i="52"/>
  <c r="BO41" i="52"/>
  <c r="BL42" i="52"/>
  <c r="BI43" i="52"/>
  <c r="AL44" i="52"/>
  <c r="BO45" i="52"/>
  <c r="BL46" i="52"/>
  <c r="BI47" i="52"/>
  <c r="AL48" i="52"/>
  <c r="BO49" i="52"/>
  <c r="BL50" i="52"/>
  <c r="BI51" i="52"/>
  <c r="AL52" i="52"/>
  <c r="BO53" i="52"/>
  <c r="BL54" i="52"/>
  <c r="BI55" i="52"/>
  <c r="AL56" i="52"/>
  <c r="BO57" i="52"/>
  <c r="BL58" i="52"/>
  <c r="BI59" i="52"/>
  <c r="AL60" i="52"/>
  <c r="BO61" i="52"/>
  <c r="BL62" i="52"/>
  <c r="BQ63" i="52"/>
  <c r="AI16" i="52"/>
  <c r="AF17" i="52"/>
  <c r="BP17" i="52"/>
  <c r="BM18" i="52"/>
  <c r="BJ19" i="52"/>
  <c r="AI20" i="52"/>
  <c r="AF21" i="52"/>
  <c r="BP21" i="52"/>
  <c r="BM22" i="52"/>
  <c r="BJ23" i="52"/>
  <c r="AI24" i="52"/>
  <c r="AF25" i="52"/>
  <c r="BP25" i="52"/>
  <c r="BM26" i="52"/>
  <c r="BJ27" i="52"/>
  <c r="AI28" i="52"/>
  <c r="AF29" i="52"/>
  <c r="BP29" i="52"/>
  <c r="BM30" i="52"/>
  <c r="BJ31" i="52"/>
  <c r="AI32" i="52"/>
  <c r="AF33" i="52"/>
  <c r="BP33" i="52"/>
  <c r="BM34" i="52"/>
  <c r="BJ35" i="52"/>
  <c r="AI36" i="52"/>
  <c r="AF37" i="52"/>
  <c r="BP37" i="52"/>
  <c r="BM38" i="52"/>
  <c r="BJ39" i="52"/>
  <c r="AI40" i="52"/>
  <c r="AF41" i="52"/>
  <c r="BP41" i="52"/>
  <c r="BM42" i="52"/>
  <c r="BJ43" i="52"/>
  <c r="AI44" i="52"/>
  <c r="AF45" i="52"/>
  <c r="BP45" i="52"/>
  <c r="BM46" i="52"/>
  <c r="BJ47" i="52"/>
  <c r="AI48" i="52"/>
  <c r="AF49" i="52"/>
  <c r="BP49" i="52"/>
  <c r="BM50" i="52"/>
  <c r="BJ51" i="52"/>
  <c r="AI52" i="52"/>
  <c r="AF53" i="52"/>
  <c r="BP53" i="52"/>
  <c r="BM54" i="52"/>
  <c r="BJ55" i="52"/>
  <c r="AI56" i="52"/>
  <c r="AF57" i="52"/>
  <c r="BP57" i="52"/>
  <c r="BM58" i="52"/>
  <c r="BJ59" i="52"/>
  <c r="AI60" i="52"/>
  <c r="AF61" i="52"/>
  <c r="BP61" i="52"/>
  <c r="BM62" i="52"/>
  <c r="BK63" i="52"/>
  <c r="AG65" i="52"/>
  <c r="AN16" i="52"/>
  <c r="AK17" i="52"/>
  <c r="AH18" i="52"/>
  <c r="BR18" i="52"/>
  <c r="BK19" i="52"/>
  <c r="AN20" i="52"/>
  <c r="AK21" i="52"/>
  <c r="AH22" i="52"/>
  <c r="BR22" i="52"/>
  <c r="BK23" i="52"/>
  <c r="AN24" i="52"/>
  <c r="AK25" i="52"/>
  <c r="AH26" i="52"/>
  <c r="BR26" i="52"/>
  <c r="BK27" i="52"/>
  <c r="AN28" i="52"/>
  <c r="AK29" i="52"/>
  <c r="AH30" i="52"/>
  <c r="BR30" i="52"/>
  <c r="BK31" i="52"/>
  <c r="AN32" i="52"/>
  <c r="AK33" i="52"/>
  <c r="AH34" i="52"/>
  <c r="BR34" i="52"/>
  <c r="BK35" i="52"/>
  <c r="AN36" i="52"/>
  <c r="AK37" i="52"/>
  <c r="AH38" i="52"/>
  <c r="BR38" i="52"/>
  <c r="BK39" i="52"/>
  <c r="AN40" i="52"/>
  <c r="AK41" i="52"/>
  <c r="AH42" i="52"/>
  <c r="BR42" i="52"/>
  <c r="BK43" i="52"/>
  <c r="AN44" i="52"/>
  <c r="AK45" i="52"/>
  <c r="AH46" i="52"/>
  <c r="BR46" i="52"/>
  <c r="BK47" i="52"/>
  <c r="AN48" i="52"/>
  <c r="AK49" i="52"/>
  <c r="AH50" i="52"/>
  <c r="BR50" i="52"/>
  <c r="BK51" i="52"/>
  <c r="AN52" i="52"/>
  <c r="AK53" i="52"/>
  <c r="AH54" i="52"/>
  <c r="BR54" i="52"/>
  <c r="BK55" i="52"/>
  <c r="AN56" i="52"/>
  <c r="AK57" i="52"/>
  <c r="AH58" i="52"/>
  <c r="BR58" i="52"/>
  <c r="BK59" i="52"/>
  <c r="AN60" i="52"/>
  <c r="AK61" i="52"/>
  <c r="AH62" i="52"/>
  <c r="AG63" i="52"/>
  <c r="AI65" i="52"/>
  <c r="AN63" i="52"/>
  <c r="AK64" i="52"/>
  <c r="AH65" i="52"/>
  <c r="BR65" i="52"/>
  <c r="BJ63" i="52"/>
  <c r="AI64" i="52"/>
  <c r="AF65" i="52"/>
  <c r="BP65" i="52"/>
  <c r="BP19" i="56"/>
  <c r="AJ19" i="56"/>
  <c r="AM18" i="56"/>
  <c r="BI16" i="56"/>
  <c r="AH16" i="56"/>
  <c r="BR16" i="56"/>
  <c r="BK17" i="56"/>
  <c r="AN18" i="56"/>
  <c r="AK19" i="56"/>
  <c r="AH20" i="56"/>
  <c r="BR20" i="56"/>
  <c r="BK21" i="56"/>
  <c r="AN22" i="56"/>
  <c r="AK23" i="56"/>
  <c r="AN25" i="56"/>
  <c r="AL27" i="56"/>
  <c r="AM16" i="56"/>
  <c r="AJ17" i="56"/>
  <c r="AG18" i="56"/>
  <c r="BQ18" i="56"/>
  <c r="BN19" i="56"/>
  <c r="AM20" i="56"/>
  <c r="AJ21" i="56"/>
  <c r="AG22" i="56"/>
  <c r="BQ22" i="56"/>
  <c r="BN23" i="56"/>
  <c r="AH25" i="56"/>
  <c r="AI36" i="56"/>
  <c r="AF16" i="56"/>
  <c r="BP16" i="56"/>
  <c r="BM17" i="56"/>
  <c r="BJ18" i="56"/>
  <c r="AI19" i="56"/>
  <c r="AF20" i="56"/>
  <c r="BP20" i="56"/>
  <c r="BM21" i="56"/>
  <c r="BJ22" i="56"/>
  <c r="AI23" i="56"/>
  <c r="AI24" i="56"/>
  <c r="BI26" i="56"/>
  <c r="AJ33" i="56"/>
  <c r="AL35" i="56"/>
  <c r="BQ38" i="56"/>
  <c r="BN39" i="56"/>
  <c r="AM40" i="56"/>
  <c r="AJ41" i="56"/>
  <c r="BQ42" i="56"/>
  <c r="BN43" i="56"/>
  <c r="AM44" i="56"/>
  <c r="AJ45" i="56"/>
  <c r="BQ46" i="56"/>
  <c r="BN47" i="56"/>
  <c r="AM48" i="56"/>
  <c r="AJ49" i="56"/>
  <c r="BQ50" i="56"/>
  <c r="BO51" i="56"/>
  <c r="BI53" i="56"/>
  <c r="BR54" i="56"/>
  <c r="BR62" i="56"/>
  <c r="BL24" i="56"/>
  <c r="BI25" i="56"/>
  <c r="AL26" i="56"/>
  <c r="BO27" i="56"/>
  <c r="BL28" i="56"/>
  <c r="BI29" i="56"/>
  <c r="AL30" i="56"/>
  <c r="BO31" i="56"/>
  <c r="BL32" i="56"/>
  <c r="BI33" i="56"/>
  <c r="AL34" i="56"/>
  <c r="BO35" i="56"/>
  <c r="BL36" i="56"/>
  <c r="BI37" i="56"/>
  <c r="AL38" i="56"/>
  <c r="BO39" i="56"/>
  <c r="BL40" i="56"/>
  <c r="BI41" i="56"/>
  <c r="AL42" i="56"/>
  <c r="BO43" i="56"/>
  <c r="BL44" i="56"/>
  <c r="BI45" i="56"/>
  <c r="AL46" i="56"/>
  <c r="BO47" i="56"/>
  <c r="BL48" i="56"/>
  <c r="BI49" i="56"/>
  <c r="AL50" i="56"/>
  <c r="AL52" i="56"/>
  <c r="AM53" i="56"/>
  <c r="BL54" i="56"/>
  <c r="BN56" i="56"/>
  <c r="BP58" i="56"/>
  <c r="AL60" i="56"/>
  <c r="AM61" i="56"/>
  <c r="BL62" i="56"/>
  <c r="BN64" i="56"/>
  <c r="AI26" i="56"/>
  <c r="AF27" i="56"/>
  <c r="BP27" i="56"/>
  <c r="BM28" i="56"/>
  <c r="BJ29" i="56"/>
  <c r="AI30" i="56"/>
  <c r="AF31" i="56"/>
  <c r="BP31" i="56"/>
  <c r="BM32" i="56"/>
  <c r="BJ33" i="56"/>
  <c r="AI34" i="56"/>
  <c r="AF35" i="56"/>
  <c r="BP35" i="56"/>
  <c r="BM36" i="56"/>
  <c r="BJ37" i="56"/>
  <c r="AI38" i="56"/>
  <c r="AF39" i="56"/>
  <c r="BP39" i="56"/>
  <c r="BM40" i="56"/>
  <c r="BJ41" i="56"/>
  <c r="AI42" i="56"/>
  <c r="AF43" i="56"/>
  <c r="BP43" i="56"/>
  <c r="BM44" i="56"/>
  <c r="BJ45" i="56"/>
  <c r="AI46" i="56"/>
  <c r="AF47" i="56"/>
  <c r="BP47" i="56"/>
  <c r="BM48" i="56"/>
  <c r="BJ49" i="56"/>
  <c r="AI50" i="56"/>
  <c r="AF51" i="56"/>
  <c r="AN52" i="56"/>
  <c r="AH54" i="56"/>
  <c r="AJ56" i="56"/>
  <c r="BQ57" i="56"/>
  <c r="AN60" i="56"/>
  <c r="AH62" i="56"/>
  <c r="AJ64" i="56"/>
  <c r="BQ65" i="56"/>
  <c r="BN24" i="56"/>
  <c r="AM25" i="56"/>
  <c r="AJ26" i="56"/>
  <c r="AG27" i="56"/>
  <c r="BQ27" i="56"/>
  <c r="BN28" i="56"/>
  <c r="AM29" i="56"/>
  <c r="AJ30" i="56"/>
  <c r="AG31" i="56"/>
  <c r="BQ31" i="56"/>
  <c r="BN32" i="56"/>
  <c r="AM33" i="56"/>
  <c r="AJ34" i="56"/>
  <c r="AG35" i="56"/>
  <c r="BQ35" i="56"/>
  <c r="BN36" i="56"/>
  <c r="AM37" i="56"/>
  <c r="AJ38" i="56"/>
  <c r="AG39" i="56"/>
  <c r="BQ39" i="56"/>
  <c r="BN40" i="56"/>
  <c r="AM41" i="56"/>
  <c r="AJ42" i="56"/>
  <c r="AG43" i="56"/>
  <c r="BQ43" i="56"/>
  <c r="BN44" i="56"/>
  <c r="AM45" i="56"/>
  <c r="AJ46" i="56"/>
  <c r="AG47" i="56"/>
  <c r="BQ47" i="56"/>
  <c r="BN48" i="56"/>
  <c r="AM49" i="56"/>
  <c r="AJ50" i="56"/>
  <c r="AG51" i="56"/>
  <c r="BN52" i="56"/>
  <c r="BP54" i="56"/>
  <c r="AL56" i="56"/>
  <c r="AM57" i="56"/>
  <c r="BL58" i="56"/>
  <c r="BN60" i="56"/>
  <c r="BP62" i="56"/>
  <c r="AL64" i="56"/>
  <c r="AM65" i="56"/>
  <c r="AK52" i="56"/>
  <c r="AH53" i="56"/>
  <c r="BR53" i="56"/>
  <c r="BK54" i="56"/>
  <c r="AN55" i="56"/>
  <c r="AK56" i="56"/>
  <c r="AH57" i="56"/>
  <c r="BR57" i="56"/>
  <c r="BK58" i="56"/>
  <c r="AN59" i="56"/>
  <c r="AK60" i="56"/>
  <c r="AH61" i="56"/>
  <c r="BR61" i="56"/>
  <c r="BK62" i="56"/>
  <c r="AN63" i="56"/>
  <c r="AK64" i="56"/>
  <c r="AH65" i="56"/>
  <c r="BR65" i="56"/>
  <c r="BJ51" i="56"/>
  <c r="AI52" i="56"/>
  <c r="AF53" i="56"/>
  <c r="BP53" i="56"/>
  <c r="BM54" i="56"/>
  <c r="BJ55" i="56"/>
  <c r="AI56" i="56"/>
  <c r="AF57" i="56"/>
  <c r="BP57" i="56"/>
  <c r="BM58" i="56"/>
  <c r="BJ59" i="56"/>
  <c r="AI60" i="56"/>
  <c r="AF61" i="56"/>
  <c r="BP61" i="56"/>
  <c r="BM62" i="56"/>
  <c r="BJ63" i="56"/>
  <c r="AI64" i="56"/>
  <c r="AF65" i="56"/>
  <c r="BP65" i="56"/>
  <c r="AQ29" i="38"/>
  <c r="AR65" i="40"/>
  <c r="AR27" i="40"/>
  <c r="AR43" i="40"/>
  <c r="AR59" i="40"/>
  <c r="BO16" i="33"/>
  <c r="AK18" i="33"/>
  <c r="AI24" i="33"/>
  <c r="AK38" i="33"/>
  <c r="AH34" i="33"/>
  <c r="AN36" i="33"/>
  <c r="AN40" i="33"/>
  <c r="BR42" i="33"/>
  <c r="AK45" i="33"/>
  <c r="BK47" i="33"/>
  <c r="BR50" i="33"/>
  <c r="AH54" i="33"/>
  <c r="AH58" i="33"/>
  <c r="AK61" i="33"/>
  <c r="BK63" i="33"/>
  <c r="AK65" i="33"/>
  <c r="AL41" i="33"/>
  <c r="AL53" i="33"/>
  <c r="AL65" i="33"/>
  <c r="BM19" i="33"/>
  <c r="BP22" i="33"/>
  <c r="AF26" i="33"/>
  <c r="BJ28" i="33"/>
  <c r="BM31" i="33"/>
  <c r="BP34" i="33"/>
  <c r="AF38" i="33"/>
  <c r="BJ40" i="33"/>
  <c r="BM47" i="33"/>
  <c r="BM55" i="33"/>
  <c r="BP58" i="33"/>
  <c r="BJ60" i="33"/>
  <c r="BM63" i="33"/>
  <c r="AS27" i="38"/>
  <c r="CA60" i="38"/>
  <c r="CB60" i="38"/>
  <c r="BV60" i="38"/>
  <c r="BZ60" i="38"/>
  <c r="BU60" i="38"/>
  <c r="BS60" i="38"/>
  <c r="BT60" i="38"/>
  <c r="BW60" i="38"/>
  <c r="BX60" i="38"/>
  <c r="BY60" i="38"/>
  <c r="BW40" i="38"/>
  <c r="BX40" i="38"/>
  <c r="BY40" i="38"/>
  <c r="CA40" i="38"/>
  <c r="CB40" i="38"/>
  <c r="BV40" i="38"/>
  <c r="BZ40" i="38"/>
  <c r="BU40" i="38"/>
  <c r="BS40" i="38"/>
  <c r="BT40" i="38"/>
  <c r="CB40" i="40"/>
  <c r="BX40" i="40"/>
  <c r="BT40" i="40"/>
  <c r="BS40" i="40"/>
  <c r="BV40" i="40"/>
  <c r="BW40" i="40"/>
  <c r="BU40" i="40"/>
  <c r="BZ40" i="40"/>
  <c r="CA40" i="40"/>
  <c r="BY40" i="40"/>
  <c r="BZ38" i="40"/>
  <c r="BV38" i="40"/>
  <c r="BT38" i="40"/>
  <c r="BS38" i="40"/>
  <c r="BX38" i="40"/>
  <c r="BU38" i="40"/>
  <c r="BW38" i="40"/>
  <c r="CB38" i="40"/>
  <c r="BY38" i="40"/>
  <c r="CA38" i="40"/>
  <c r="BT54" i="40"/>
  <c r="BZ54" i="40"/>
  <c r="BS54" i="40"/>
  <c r="BX54" i="40"/>
  <c r="BU54" i="40"/>
  <c r="BW54" i="40"/>
  <c r="CB54" i="40"/>
  <c r="BY54" i="40"/>
  <c r="CA54" i="40"/>
  <c r="BV54" i="40"/>
  <c r="AU40" i="38"/>
  <c r="BY62" i="40"/>
  <c r="CA54" i="38"/>
  <c r="BX54" i="38"/>
  <c r="CB54" i="38"/>
  <c r="BU54" i="38"/>
  <c r="BV54" i="38"/>
  <c r="BZ54" i="38"/>
  <c r="BW54" i="38"/>
  <c r="BY54" i="38"/>
  <c r="BT54" i="38"/>
  <c r="BS54" i="38"/>
  <c r="AW27" i="38"/>
  <c r="AP60" i="38"/>
  <c r="AT60" i="38"/>
  <c r="AX60" i="38"/>
  <c r="AW60" i="38"/>
  <c r="AS60" i="38"/>
  <c r="AM51" i="36"/>
  <c r="AM63" i="36"/>
  <c r="BM36" i="36"/>
  <c r="BP39" i="36"/>
  <c r="BM44" i="36"/>
  <c r="BL18" i="36"/>
  <c r="BO21" i="36"/>
  <c r="BI27" i="36"/>
  <c r="BL30" i="36"/>
  <c r="BO33" i="36"/>
  <c r="BI35" i="36"/>
  <c r="AL40" i="36"/>
  <c r="BL42" i="36"/>
  <c r="BO45" i="36"/>
  <c r="BI47" i="36"/>
  <c r="BL50" i="36"/>
  <c r="BI51" i="36"/>
  <c r="BO53" i="36"/>
  <c r="BI59" i="36"/>
  <c r="BL62" i="36"/>
  <c r="BI63" i="36"/>
  <c r="AQ18" i="40"/>
  <c r="AV27" i="40"/>
  <c r="AN21" i="29"/>
  <c r="BM27" i="29"/>
  <c r="BQ39" i="29"/>
  <c r="AL42" i="29"/>
  <c r="AH46" i="29"/>
  <c r="AK51" i="29"/>
  <c r="BP58" i="29"/>
  <c r="BI17" i="29"/>
  <c r="BK18" i="29"/>
  <c r="AN23" i="29"/>
  <c r="BI25" i="29"/>
  <c r="AJ27" i="29"/>
  <c r="BR28" i="29"/>
  <c r="BO30" i="29"/>
  <c r="AH32" i="29"/>
  <c r="BQ33" i="29"/>
  <c r="AJ35" i="29"/>
  <c r="BR36" i="29"/>
  <c r="BO38" i="29"/>
  <c r="AH40" i="29"/>
  <c r="BQ41" i="29"/>
  <c r="AJ43" i="29"/>
  <c r="BR44" i="29"/>
  <c r="BO46" i="29"/>
  <c r="AH48" i="29"/>
  <c r="AN50" i="29"/>
  <c r="BJ56" i="29"/>
  <c r="AM61" i="29"/>
  <c r="BP17" i="29"/>
  <c r="AK23" i="29"/>
  <c r="AJ25" i="29"/>
  <c r="BO28" i="29"/>
  <c r="AL34" i="29"/>
  <c r="AN37" i="29"/>
  <c r="AM40" i="29"/>
  <c r="BN46" i="29"/>
  <c r="BP50" i="29"/>
  <c r="AJ58" i="29"/>
  <c r="AI65" i="29"/>
  <c r="BJ20" i="29"/>
  <c r="AI22" i="29"/>
  <c r="BK26" i="29"/>
  <c r="BN18" i="29"/>
  <c r="BP21" i="29"/>
  <c r="AG23" i="29"/>
  <c r="BN26" i="29"/>
  <c r="BP29" i="29"/>
  <c r="AG31" i="29"/>
  <c r="BN34" i="29"/>
  <c r="BP37" i="29"/>
  <c r="AG39" i="29"/>
  <c r="BN42" i="29"/>
  <c r="BP45" i="29"/>
  <c r="AG47" i="29"/>
  <c r="AJ49" i="29"/>
  <c r="BN52" i="29"/>
  <c r="BI59" i="29"/>
  <c r="AJ17" i="29"/>
  <c r="AL26" i="29"/>
  <c r="BN30" i="29"/>
  <c r="AJ41" i="29"/>
  <c r="AK47" i="29"/>
  <c r="BO53" i="29"/>
  <c r="AK63" i="29"/>
  <c r="BL16" i="29"/>
  <c r="BO18" i="29"/>
  <c r="AH20" i="29"/>
  <c r="BQ21" i="29"/>
  <c r="AJ23" i="29"/>
  <c r="BR24" i="29"/>
  <c r="BO26" i="29"/>
  <c r="AH28" i="29"/>
  <c r="BQ29" i="29"/>
  <c r="AJ31" i="29"/>
  <c r="BR32" i="29"/>
  <c r="BO34" i="29"/>
  <c r="AH36" i="29"/>
  <c r="BQ37" i="29"/>
  <c r="AJ39" i="29"/>
  <c r="BR40" i="29"/>
  <c r="BO42" i="29"/>
  <c r="AH44" i="29"/>
  <c r="BQ45" i="29"/>
  <c r="AJ47" i="29"/>
  <c r="BR48" i="29"/>
  <c r="AL52" i="29"/>
  <c r="AL56" i="29"/>
  <c r="AL60" i="29"/>
  <c r="AL64" i="29"/>
  <c r="AG16" i="29"/>
  <c r="BQ16" i="29"/>
  <c r="BN17" i="29"/>
  <c r="AN18" i="29"/>
  <c r="AL19" i="29"/>
  <c r="AF20" i="29"/>
  <c r="BP20" i="29"/>
  <c r="BN21" i="29"/>
  <c r="AN22" i="29"/>
  <c r="AL23" i="29"/>
  <c r="AF24" i="29"/>
  <c r="BP24" i="29"/>
  <c r="BN25" i="29"/>
  <c r="AN26" i="29"/>
  <c r="AL27" i="29"/>
  <c r="AF28" i="29"/>
  <c r="BP28" i="29"/>
  <c r="BN29" i="29"/>
  <c r="AN30" i="29"/>
  <c r="AL31" i="29"/>
  <c r="AF32" i="29"/>
  <c r="BP32" i="29"/>
  <c r="BN33" i="29"/>
  <c r="AN34" i="29"/>
  <c r="AL35" i="29"/>
  <c r="AF36" i="29"/>
  <c r="BP36" i="29"/>
  <c r="BN37" i="29"/>
  <c r="AN38" i="29"/>
  <c r="AL39" i="29"/>
  <c r="AF40" i="29"/>
  <c r="BP40" i="29"/>
  <c r="BN41" i="29"/>
  <c r="AN42" i="29"/>
  <c r="AL43" i="29"/>
  <c r="AF44" i="29"/>
  <c r="BP44" i="29"/>
  <c r="BN45" i="29"/>
  <c r="AN46" i="29"/>
  <c r="AL47" i="29"/>
  <c r="AF48" i="29"/>
  <c r="BP48" i="29"/>
  <c r="BM49" i="29"/>
  <c r="BJ50" i="29"/>
  <c r="AI51" i="29"/>
  <c r="BP52" i="29"/>
  <c r="BM53" i="29"/>
  <c r="BJ54" i="29"/>
  <c r="AI55" i="29"/>
  <c r="BP56" i="29"/>
  <c r="BM57" i="29"/>
  <c r="BJ58" i="29"/>
  <c r="AI59" i="29"/>
  <c r="BP60" i="29"/>
  <c r="BM61" i="29"/>
  <c r="BJ62" i="29"/>
  <c r="AI63" i="29"/>
  <c r="BP64" i="29"/>
  <c r="BM65" i="29"/>
  <c r="BJ16" i="29"/>
  <c r="AI17" i="29"/>
  <c r="AG18" i="29"/>
  <c r="BQ18" i="29"/>
  <c r="BK19" i="29"/>
  <c r="BI20" i="29"/>
  <c r="AI21" i="29"/>
  <c r="AG22" i="29"/>
  <c r="BQ22" i="29"/>
  <c r="BK23" i="29"/>
  <c r="BI24" i="29"/>
  <c r="AI25" i="29"/>
  <c r="AG26" i="29"/>
  <c r="BQ26" i="29"/>
  <c r="BK27" i="29"/>
  <c r="BI28" i="29"/>
  <c r="AI29" i="29"/>
  <c r="AG30" i="29"/>
  <c r="BQ30" i="29"/>
  <c r="BK31" i="29"/>
  <c r="BI32" i="29"/>
  <c r="AI33" i="29"/>
  <c r="AG34" i="29"/>
  <c r="BQ34" i="29"/>
  <c r="BK35" i="29"/>
  <c r="BI36" i="29"/>
  <c r="AI37" i="29"/>
  <c r="AG38" i="29"/>
  <c r="BQ38" i="29"/>
  <c r="BK39" i="29"/>
  <c r="BI40" i="29"/>
  <c r="AI41" i="29"/>
  <c r="AG42" i="29"/>
  <c r="BQ42" i="29"/>
  <c r="BK43" i="29"/>
  <c r="BI44" i="29"/>
  <c r="AI45" i="29"/>
  <c r="AG46" i="29"/>
  <c r="BQ46" i="29"/>
  <c r="BK47" i="29"/>
  <c r="BI48" i="29"/>
  <c r="AL49" i="29"/>
  <c r="BO50" i="29"/>
  <c r="BL51" i="29"/>
  <c r="BI52" i="29"/>
  <c r="AL53" i="29"/>
  <c r="BO54" i="29"/>
  <c r="BL55" i="29"/>
  <c r="BI56" i="29"/>
  <c r="AL57" i="29"/>
  <c r="BO58" i="29"/>
  <c r="BL59" i="29"/>
  <c r="BI60" i="29"/>
  <c r="AL61" i="29"/>
  <c r="BO62" i="29"/>
  <c r="BL63" i="29"/>
  <c r="BI64" i="29"/>
  <c r="AL65" i="29"/>
  <c r="AG50" i="29"/>
  <c r="BQ50" i="29"/>
  <c r="BN51" i="29"/>
  <c r="AM52" i="29"/>
  <c r="AJ53" i="29"/>
  <c r="AG54" i="29"/>
  <c r="BQ54" i="29"/>
  <c r="BN55" i="29"/>
  <c r="AM56" i="29"/>
  <c r="AJ57" i="29"/>
  <c r="AG58" i="29"/>
  <c r="BQ58" i="29"/>
  <c r="BN59" i="29"/>
  <c r="AM60" i="29"/>
  <c r="AJ61" i="29"/>
  <c r="AG62" i="29"/>
  <c r="BQ62" i="29"/>
  <c r="BN63" i="29"/>
  <c r="AM64" i="29"/>
  <c r="AJ65" i="29"/>
  <c r="E60" i="57"/>
  <c r="E61" i="57"/>
  <c r="N2" i="1"/>
  <c r="AL43" i="31"/>
  <c r="AK18" i="31"/>
  <c r="AJ21" i="31"/>
  <c r="AK26" i="31"/>
  <c r="AJ29" i="31"/>
  <c r="AK34" i="31"/>
  <c r="AJ37" i="31"/>
  <c r="AI40" i="31"/>
  <c r="AK42" i="31"/>
  <c r="AJ45" i="31"/>
  <c r="AK50" i="31"/>
  <c r="AH59" i="31"/>
  <c r="AL39" i="31"/>
  <c r="AN17" i="31"/>
  <c r="AM28" i="31"/>
  <c r="AN33" i="31"/>
  <c r="AM44" i="31"/>
  <c r="AN49" i="31"/>
  <c r="AN53" i="31"/>
  <c r="AN65" i="31"/>
  <c r="AH27" i="31"/>
  <c r="AH43" i="31"/>
  <c r="AJ53" i="31"/>
  <c r="AK58" i="31"/>
  <c r="AJ61" i="31"/>
  <c r="AG16" i="31"/>
  <c r="BQ16" i="31"/>
  <c r="AM18" i="31"/>
  <c r="AJ19" i="31"/>
  <c r="AG20" i="31"/>
  <c r="AM22" i="31"/>
  <c r="AJ23" i="31"/>
  <c r="AG24" i="31"/>
  <c r="AM26" i="31"/>
  <c r="AJ27" i="31"/>
  <c r="AM30" i="31"/>
  <c r="AJ31" i="31"/>
  <c r="AG32" i="31"/>
  <c r="AM34" i="31"/>
  <c r="AJ35" i="31"/>
  <c r="AG36" i="31"/>
  <c r="AM38" i="31"/>
  <c r="AJ39" i="31"/>
  <c r="AG40" i="31"/>
  <c r="AM42" i="31"/>
  <c r="AJ43" i="31"/>
  <c r="AG44" i="31"/>
  <c r="AM46" i="31"/>
  <c r="AJ47" i="31"/>
  <c r="AG48" i="31"/>
  <c r="AM50" i="31"/>
  <c r="AJ51" i="31"/>
  <c r="AG52" i="31"/>
  <c r="AM54" i="31"/>
  <c r="AJ55" i="31"/>
  <c r="AG56" i="31"/>
  <c r="AM58" i="31"/>
  <c r="AJ59" i="31"/>
  <c r="AG60" i="31"/>
  <c r="AM62" i="31"/>
  <c r="AJ63" i="31"/>
  <c r="AG64" i="31"/>
  <c r="BJ16" i="31"/>
  <c r="AI17" i="31"/>
  <c r="AF18" i="31"/>
  <c r="AI21" i="31"/>
  <c r="AF22" i="31"/>
  <c r="AI25" i="31"/>
  <c r="AF26" i="31"/>
  <c r="AI29" i="31"/>
  <c r="AF30" i="31"/>
  <c r="AI33" i="31"/>
  <c r="AF34" i="31"/>
  <c r="AI37" i="31"/>
  <c r="AF38" i="31"/>
  <c r="AI41" i="31"/>
  <c r="AF42" i="31"/>
  <c r="AI45" i="31"/>
  <c r="AF46" i="31"/>
  <c r="AI49" i="31"/>
  <c r="AF50" i="31"/>
  <c r="AI53" i="31"/>
  <c r="AF54" i="31"/>
  <c r="AI57" i="31"/>
  <c r="AF58" i="31"/>
  <c r="AI61" i="31"/>
  <c r="AF62" i="31"/>
  <c r="AI65" i="31"/>
  <c r="AF16" i="31"/>
  <c r="BP16" i="31"/>
  <c r="AI19" i="31"/>
  <c r="AF20" i="31"/>
  <c r="AI23" i="31"/>
  <c r="AF24" i="31"/>
  <c r="AI27" i="31"/>
  <c r="AF28" i="31"/>
  <c r="AI31" i="31"/>
  <c r="AF32" i="31"/>
  <c r="AI35" i="31"/>
  <c r="AF36" i="31"/>
  <c r="AI39" i="31"/>
  <c r="AF40" i="31"/>
  <c r="AI43" i="31"/>
  <c r="AF44" i="31"/>
  <c r="AI47" i="31"/>
  <c r="AF48" i="31"/>
  <c r="AI51" i="31"/>
  <c r="AF52" i="31"/>
  <c r="AI55" i="31"/>
  <c r="AF56" i="31"/>
  <c r="AI59" i="31"/>
  <c r="AF60" i="31"/>
  <c r="AI63" i="31"/>
  <c r="AF64" i="31"/>
  <c r="X46" i="1"/>
  <c r="AO32" i="38"/>
  <c r="AV64" i="38"/>
  <c r="AV49" i="38"/>
  <c r="AS24" i="38"/>
  <c r="AS65" i="38"/>
  <c r="AS50" i="38"/>
  <c r="AP50" i="38"/>
  <c r="AT50" i="38"/>
  <c r="AX50" i="38"/>
  <c r="AP34" i="38"/>
  <c r="AT34" i="38"/>
  <c r="AX34" i="38"/>
  <c r="AX28" i="38"/>
  <c r="AQ22" i="40"/>
  <c r="AT25" i="40"/>
  <c r="AT33" i="40"/>
  <c r="AP36" i="40"/>
  <c r="AV38" i="40"/>
  <c r="AP44" i="40"/>
  <c r="AV46" i="40"/>
  <c r="CB64" i="40"/>
  <c r="BY64" i="40"/>
  <c r="BZ64" i="40"/>
  <c r="BV64" i="40"/>
  <c r="BW64" i="40"/>
  <c r="BT64" i="40"/>
  <c r="BS64" i="40"/>
  <c r="BU64" i="40"/>
  <c r="BX64" i="40"/>
  <c r="CA64" i="40"/>
  <c r="BY43" i="40"/>
  <c r="BZ43" i="40"/>
  <c r="BW43" i="40"/>
  <c r="CB43" i="40"/>
  <c r="CA43" i="40"/>
  <c r="BT43" i="40"/>
  <c r="BU43" i="40"/>
  <c r="BV43" i="40"/>
  <c r="BS43" i="40"/>
  <c r="BX43" i="40"/>
  <c r="AT57" i="46"/>
  <c r="AQ57" i="46"/>
  <c r="AS57" i="46"/>
  <c r="AV57" i="46"/>
  <c r="AR57" i="46"/>
  <c r="AU57" i="46"/>
  <c r="AO57" i="46"/>
  <c r="AW57" i="46"/>
  <c r="AP57" i="46"/>
  <c r="AX57" i="46"/>
  <c r="AT41" i="46"/>
  <c r="AU41" i="46"/>
  <c r="AS41" i="46"/>
  <c r="AV41" i="46"/>
  <c r="AQ41" i="46"/>
  <c r="AR41" i="46"/>
  <c r="AO41" i="46"/>
  <c r="AW41" i="46"/>
  <c r="AX41" i="46"/>
  <c r="AP41" i="46"/>
  <c r="AQ25" i="46"/>
  <c r="AV25" i="46"/>
  <c r="AU25" i="46"/>
  <c r="AO25" i="46"/>
  <c r="AS25" i="46"/>
  <c r="AR25" i="46"/>
  <c r="AW25" i="46"/>
  <c r="AX25" i="46"/>
  <c r="AP25" i="46"/>
  <c r="AT25" i="46"/>
  <c r="BW53" i="46"/>
  <c r="CB53" i="46"/>
  <c r="BY53" i="46"/>
  <c r="BV53" i="46"/>
  <c r="BX53" i="46"/>
  <c r="BT53" i="46"/>
  <c r="CA53" i="46"/>
  <c r="BU53" i="46"/>
  <c r="BS53" i="46"/>
  <c r="BZ53" i="46"/>
  <c r="AR37" i="46"/>
  <c r="AO37" i="46"/>
  <c r="AW37" i="46"/>
  <c r="AU37" i="46"/>
  <c r="AS37" i="46"/>
  <c r="AT37" i="46"/>
  <c r="AV37" i="46"/>
  <c r="AX37" i="46"/>
  <c r="AQ37" i="46"/>
  <c r="AW26" i="46"/>
  <c r="AQ22" i="46"/>
  <c r="BY16" i="46"/>
  <c r="BU16" i="46"/>
  <c r="BV16" i="46"/>
  <c r="CA16" i="46"/>
  <c r="CB16" i="46"/>
  <c r="BZ16" i="46"/>
  <c r="BS16" i="46"/>
  <c r="BT16" i="46"/>
  <c r="BW16" i="46"/>
  <c r="BX16" i="46"/>
  <c r="BT29" i="46"/>
  <c r="BU29" i="46"/>
  <c r="BS29" i="46"/>
  <c r="BX29" i="46"/>
  <c r="BY29" i="46"/>
  <c r="BW29" i="46"/>
  <c r="CB29" i="46"/>
  <c r="CA29" i="46"/>
  <c r="BV29" i="46"/>
  <c r="BZ29" i="46"/>
  <c r="AW23" i="46"/>
  <c r="BW21" i="46"/>
  <c r="CB21" i="46"/>
  <c r="BU21" i="46"/>
  <c r="CA21" i="46"/>
  <c r="BY21" i="46"/>
  <c r="BT21" i="46"/>
  <c r="BS21" i="46"/>
  <c r="BX21" i="46"/>
  <c r="BV21" i="46"/>
  <c r="BZ21" i="46"/>
  <c r="AS19" i="46"/>
  <c r="BN16" i="33"/>
  <c r="AM17" i="33"/>
  <c r="BJ18" i="33"/>
  <c r="BK19" i="33"/>
  <c r="AI23" i="33"/>
  <c r="AK25" i="33"/>
  <c r="BJ26" i="33"/>
  <c r="BK27" i="33"/>
  <c r="AI31" i="33"/>
  <c r="AJ33" i="33"/>
  <c r="BI42" i="33"/>
  <c r="BK16" i="33"/>
  <c r="AN17" i="33"/>
  <c r="BM18" i="33"/>
  <c r="BO20" i="33"/>
  <c r="BI22" i="33"/>
  <c r="BR23" i="33"/>
  <c r="BM26" i="33"/>
  <c r="BO28" i="33"/>
  <c r="BI30" i="33"/>
  <c r="AM32" i="33"/>
  <c r="AG42" i="33"/>
  <c r="AJ16" i="33"/>
  <c r="BQ17" i="33"/>
  <c r="BO19" i="33"/>
  <c r="BI21" i="33"/>
  <c r="BR22" i="33"/>
  <c r="AF24" i="33"/>
  <c r="BM25" i="33"/>
  <c r="BO27" i="33"/>
  <c r="BI29" i="33"/>
  <c r="BR30" i="33"/>
  <c r="BJ35" i="33"/>
  <c r="BN39" i="33"/>
  <c r="AK16" i="33"/>
  <c r="AH17" i="33"/>
  <c r="BR17" i="33"/>
  <c r="AL19" i="33"/>
  <c r="AM20" i="33"/>
  <c r="BL21" i="33"/>
  <c r="BN23" i="33"/>
  <c r="BP25" i="33"/>
  <c r="AL27" i="33"/>
  <c r="AM28" i="33"/>
  <c r="BL29" i="33"/>
  <c r="BJ31" i="33"/>
  <c r="BL33" i="33"/>
  <c r="BN35" i="33"/>
  <c r="BP37" i="33"/>
  <c r="BR39" i="33"/>
  <c r="BJ43" i="33"/>
  <c r="BM46" i="33"/>
  <c r="BJ47" i="33"/>
  <c r="BM50" i="33"/>
  <c r="BJ51" i="33"/>
  <c r="BM54" i="33"/>
  <c r="BJ55" i="33"/>
  <c r="BM58" i="33"/>
  <c r="BJ59" i="33"/>
  <c r="BM62" i="33"/>
  <c r="BJ63" i="33"/>
  <c r="AJ32" i="33"/>
  <c r="AG33" i="33"/>
  <c r="BQ33" i="33"/>
  <c r="BN34" i="33"/>
  <c r="AM35" i="33"/>
  <c r="AJ36" i="33"/>
  <c r="AG37" i="33"/>
  <c r="BQ37" i="33"/>
  <c r="BN38" i="33"/>
  <c r="AM39" i="33"/>
  <c r="AJ40" i="33"/>
  <c r="AG41" i="33"/>
  <c r="BQ41" i="33"/>
  <c r="BN42" i="33"/>
  <c r="AM43" i="33"/>
  <c r="AJ44" i="33"/>
  <c r="AG45" i="33"/>
  <c r="BQ45" i="33"/>
  <c r="BN46" i="33"/>
  <c r="AM47" i="33"/>
  <c r="AJ48" i="33"/>
  <c r="AG49" i="33"/>
  <c r="BQ49" i="33"/>
  <c r="BN50" i="33"/>
  <c r="AM51" i="33"/>
  <c r="AJ52" i="33"/>
  <c r="AG53" i="33"/>
  <c r="BQ53" i="33"/>
  <c r="BN54" i="33"/>
  <c r="AM55" i="33"/>
  <c r="AJ56" i="33"/>
  <c r="AG57" i="33"/>
  <c r="BQ57" i="33"/>
  <c r="BN58" i="33"/>
  <c r="AM59" i="33"/>
  <c r="AJ60" i="33"/>
  <c r="AG61" i="33"/>
  <c r="BQ61" i="33"/>
  <c r="BN62" i="33"/>
  <c r="AM63" i="33"/>
  <c r="AJ64" i="33"/>
  <c r="AG65" i="33"/>
  <c r="BQ65" i="33"/>
  <c r="BK18" i="33"/>
  <c r="AN19" i="33"/>
  <c r="AK20" i="33"/>
  <c r="AH21" i="33"/>
  <c r="BR21" i="33"/>
  <c r="BK22" i="33"/>
  <c r="AN23" i="33"/>
  <c r="AK24" i="33"/>
  <c r="AH25" i="33"/>
  <c r="BR25" i="33"/>
  <c r="BK26" i="33"/>
  <c r="AN27" i="33"/>
  <c r="AK28" i="33"/>
  <c r="AH29" i="33"/>
  <c r="BR29" i="33"/>
  <c r="BK30" i="33"/>
  <c r="AN31" i="33"/>
  <c r="AK32" i="33"/>
  <c r="AH33" i="33"/>
  <c r="BR33" i="33"/>
  <c r="BK34" i="33"/>
  <c r="AN35" i="33"/>
  <c r="AK36" i="33"/>
  <c r="AH37" i="33"/>
  <c r="BR37" i="33"/>
  <c r="BK38" i="33"/>
  <c r="AN39" i="33"/>
  <c r="AK40" i="33"/>
  <c r="AH41" i="33"/>
  <c r="BR41" i="33"/>
  <c r="BK42" i="33"/>
  <c r="AN43" i="33"/>
  <c r="AK44" i="33"/>
  <c r="AH45" i="33"/>
  <c r="BR45" i="33"/>
  <c r="BK46" i="33"/>
  <c r="AN47" i="33"/>
  <c r="AK48" i="33"/>
  <c r="AH49" i="33"/>
  <c r="BR49" i="33"/>
  <c r="BK50" i="33"/>
  <c r="AN51" i="33"/>
  <c r="AK52" i="33"/>
  <c r="AH53" i="33"/>
  <c r="BR53" i="33"/>
  <c r="BK54" i="33"/>
  <c r="AN55" i="33"/>
  <c r="AK56" i="33"/>
  <c r="AH57" i="33"/>
  <c r="BR57" i="33"/>
  <c r="BK58" i="33"/>
  <c r="AN59" i="33"/>
  <c r="AK60" i="33"/>
  <c r="AH61" i="33"/>
  <c r="BR61" i="33"/>
  <c r="BK62" i="33"/>
  <c r="AN63" i="33"/>
  <c r="AK64" i="33"/>
  <c r="AH65" i="33"/>
  <c r="BR65" i="33"/>
  <c r="BL18" i="33"/>
  <c r="BI19" i="33"/>
  <c r="AL20" i="33"/>
  <c r="BO21" i="33"/>
  <c r="BL22" i="33"/>
  <c r="BI23" i="33"/>
  <c r="AL24" i="33"/>
  <c r="BO25" i="33"/>
  <c r="BL26" i="33"/>
  <c r="BI27" i="33"/>
  <c r="AL28" i="33"/>
  <c r="BO29" i="33"/>
  <c r="BL30" i="33"/>
  <c r="BI31" i="33"/>
  <c r="AL32" i="33"/>
  <c r="BO33" i="33"/>
  <c r="BL34" i="33"/>
  <c r="BI35" i="33"/>
  <c r="AL36" i="33"/>
  <c r="BO37" i="33"/>
  <c r="BL38" i="33"/>
  <c r="BI39" i="33"/>
  <c r="AL40" i="33"/>
  <c r="BO41" i="33"/>
  <c r="BL42" i="33"/>
  <c r="BI43" i="33"/>
  <c r="AL44" i="33"/>
  <c r="BO45" i="33"/>
  <c r="BL46" i="33"/>
  <c r="BI47" i="33"/>
  <c r="AL48" i="33"/>
  <c r="BO49" i="33"/>
  <c r="BL50" i="33"/>
  <c r="BI51" i="33"/>
  <c r="AL52" i="33"/>
  <c r="BO53" i="33"/>
  <c r="BL54" i="33"/>
  <c r="BI55" i="33"/>
  <c r="AL56" i="33"/>
  <c r="BO57" i="33"/>
  <c r="BL58" i="33"/>
  <c r="BI59" i="33"/>
  <c r="AL60" i="33"/>
  <c r="BO61" i="33"/>
  <c r="BL62" i="33"/>
  <c r="BI63" i="33"/>
  <c r="AL64" i="33"/>
  <c r="BO65" i="33"/>
  <c r="X15" i="1"/>
  <c r="X26" i="1"/>
  <c r="AU61" i="38"/>
  <c r="AU43" i="38"/>
  <c r="AU38" i="38"/>
  <c r="BU62" i="40"/>
  <c r="AR54" i="38"/>
  <c r="AV42" i="38"/>
  <c r="AV28" i="38"/>
  <c r="BT46" i="38"/>
  <c r="AO39" i="38"/>
  <c r="AO25" i="38"/>
  <c r="AS43" i="38"/>
  <c r="AW47" i="38"/>
  <c r="AW33" i="38"/>
  <c r="AP53" i="38"/>
  <c r="AP37" i="38"/>
  <c r="AT21" i="38"/>
  <c r="AS23" i="40"/>
  <c r="AS36" i="40"/>
  <c r="AQ38" i="40"/>
  <c r="AS40" i="40"/>
  <c r="AQ42" i="40"/>
  <c r="AS44" i="40"/>
  <c r="AQ46" i="40"/>
  <c r="AS48" i="40"/>
  <c r="AQ50" i="40"/>
  <c r="AS52" i="40"/>
  <c r="AQ54" i="40"/>
  <c r="AS56" i="40"/>
  <c r="AQ58" i="40"/>
  <c r="AS60" i="40"/>
  <c r="BX16" i="40"/>
  <c r="AR18" i="40"/>
  <c r="AX18" i="40"/>
  <c r="CB20" i="40"/>
  <c r="BX20" i="40"/>
  <c r="BT20" i="40"/>
  <c r="BZ20" i="40"/>
  <c r="BV20" i="40"/>
  <c r="BS20" i="40"/>
  <c r="BW20" i="40"/>
  <c r="BU20" i="40"/>
  <c r="CA20" i="40"/>
  <c r="BY20" i="40"/>
  <c r="AV22" i="40"/>
  <c r="AR25" i="40"/>
  <c r="AP26" i="40"/>
  <c r="AT30" i="40"/>
  <c r="AR34" i="40"/>
  <c r="AX34" i="40"/>
  <c r="CC34" i="40" s="1"/>
  <c r="AG20" i="1" s="1"/>
  <c r="CB36" i="40"/>
  <c r="BX36" i="40"/>
  <c r="BT36" i="40"/>
  <c r="BS36" i="40"/>
  <c r="BV36" i="40"/>
  <c r="BW36" i="40"/>
  <c r="BU36" i="40"/>
  <c r="BZ36" i="40"/>
  <c r="CA36" i="40"/>
  <c r="BY36" i="40"/>
  <c r="AT38" i="40"/>
  <c r="AP42" i="40"/>
  <c r="CC42" i="40" s="1"/>
  <c r="AG28" i="1" s="1"/>
  <c r="AS58" i="40"/>
  <c r="BS60" i="40"/>
  <c r="CB60" i="40"/>
  <c r="BV60" i="40"/>
  <c r="BW60" i="40"/>
  <c r="BU60" i="40"/>
  <c r="BZ60" i="40"/>
  <c r="CA60" i="40"/>
  <c r="BT60" i="40"/>
  <c r="BY60" i="40"/>
  <c r="BX60" i="40"/>
  <c r="AP63" i="40"/>
  <c r="BY55" i="40"/>
  <c r="BZ55" i="40"/>
  <c r="BS55" i="40"/>
  <c r="CB55" i="40"/>
  <c r="BW55" i="40"/>
  <c r="CA55" i="40"/>
  <c r="BT55" i="40"/>
  <c r="BU55" i="40"/>
  <c r="BV55" i="40"/>
  <c r="BX55" i="40"/>
  <c r="BT62" i="46"/>
  <c r="BU62" i="46"/>
  <c r="BW62" i="46"/>
  <c r="CB62" i="46"/>
  <c r="BY62" i="46"/>
  <c r="BS62" i="46"/>
  <c r="CA62" i="46"/>
  <c r="BX62" i="46"/>
  <c r="BV62" i="46"/>
  <c r="BZ62" i="46"/>
  <c r="BS58" i="46"/>
  <c r="CA58" i="46"/>
  <c r="BX58" i="46"/>
  <c r="BT58" i="46"/>
  <c r="BU58" i="46"/>
  <c r="BW58" i="46"/>
  <c r="CB58" i="46"/>
  <c r="BY58" i="46"/>
  <c r="BV58" i="46"/>
  <c r="BZ58" i="46"/>
  <c r="BX54" i="46"/>
  <c r="CB54" i="46"/>
  <c r="BY54" i="46"/>
  <c r="BS54" i="46"/>
  <c r="CA54" i="46"/>
  <c r="BU54" i="46"/>
  <c r="BW54" i="46"/>
  <c r="BZ54" i="46"/>
  <c r="BT54" i="46"/>
  <c r="BV54" i="46"/>
  <c r="BW50" i="46"/>
  <c r="CB50" i="46"/>
  <c r="BV50" i="46"/>
  <c r="BY50" i="46"/>
  <c r="BS50" i="46"/>
  <c r="CA50" i="46"/>
  <c r="BX50" i="46"/>
  <c r="BU50" i="46"/>
  <c r="BZ50" i="46"/>
  <c r="BT50" i="46"/>
  <c r="CB46" i="46"/>
  <c r="BU46" i="46"/>
  <c r="BW46" i="46"/>
  <c r="BX46" i="46"/>
  <c r="BY46" i="46"/>
  <c r="BS46" i="46"/>
  <c r="CA46" i="46"/>
  <c r="BV46" i="46"/>
  <c r="BT46" i="46"/>
  <c r="BZ46" i="46"/>
  <c r="BS42" i="46"/>
  <c r="CA42" i="46"/>
  <c r="CB42" i="46"/>
  <c r="BU42" i="46"/>
  <c r="BW42" i="46"/>
  <c r="BX42" i="46"/>
  <c r="BY42" i="46"/>
  <c r="BV42" i="46"/>
  <c r="BZ42" i="46"/>
  <c r="BT42" i="46"/>
  <c r="CB38" i="46"/>
  <c r="BY38" i="46"/>
  <c r="BS38" i="46"/>
  <c r="CA38" i="46"/>
  <c r="BX38" i="46"/>
  <c r="BU38" i="46"/>
  <c r="BW38" i="46"/>
  <c r="BZ38" i="46"/>
  <c r="BT38" i="46"/>
  <c r="BV38" i="46"/>
  <c r="AU54" i="46"/>
  <c r="AO54" i="46"/>
  <c r="AW54" i="46"/>
  <c r="AR54" i="46"/>
  <c r="AQ54" i="46"/>
  <c r="AS54" i="46"/>
  <c r="AV54" i="46"/>
  <c r="AT54" i="46"/>
  <c r="AP54" i="46"/>
  <c r="AX54" i="46"/>
  <c r="AU38" i="46"/>
  <c r="AO38" i="46"/>
  <c r="AW38" i="46"/>
  <c r="AR38" i="46"/>
  <c r="AQ38" i="46"/>
  <c r="AS38" i="46"/>
  <c r="AV38" i="46"/>
  <c r="AP38" i="46"/>
  <c r="AX38" i="46"/>
  <c r="AT38" i="46"/>
  <c r="AO56" i="46"/>
  <c r="AW56" i="46"/>
  <c r="AQ56" i="46"/>
  <c r="AV56" i="46"/>
  <c r="AT56" i="46"/>
  <c r="AR56" i="46"/>
  <c r="AS56" i="46"/>
  <c r="AU56" i="46"/>
  <c r="AP56" i="46"/>
  <c r="AO40" i="46"/>
  <c r="AW40" i="46"/>
  <c r="AX40" i="46"/>
  <c r="AQ40" i="46"/>
  <c r="AP40" i="46"/>
  <c r="AV40" i="46"/>
  <c r="AR40" i="46"/>
  <c r="AS40" i="46"/>
  <c r="AU40" i="46"/>
  <c r="AT40" i="46"/>
  <c r="AW32" i="46"/>
  <c r="AR32" i="46"/>
  <c r="AU32" i="46"/>
  <c r="AP32" i="46"/>
  <c r="AQ32" i="46"/>
  <c r="AO32" i="46"/>
  <c r="AV32" i="46"/>
  <c r="AX32" i="46"/>
  <c r="AS32" i="46"/>
  <c r="AT32" i="46"/>
  <c r="CA22" i="46"/>
  <c r="BW22" i="46"/>
  <c r="BS22" i="46"/>
  <c r="BY22" i="46"/>
  <c r="BU22" i="46"/>
  <c r="BT22" i="46"/>
  <c r="BX22" i="46"/>
  <c r="BV22" i="46"/>
  <c r="CB22" i="46"/>
  <c r="BZ22" i="46"/>
  <c r="AW16" i="46"/>
  <c r="BZ18" i="40"/>
  <c r="BV18" i="40"/>
  <c r="CB18" i="40"/>
  <c r="BX18" i="40"/>
  <c r="BT18" i="40"/>
  <c r="BS18" i="40"/>
  <c r="BU18" i="40"/>
  <c r="BW18" i="40"/>
  <c r="BY18" i="40"/>
  <c r="CA18" i="40"/>
  <c r="AX20" i="40"/>
  <c r="BZ22" i="40"/>
  <c r="BV22" i="40"/>
  <c r="CB22" i="40"/>
  <c r="BX22" i="40"/>
  <c r="BT22" i="40"/>
  <c r="BS22" i="40"/>
  <c r="BU22" i="40"/>
  <c r="BW22" i="40"/>
  <c r="BY22" i="40"/>
  <c r="CA22" i="40"/>
  <c r="AX24" i="40"/>
  <c r="BZ26" i="40"/>
  <c r="BV26" i="40"/>
  <c r="CB26" i="40"/>
  <c r="BX26" i="40"/>
  <c r="BT26" i="40"/>
  <c r="BS26" i="40"/>
  <c r="BU26" i="40"/>
  <c r="BW26" i="40"/>
  <c r="BY26" i="40"/>
  <c r="CA26" i="40"/>
  <c r="AX28" i="40"/>
  <c r="BZ30" i="40"/>
  <c r="BV30" i="40"/>
  <c r="CB30" i="40"/>
  <c r="BX30" i="40"/>
  <c r="BT30" i="40"/>
  <c r="BS30" i="40"/>
  <c r="BU30" i="40"/>
  <c r="BW30" i="40"/>
  <c r="BY30" i="40"/>
  <c r="CA30" i="40"/>
  <c r="AX32" i="40"/>
  <c r="BZ34" i="40"/>
  <c r="BV34" i="40"/>
  <c r="CB34" i="40"/>
  <c r="BX34" i="40"/>
  <c r="BT34" i="40"/>
  <c r="BS34" i="40"/>
  <c r="BU34" i="40"/>
  <c r="BW34" i="40"/>
  <c r="BY34" i="40"/>
  <c r="CA34" i="40"/>
  <c r="AR40" i="40"/>
  <c r="BZ46" i="40"/>
  <c r="BV46" i="40"/>
  <c r="BT46" i="40"/>
  <c r="BS46" i="40"/>
  <c r="BX46" i="40"/>
  <c r="BU46" i="40"/>
  <c r="BW46" i="40"/>
  <c r="CB46" i="40"/>
  <c r="BY46" i="40"/>
  <c r="CA46" i="40"/>
  <c r="AV48" i="40"/>
  <c r="BT58" i="40"/>
  <c r="BZ58" i="40"/>
  <c r="BS58" i="40"/>
  <c r="BX58" i="40"/>
  <c r="BU58" i="40"/>
  <c r="BW58" i="40"/>
  <c r="CB58" i="40"/>
  <c r="BY58" i="40"/>
  <c r="CA58" i="40"/>
  <c r="BV58" i="40"/>
  <c r="AQ21" i="38"/>
  <c r="AQ52" i="38"/>
  <c r="AU25" i="38"/>
  <c r="AU56" i="38"/>
  <c r="AX17" i="38"/>
  <c r="AO62" i="40"/>
  <c r="AR52" i="38"/>
  <c r="AR37" i="38"/>
  <c r="AV56" i="38"/>
  <c r="AV41" i="38"/>
  <c r="BW16" i="38"/>
  <c r="CB16" i="38"/>
  <c r="AX29" i="38"/>
  <c r="AX37" i="38"/>
  <c r="AO35" i="38"/>
  <c r="AO21" i="38"/>
  <c r="AS39" i="38"/>
  <c r="AS25" i="38"/>
  <c r="AW43" i="38"/>
  <c r="AW29" i="38"/>
  <c r="AP36" i="38"/>
  <c r="AT36" i="38"/>
  <c r="AX36" i="38"/>
  <c r="AO36" i="38"/>
  <c r="AM16" i="36"/>
  <c r="AJ17" i="36"/>
  <c r="BQ18" i="36"/>
  <c r="BN19" i="36"/>
  <c r="AM20" i="36"/>
  <c r="AJ21" i="36"/>
  <c r="BQ22" i="36"/>
  <c r="BN23" i="36"/>
  <c r="AM24" i="36"/>
  <c r="AJ25" i="36"/>
  <c r="BQ26" i="36"/>
  <c r="BN27" i="36"/>
  <c r="AM28" i="36"/>
  <c r="AJ29" i="36"/>
  <c r="BQ30" i="36"/>
  <c r="BN31" i="36"/>
  <c r="AM32" i="36"/>
  <c r="AJ33" i="36"/>
  <c r="BQ34" i="36"/>
  <c r="BN35" i="36"/>
  <c r="AM36" i="36"/>
  <c r="AJ37" i="36"/>
  <c r="BQ38" i="36"/>
  <c r="BN39" i="36"/>
  <c r="AM40" i="36"/>
  <c r="AJ41" i="36"/>
  <c r="BQ42" i="36"/>
  <c r="BN43" i="36"/>
  <c r="AM44" i="36"/>
  <c r="AJ45" i="36"/>
  <c r="BQ46" i="36"/>
  <c r="BN47" i="36"/>
  <c r="AM48" i="36"/>
  <c r="AJ49" i="36"/>
  <c r="BQ50" i="36"/>
  <c r="BN51" i="36"/>
  <c r="AM52" i="36"/>
  <c r="AJ53" i="36"/>
  <c r="BQ54" i="36"/>
  <c r="BN55" i="36"/>
  <c r="AM56" i="36"/>
  <c r="AJ57" i="36"/>
  <c r="BQ58" i="36"/>
  <c r="BN59" i="36"/>
  <c r="AM60" i="36"/>
  <c r="AJ61" i="36"/>
  <c r="BQ62" i="36"/>
  <c r="BN63" i="36"/>
  <c r="AM64" i="36"/>
  <c r="AJ65" i="36"/>
  <c r="AF16" i="36"/>
  <c r="BP16" i="36"/>
  <c r="BM17" i="36"/>
  <c r="BJ18" i="36"/>
  <c r="AI19" i="36"/>
  <c r="AF20" i="36"/>
  <c r="BP20" i="36"/>
  <c r="BM21" i="36"/>
  <c r="BJ22" i="36"/>
  <c r="AI23" i="36"/>
  <c r="AF24" i="36"/>
  <c r="BP24" i="36"/>
  <c r="BM25" i="36"/>
  <c r="BJ26" i="36"/>
  <c r="AI27" i="36"/>
  <c r="AF28" i="36"/>
  <c r="BP28" i="36"/>
  <c r="BM29" i="36"/>
  <c r="BJ30" i="36"/>
  <c r="AI31" i="36"/>
  <c r="AF32" i="36"/>
  <c r="BP32" i="36"/>
  <c r="BM33" i="36"/>
  <c r="BJ34" i="36"/>
  <c r="AI35" i="36"/>
  <c r="AF36" i="36"/>
  <c r="BP36" i="36"/>
  <c r="BM37" i="36"/>
  <c r="BJ38" i="36"/>
  <c r="AI39" i="36"/>
  <c r="AF40" i="36"/>
  <c r="BP40" i="36"/>
  <c r="BM41" i="36"/>
  <c r="BJ42" i="36"/>
  <c r="AI43" i="36"/>
  <c r="AF44" i="36"/>
  <c r="BP44" i="36"/>
  <c r="BM45" i="36"/>
  <c r="BJ46" i="36"/>
  <c r="AI47" i="36"/>
  <c r="AF48" i="36"/>
  <c r="BP48" i="36"/>
  <c r="BM49" i="36"/>
  <c r="BJ50" i="36"/>
  <c r="AI51" i="36"/>
  <c r="AF52" i="36"/>
  <c r="BP52" i="36"/>
  <c r="BM53" i="36"/>
  <c r="BJ54" i="36"/>
  <c r="AI55" i="36"/>
  <c r="AF56" i="36"/>
  <c r="BP56" i="36"/>
  <c r="BM57" i="36"/>
  <c r="BJ58" i="36"/>
  <c r="AI59" i="36"/>
  <c r="AF60" i="36"/>
  <c r="BP60" i="36"/>
  <c r="BM61" i="36"/>
  <c r="BJ62" i="36"/>
  <c r="AI63" i="36"/>
  <c r="AF64" i="36"/>
  <c r="BP64" i="36"/>
  <c r="BM65" i="36"/>
  <c r="BI16" i="36"/>
  <c r="AL17" i="36"/>
  <c r="BO18" i="36"/>
  <c r="BL19" i="36"/>
  <c r="BI20" i="36"/>
  <c r="AL21" i="36"/>
  <c r="BO22" i="36"/>
  <c r="BL23" i="36"/>
  <c r="BI24" i="36"/>
  <c r="AL25" i="36"/>
  <c r="BO26" i="36"/>
  <c r="BL27" i="36"/>
  <c r="BI28" i="36"/>
  <c r="AL29" i="36"/>
  <c r="BO30" i="36"/>
  <c r="BL31" i="36"/>
  <c r="BI32" i="36"/>
  <c r="AL33" i="36"/>
  <c r="BO34" i="36"/>
  <c r="BL35" i="36"/>
  <c r="BI36" i="36"/>
  <c r="AL37" i="36"/>
  <c r="BO38" i="36"/>
  <c r="BL39" i="36"/>
  <c r="BI40" i="36"/>
  <c r="AL41" i="36"/>
  <c r="BO42" i="36"/>
  <c r="BL43" i="36"/>
  <c r="BI44" i="36"/>
  <c r="AL45" i="36"/>
  <c r="BO46" i="36"/>
  <c r="BL47" i="36"/>
  <c r="BI48" i="36"/>
  <c r="AL49" i="36"/>
  <c r="BO50" i="36"/>
  <c r="BL51" i="36"/>
  <c r="BI52" i="36"/>
  <c r="AL53" i="36"/>
  <c r="BO54" i="36"/>
  <c r="BL55" i="36"/>
  <c r="BI56" i="36"/>
  <c r="AL57" i="36"/>
  <c r="BO58" i="36"/>
  <c r="BL59" i="36"/>
  <c r="BI60" i="36"/>
  <c r="AL61" i="36"/>
  <c r="BO62" i="36"/>
  <c r="BL63" i="36"/>
  <c r="BI64" i="36"/>
  <c r="AL65" i="36"/>
  <c r="AH16" i="36"/>
  <c r="BR16" i="36"/>
  <c r="BK17" i="36"/>
  <c r="AN18" i="36"/>
  <c r="AK19" i="36"/>
  <c r="AH20" i="36"/>
  <c r="BR20" i="36"/>
  <c r="BK21" i="36"/>
  <c r="AN22" i="36"/>
  <c r="AK23" i="36"/>
  <c r="AH24" i="36"/>
  <c r="BR24" i="36"/>
  <c r="BK25" i="36"/>
  <c r="AN26" i="36"/>
  <c r="AK27" i="36"/>
  <c r="AH28" i="36"/>
  <c r="BR28" i="36"/>
  <c r="BK29" i="36"/>
  <c r="AN30" i="36"/>
  <c r="AK31" i="36"/>
  <c r="AH32" i="36"/>
  <c r="BR32" i="36"/>
  <c r="BK33" i="36"/>
  <c r="AN34" i="36"/>
  <c r="AK35" i="36"/>
  <c r="AH36" i="36"/>
  <c r="BR36" i="36"/>
  <c r="BK37" i="36"/>
  <c r="AN38" i="36"/>
  <c r="AK39" i="36"/>
  <c r="AH40" i="36"/>
  <c r="BR40" i="36"/>
  <c r="BK41" i="36"/>
  <c r="AN42" i="36"/>
  <c r="AK43" i="36"/>
  <c r="AH44" i="36"/>
  <c r="BR44" i="36"/>
  <c r="BK45" i="36"/>
  <c r="AN46" i="36"/>
  <c r="AK47" i="36"/>
  <c r="AH48" i="36"/>
  <c r="BR48" i="36"/>
  <c r="BK49" i="36"/>
  <c r="AN50" i="36"/>
  <c r="AK51" i="36"/>
  <c r="AH52" i="36"/>
  <c r="BR52" i="36"/>
  <c r="BK53" i="36"/>
  <c r="AN54" i="36"/>
  <c r="AK55" i="36"/>
  <c r="AH56" i="36"/>
  <c r="BR56" i="36"/>
  <c r="BK57" i="36"/>
  <c r="AN58" i="36"/>
  <c r="AK59" i="36"/>
  <c r="AH60" i="36"/>
  <c r="BR60" i="36"/>
  <c r="BK61" i="36"/>
  <c r="AN62" i="36"/>
  <c r="AK63" i="36"/>
  <c r="AH64" i="36"/>
  <c r="BR64" i="36"/>
  <c r="BK65" i="36"/>
  <c r="AQ25" i="40"/>
  <c r="AO27" i="40"/>
  <c r="CB29" i="40"/>
  <c r="BU29" i="40"/>
  <c r="BZ29" i="40"/>
  <c r="BS29" i="40"/>
  <c r="BY29" i="40"/>
  <c r="BW29" i="40"/>
  <c r="BT29" i="40"/>
  <c r="CA29" i="40"/>
  <c r="BX29" i="40"/>
  <c r="BV29" i="40"/>
  <c r="AU45" i="40"/>
  <c r="AX52" i="40"/>
  <c r="AO55" i="40"/>
  <c r="AU57" i="40"/>
  <c r="AS64" i="40"/>
  <c r="AW64" i="40"/>
  <c r="AO64" i="40"/>
  <c r="AW18" i="40"/>
  <c r="AP23" i="40"/>
  <c r="AV25" i="40"/>
  <c r="AP35" i="40"/>
  <c r="AP43" i="40"/>
  <c r="AV45" i="40"/>
  <c r="AW50" i="40"/>
  <c r="AP55" i="40"/>
  <c r="AV57" i="40"/>
  <c r="AW53" i="40"/>
  <c r="AP58" i="40"/>
  <c r="AV60" i="40"/>
  <c r="BW63" i="46"/>
  <c r="BU63" i="46"/>
  <c r="CB63" i="46"/>
  <c r="BS63" i="46"/>
  <c r="CA63" i="46"/>
  <c r="BX63" i="46"/>
  <c r="BY63" i="46"/>
  <c r="BT63" i="46"/>
  <c r="BZ63" i="46"/>
  <c r="BV63" i="46"/>
  <c r="BT59" i="46"/>
  <c r="BW59" i="46"/>
  <c r="BU59" i="46"/>
  <c r="CB59" i="46"/>
  <c r="BS59" i="46"/>
  <c r="CA59" i="46"/>
  <c r="BX59" i="46"/>
  <c r="BY59" i="46"/>
  <c r="BV59" i="46"/>
  <c r="BZ59" i="46"/>
  <c r="BS55" i="46"/>
  <c r="CA55" i="46"/>
  <c r="BX55" i="46"/>
  <c r="BT55" i="46"/>
  <c r="BW55" i="46"/>
  <c r="BU55" i="46"/>
  <c r="BY55" i="46"/>
  <c r="CB55" i="46"/>
  <c r="BZ55" i="46"/>
  <c r="BV55" i="46"/>
  <c r="BU51" i="46"/>
  <c r="CB51" i="46"/>
  <c r="BV51" i="46"/>
  <c r="BS51" i="46"/>
  <c r="CA51" i="46"/>
  <c r="BX51" i="46"/>
  <c r="BT51" i="46"/>
  <c r="BY51" i="46"/>
  <c r="BW51" i="46"/>
  <c r="BZ51" i="46"/>
  <c r="BW47" i="46"/>
  <c r="BU47" i="46"/>
  <c r="CB47" i="46"/>
  <c r="BS47" i="46"/>
  <c r="CA47" i="46"/>
  <c r="BX47" i="46"/>
  <c r="BY47" i="46"/>
  <c r="BT47" i="46"/>
  <c r="BV47" i="46"/>
  <c r="BZ47" i="46"/>
  <c r="BU43" i="46"/>
  <c r="BT43" i="46"/>
  <c r="BW43" i="46"/>
  <c r="CB43" i="46"/>
  <c r="BY43" i="46"/>
  <c r="BS43" i="46"/>
  <c r="CA43" i="46"/>
  <c r="BX43" i="46"/>
  <c r="BV43" i="46"/>
  <c r="BZ43" i="46"/>
  <c r="BS39" i="46"/>
  <c r="CA39" i="46"/>
  <c r="BU39" i="46"/>
  <c r="BX39" i="46"/>
  <c r="BT39" i="46"/>
  <c r="BW39" i="46"/>
  <c r="BY39" i="46"/>
  <c r="CB39" i="46"/>
  <c r="BV39" i="46"/>
  <c r="BZ39" i="46"/>
  <c r="BU35" i="46"/>
  <c r="BX35" i="46"/>
  <c r="BV35" i="46"/>
  <c r="BS35" i="46"/>
  <c r="CA35" i="46"/>
  <c r="BT35" i="46"/>
  <c r="BY35" i="46"/>
  <c r="CB35" i="46"/>
  <c r="BW35" i="46"/>
  <c r="BZ35" i="46"/>
  <c r="AQ59" i="46"/>
  <c r="AX59" i="46"/>
  <c r="AV59" i="46"/>
  <c r="AS59" i="46"/>
  <c r="AU59" i="46"/>
  <c r="AR59" i="46"/>
  <c r="AO59" i="46"/>
  <c r="AW59" i="46"/>
  <c r="AT59" i="46"/>
  <c r="AP59" i="46"/>
  <c r="AQ43" i="46"/>
  <c r="AX43" i="46"/>
  <c r="AV43" i="46"/>
  <c r="AS43" i="46"/>
  <c r="AW43" i="46"/>
  <c r="AU43" i="46"/>
  <c r="AR43" i="46"/>
  <c r="AO43" i="46"/>
  <c r="AT43" i="46"/>
  <c r="AP43" i="46"/>
  <c r="AV33" i="46"/>
  <c r="AR33" i="46"/>
  <c r="AQ33" i="46"/>
  <c r="AO33" i="46"/>
  <c r="AW33" i="46"/>
  <c r="AP33" i="46"/>
  <c r="AX33" i="46"/>
  <c r="AS33" i="46"/>
  <c r="AU33" i="46"/>
  <c r="AP20" i="46"/>
  <c r="AU20" i="46"/>
  <c r="AR20" i="46"/>
  <c r="AT20" i="46"/>
  <c r="AV20" i="46"/>
  <c r="AX20" i="46"/>
  <c r="AQ20" i="46"/>
  <c r="BY16" i="40"/>
  <c r="AW48" i="40"/>
  <c r="AV55" i="40"/>
  <c r="AQ63" i="38"/>
  <c r="AQ48" i="38"/>
  <c r="AU21" i="38"/>
  <c r="AU52" i="38"/>
  <c r="AS18" i="38"/>
  <c r="AX45" i="38"/>
  <c r="AT45" i="38"/>
  <c r="AX61" i="38"/>
  <c r="AS62" i="40"/>
  <c r="AR48" i="38"/>
  <c r="AR33" i="38"/>
  <c r="AV37" i="38"/>
  <c r="AU17" i="38"/>
  <c r="BX38" i="38"/>
  <c r="CB38" i="38"/>
  <c r="BU38" i="38"/>
  <c r="BV38" i="38"/>
  <c r="BZ38" i="38"/>
  <c r="BW38" i="38"/>
  <c r="CA38" i="38"/>
  <c r="BY38" i="38"/>
  <c r="BT38" i="38"/>
  <c r="BS38" i="38"/>
  <c r="AV51" i="38"/>
  <c r="AO49" i="38"/>
  <c r="AO34" i="38"/>
  <c r="AS53" i="38"/>
  <c r="AS38" i="38"/>
  <c r="AW57" i="38"/>
  <c r="AW42" i="38"/>
  <c r="AP55" i="38"/>
  <c r="AT55" i="38"/>
  <c r="AX55" i="38"/>
  <c r="AR55" i="38"/>
  <c r="AP39" i="38"/>
  <c r="AT39" i="38"/>
  <c r="AX39" i="38"/>
  <c r="AR39" i="38"/>
  <c r="AQ62" i="40"/>
  <c r="AT64" i="38"/>
  <c r="BV62" i="38"/>
  <c r="AQ20" i="38"/>
  <c r="AS19" i="40"/>
  <c r="AU27" i="40"/>
  <c r="AS32" i="40"/>
  <c r="AS35" i="40"/>
  <c r="CA37" i="40"/>
  <c r="CB37" i="40"/>
  <c r="BY37" i="40"/>
  <c r="BZ37" i="40"/>
  <c r="BS37" i="40"/>
  <c r="BT37" i="40"/>
  <c r="BW37" i="40"/>
  <c r="BX37" i="40"/>
  <c r="BU37" i="40"/>
  <c r="BV37" i="40"/>
  <c r="AR42" i="40"/>
  <c r="AT49" i="40"/>
  <c r="AS51" i="40"/>
  <c r="CA53" i="40"/>
  <c r="CB53" i="40"/>
  <c r="BZ53" i="40"/>
  <c r="BU53" i="40"/>
  <c r="BS53" i="40"/>
  <c r="BT53" i="40"/>
  <c r="BY53" i="40"/>
  <c r="BW53" i="40"/>
  <c r="BX53" i="40"/>
  <c r="BV53" i="40"/>
  <c r="AR58" i="40"/>
  <c r="AX64" i="40"/>
  <c r="AQ20" i="40"/>
  <c r="AQ28" i="40"/>
  <c r="AQ36" i="40"/>
  <c r="AQ48" i="40"/>
  <c r="AT59" i="40"/>
  <c r="AU64" i="40"/>
  <c r="AS25" i="40"/>
  <c r="AT50" i="40"/>
  <c r="AQ55" i="40"/>
  <c r="AX22" i="46"/>
  <c r="AR22" i="46"/>
  <c r="AP22" i="46"/>
  <c r="AV22" i="46"/>
  <c r="AT22" i="46"/>
  <c r="AP27" i="46"/>
  <c r="AU27" i="46"/>
  <c r="AT27" i="46"/>
  <c r="AX27" i="46"/>
  <c r="AR27" i="46"/>
  <c r="AV27" i="46"/>
  <c r="AQ27" i="46"/>
  <c r="AQ60" i="38"/>
  <c r="AU48" i="38"/>
  <c r="AT23" i="40"/>
  <c r="AU55" i="40"/>
  <c r="AX36" i="40"/>
  <c r="AP52" i="40"/>
  <c r="AP64" i="40"/>
  <c r="AN21" i="50"/>
  <c r="BO24" i="50"/>
  <c r="BQ26" i="50"/>
  <c r="AN29" i="50"/>
  <c r="BM38" i="50"/>
  <c r="AN42" i="50"/>
  <c r="BR48" i="50"/>
  <c r="BI18" i="50"/>
  <c r="BI22" i="50"/>
  <c r="AN25" i="50"/>
  <c r="BM34" i="50"/>
  <c r="BO36" i="50"/>
  <c r="BQ38" i="50"/>
  <c r="BM18" i="50"/>
  <c r="BM22" i="50"/>
  <c r="BK28" i="50"/>
  <c r="BM30" i="50"/>
  <c r="BO32" i="50"/>
  <c r="BQ34" i="50"/>
  <c r="AN37" i="50"/>
  <c r="BL60" i="50"/>
  <c r="AJ17" i="50"/>
  <c r="BJ19" i="50"/>
  <c r="BP21" i="50"/>
  <c r="AG26" i="50"/>
  <c r="AI28" i="50"/>
  <c r="AK30" i="50"/>
  <c r="AM32" i="50"/>
  <c r="BN62" i="50"/>
  <c r="AF16" i="50"/>
  <c r="BP16" i="50"/>
  <c r="BM17" i="50"/>
  <c r="BJ18" i="50"/>
  <c r="AI19" i="50"/>
  <c r="AF20" i="50"/>
  <c r="BP20" i="50"/>
  <c r="BM21" i="50"/>
  <c r="BJ22" i="50"/>
  <c r="AI23" i="50"/>
  <c r="AF24" i="50"/>
  <c r="BP24" i="50"/>
  <c r="BM25" i="50"/>
  <c r="BJ26" i="50"/>
  <c r="AI27" i="50"/>
  <c r="AF28" i="50"/>
  <c r="BP28" i="50"/>
  <c r="BM29" i="50"/>
  <c r="BJ30" i="50"/>
  <c r="AI31" i="50"/>
  <c r="AF32" i="50"/>
  <c r="BP32" i="50"/>
  <c r="BM33" i="50"/>
  <c r="BJ34" i="50"/>
  <c r="AI35" i="50"/>
  <c r="AF36" i="50"/>
  <c r="BP36" i="50"/>
  <c r="BM37" i="50"/>
  <c r="BJ38" i="50"/>
  <c r="AI39" i="50"/>
  <c r="AF40" i="50"/>
  <c r="AG41" i="50"/>
  <c r="AI43" i="50"/>
  <c r="AK45" i="50"/>
  <c r="BJ46" i="50"/>
  <c r="BK47" i="50"/>
  <c r="BI53" i="50"/>
  <c r="AJ60" i="50"/>
  <c r="AL62" i="50"/>
  <c r="AG16" i="50"/>
  <c r="BQ16" i="50"/>
  <c r="BN17" i="50"/>
  <c r="AM18" i="50"/>
  <c r="AJ19" i="50"/>
  <c r="AG20" i="50"/>
  <c r="BQ20" i="50"/>
  <c r="BN21" i="50"/>
  <c r="AM22" i="50"/>
  <c r="AJ23" i="50"/>
  <c r="AG24" i="50"/>
  <c r="BQ24" i="50"/>
  <c r="BN25" i="50"/>
  <c r="AM26" i="50"/>
  <c r="AJ27" i="50"/>
  <c r="AG28" i="50"/>
  <c r="BQ28" i="50"/>
  <c r="BN29" i="50"/>
  <c r="AM30" i="50"/>
  <c r="AJ31" i="50"/>
  <c r="AG32" i="50"/>
  <c r="BQ32" i="50"/>
  <c r="BN33" i="50"/>
  <c r="AM34" i="50"/>
  <c r="AJ35" i="50"/>
  <c r="AG36" i="50"/>
  <c r="BQ36" i="50"/>
  <c r="BN37" i="50"/>
  <c r="AM38" i="50"/>
  <c r="AJ39" i="50"/>
  <c r="AG40" i="50"/>
  <c r="BO41" i="50"/>
  <c r="BI43" i="50"/>
  <c r="BR44" i="50"/>
  <c r="AF46" i="50"/>
  <c r="BM47" i="50"/>
  <c r="BJ50" i="50"/>
  <c r="BL52" i="50"/>
  <c r="BN54" i="50"/>
  <c r="BP56" i="50"/>
  <c r="BR58" i="50"/>
  <c r="AH16" i="50"/>
  <c r="BR16" i="50"/>
  <c r="BK17" i="50"/>
  <c r="AN18" i="50"/>
  <c r="AK19" i="50"/>
  <c r="AH20" i="50"/>
  <c r="BR20" i="50"/>
  <c r="BK21" i="50"/>
  <c r="AN22" i="50"/>
  <c r="AK23" i="50"/>
  <c r="AH24" i="50"/>
  <c r="BR24" i="50"/>
  <c r="BK25" i="50"/>
  <c r="AN26" i="50"/>
  <c r="AK27" i="50"/>
  <c r="AH28" i="50"/>
  <c r="BR28" i="50"/>
  <c r="BK29" i="50"/>
  <c r="AN30" i="50"/>
  <c r="AK31" i="50"/>
  <c r="AH32" i="50"/>
  <c r="BR32" i="50"/>
  <c r="BK33" i="50"/>
  <c r="AN34" i="50"/>
  <c r="AK35" i="50"/>
  <c r="AH36" i="50"/>
  <c r="BR36" i="50"/>
  <c r="BK37" i="50"/>
  <c r="AN38" i="50"/>
  <c r="AK39" i="50"/>
  <c r="AH40" i="50"/>
  <c r="BI41" i="50"/>
  <c r="BR42" i="50"/>
  <c r="BM45" i="50"/>
  <c r="BO47" i="50"/>
  <c r="BM49" i="50"/>
  <c r="BO51" i="50"/>
  <c r="BQ53" i="50"/>
  <c r="AN56" i="50"/>
  <c r="BK63" i="50"/>
  <c r="BM65" i="50"/>
  <c r="AH41" i="50"/>
  <c r="BR41" i="50"/>
  <c r="BK42" i="50"/>
  <c r="AN43" i="50"/>
  <c r="AK44" i="50"/>
  <c r="AH45" i="50"/>
  <c r="BR45" i="50"/>
  <c r="BK46" i="50"/>
  <c r="AN47" i="50"/>
  <c r="AK48" i="50"/>
  <c r="AH49" i="50"/>
  <c r="BR49" i="50"/>
  <c r="BK50" i="50"/>
  <c r="AN51" i="50"/>
  <c r="AK52" i="50"/>
  <c r="AH53" i="50"/>
  <c r="BR53" i="50"/>
  <c r="BK54" i="50"/>
  <c r="AN55" i="50"/>
  <c r="AK56" i="50"/>
  <c r="AH57" i="50"/>
  <c r="BR57" i="50"/>
  <c r="BK58" i="50"/>
  <c r="AN59" i="50"/>
  <c r="AK60" i="50"/>
  <c r="AH61" i="50"/>
  <c r="BR61" i="50"/>
  <c r="BK62" i="50"/>
  <c r="AN63" i="50"/>
  <c r="AK64" i="50"/>
  <c r="AH65" i="50"/>
  <c r="BR65" i="50"/>
  <c r="BK49" i="50"/>
  <c r="AN50" i="50"/>
  <c r="AK51" i="50"/>
  <c r="AH52" i="50"/>
  <c r="BR52" i="50"/>
  <c r="BK53" i="50"/>
  <c r="AN54" i="50"/>
  <c r="AK55" i="50"/>
  <c r="AH56" i="50"/>
  <c r="BR56" i="50"/>
  <c r="BK57" i="50"/>
  <c r="AN58" i="50"/>
  <c r="AK59" i="50"/>
  <c r="AH60" i="50"/>
  <c r="BR60" i="50"/>
  <c r="BK61" i="50"/>
  <c r="AN62" i="50"/>
  <c r="AK63" i="50"/>
  <c r="AH64" i="50"/>
  <c r="BR64" i="50"/>
  <c r="BK65" i="50"/>
  <c r="AF41" i="50"/>
  <c r="BP41" i="50"/>
  <c r="BM42" i="50"/>
  <c r="BJ43" i="50"/>
  <c r="AI44" i="50"/>
  <c r="AF45" i="50"/>
  <c r="BP45" i="50"/>
  <c r="BM46" i="50"/>
  <c r="BJ47" i="50"/>
  <c r="AI48" i="50"/>
  <c r="AF49" i="50"/>
  <c r="BP49" i="50"/>
  <c r="BM50" i="50"/>
  <c r="BJ51" i="50"/>
  <c r="AI52" i="50"/>
  <c r="AF53" i="50"/>
  <c r="BP53" i="50"/>
  <c r="BM54" i="50"/>
  <c r="BJ55" i="50"/>
  <c r="AI56" i="50"/>
  <c r="AF57" i="50"/>
  <c r="BP57" i="50"/>
  <c r="BM58" i="50"/>
  <c r="BJ59" i="50"/>
  <c r="AI60" i="50"/>
  <c r="AF61" i="50"/>
  <c r="BP61" i="50"/>
  <c r="BM62" i="50"/>
  <c r="BJ63" i="50"/>
  <c r="AI64" i="50"/>
  <c r="AF65" i="50"/>
  <c r="BP65" i="50"/>
  <c r="AQ59" i="38"/>
  <c r="AQ43" i="38"/>
  <c r="AV63" i="40"/>
  <c r="AW46" i="40"/>
  <c r="AW62" i="40"/>
  <c r="AX25" i="40"/>
  <c r="AX41" i="40"/>
  <c r="AX57" i="40"/>
  <c r="AJ17" i="43"/>
  <c r="BM18" i="43"/>
  <c r="BJ19" i="43"/>
  <c r="BM22" i="43"/>
  <c r="BJ23" i="43"/>
  <c r="BM26" i="43"/>
  <c r="BJ27" i="43"/>
  <c r="BM30" i="43"/>
  <c r="BJ31" i="43"/>
  <c r="BM34" i="43"/>
  <c r="BJ35" i="43"/>
  <c r="BM38" i="43"/>
  <c r="BJ39" i="43"/>
  <c r="BM42" i="43"/>
  <c r="BJ43" i="43"/>
  <c r="BM46" i="43"/>
  <c r="BM50" i="43"/>
  <c r="BJ51" i="43"/>
  <c r="BM54" i="43"/>
  <c r="BJ55" i="43"/>
  <c r="BM58" i="43"/>
  <c r="BJ59" i="43"/>
  <c r="BM62" i="43"/>
  <c r="BJ63" i="43"/>
  <c r="BL16" i="43"/>
  <c r="BI17" i="43"/>
  <c r="AL18" i="43"/>
  <c r="BO19" i="43"/>
  <c r="BL20" i="43"/>
  <c r="BI21" i="43"/>
  <c r="AL22" i="43"/>
  <c r="BO23" i="43"/>
  <c r="BL24" i="43"/>
  <c r="BI25" i="43"/>
  <c r="AL26" i="43"/>
  <c r="BO27" i="43"/>
  <c r="BL28" i="43"/>
  <c r="BI29" i="43"/>
  <c r="AL30" i="43"/>
  <c r="BO31" i="43"/>
  <c r="BL32" i="43"/>
  <c r="BI33" i="43"/>
  <c r="AL34" i="43"/>
  <c r="BO35" i="43"/>
  <c r="BL36" i="43"/>
  <c r="BI37" i="43"/>
  <c r="AL38" i="43"/>
  <c r="BO39" i="43"/>
  <c r="BL40" i="43"/>
  <c r="BI41" i="43"/>
  <c r="AL42" i="43"/>
  <c r="BO43" i="43"/>
  <c r="BL44" i="43"/>
  <c r="BI45" i="43"/>
  <c r="AL46" i="43"/>
  <c r="BO47" i="43"/>
  <c r="BL48" i="43"/>
  <c r="BI49" i="43"/>
  <c r="AL50" i="43"/>
  <c r="BO51" i="43"/>
  <c r="BL52" i="43"/>
  <c r="BI53" i="43"/>
  <c r="AL54" i="43"/>
  <c r="BO55" i="43"/>
  <c r="BL56" i="43"/>
  <c r="BI57" i="43"/>
  <c r="AL58" i="43"/>
  <c r="BO59" i="43"/>
  <c r="BL60" i="43"/>
  <c r="BI61" i="43"/>
  <c r="AL62" i="43"/>
  <c r="BO63" i="43"/>
  <c r="BL64" i="43"/>
  <c r="BI65" i="43"/>
  <c r="AK16" i="43"/>
  <c r="AH17" i="43"/>
  <c r="BR17" i="43"/>
  <c r="BK18" i="43"/>
  <c r="AN19" i="43"/>
  <c r="AK20" i="43"/>
  <c r="AH21" i="43"/>
  <c r="BR21" i="43"/>
  <c r="BK22" i="43"/>
  <c r="AN23" i="43"/>
  <c r="AK24" i="43"/>
  <c r="AH25" i="43"/>
  <c r="BR25" i="43"/>
  <c r="BK26" i="43"/>
  <c r="AN27" i="43"/>
  <c r="AK28" i="43"/>
  <c r="AH29" i="43"/>
  <c r="BR29" i="43"/>
  <c r="BK30" i="43"/>
  <c r="AN31" i="43"/>
  <c r="AK32" i="43"/>
  <c r="AH33" i="43"/>
  <c r="BR33" i="43"/>
  <c r="BK34" i="43"/>
  <c r="AN35" i="43"/>
  <c r="AK36" i="43"/>
  <c r="AH37" i="43"/>
  <c r="BR37" i="43"/>
  <c r="BK38" i="43"/>
  <c r="AN39" i="43"/>
  <c r="AK40" i="43"/>
  <c r="AH41" i="43"/>
  <c r="BR41" i="43"/>
  <c r="BK42" i="43"/>
  <c r="AN43" i="43"/>
  <c r="AK44" i="43"/>
  <c r="AH45" i="43"/>
  <c r="BR45" i="43"/>
  <c r="BK46" i="43"/>
  <c r="AN47" i="43"/>
  <c r="AK48" i="43"/>
  <c r="AH49" i="43"/>
  <c r="BR49" i="43"/>
  <c r="BK50" i="43"/>
  <c r="AN51" i="43"/>
  <c r="AK52" i="43"/>
  <c r="AH53" i="43"/>
  <c r="BR53" i="43"/>
  <c r="BK54" i="43"/>
  <c r="AN55" i="43"/>
  <c r="AK56" i="43"/>
  <c r="AH57" i="43"/>
  <c r="BR57" i="43"/>
  <c r="BK58" i="43"/>
  <c r="AN59" i="43"/>
  <c r="AK60" i="43"/>
  <c r="AH61" i="43"/>
  <c r="BR61" i="43"/>
  <c r="BK62" i="43"/>
  <c r="AN63" i="43"/>
  <c r="AK64" i="43"/>
  <c r="AH65" i="43"/>
  <c r="BR65" i="43"/>
  <c r="BN16" i="43"/>
  <c r="AM17" i="43"/>
  <c r="AJ18" i="43"/>
  <c r="AG19" i="43"/>
  <c r="BQ19" i="43"/>
  <c r="BN20" i="43"/>
  <c r="AM21" i="43"/>
  <c r="AJ22" i="43"/>
  <c r="AG23" i="43"/>
  <c r="BQ23" i="43"/>
  <c r="BN24" i="43"/>
  <c r="AM25" i="43"/>
  <c r="AJ26" i="43"/>
  <c r="AG27" i="43"/>
  <c r="BQ27" i="43"/>
  <c r="BN28" i="43"/>
  <c r="AM29" i="43"/>
  <c r="AJ30" i="43"/>
  <c r="AG31" i="43"/>
  <c r="BQ31" i="43"/>
  <c r="BN32" i="43"/>
  <c r="AM33" i="43"/>
  <c r="AJ34" i="43"/>
  <c r="AG35" i="43"/>
  <c r="BQ35" i="43"/>
  <c r="BN36" i="43"/>
  <c r="AM37" i="43"/>
  <c r="AJ38" i="43"/>
  <c r="AG39" i="43"/>
  <c r="BQ39" i="43"/>
  <c r="BN40" i="43"/>
  <c r="AM41" i="43"/>
  <c r="AJ42" i="43"/>
  <c r="AG43" i="43"/>
  <c r="BQ43" i="43"/>
  <c r="BN44" i="43"/>
  <c r="AM45" i="43"/>
  <c r="AJ46" i="43"/>
  <c r="AG47" i="43"/>
  <c r="BQ47" i="43"/>
  <c r="BN48" i="43"/>
  <c r="AM49" i="43"/>
  <c r="AJ50" i="43"/>
  <c r="AG51" i="43"/>
  <c r="BQ51" i="43"/>
  <c r="BN52" i="43"/>
  <c r="AM53" i="43"/>
  <c r="AJ54" i="43"/>
  <c r="AG55" i="43"/>
  <c r="BQ55" i="43"/>
  <c r="BN56" i="43"/>
  <c r="AM57" i="43"/>
  <c r="AJ58" i="43"/>
  <c r="AG59" i="43"/>
  <c r="BQ59" i="43"/>
  <c r="BN60" i="43"/>
  <c r="AM61" i="43"/>
  <c r="AJ62" i="43"/>
  <c r="AG63" i="43"/>
  <c r="BQ63" i="43"/>
  <c r="BN64" i="43"/>
  <c r="AM65" i="43"/>
  <c r="BR27" i="55"/>
  <c r="BP25" i="55"/>
  <c r="BN23" i="55"/>
  <c r="BL17" i="55"/>
  <c r="BN19" i="55"/>
  <c r="BP21" i="55"/>
  <c r="BR23" i="55"/>
  <c r="BJ31" i="55"/>
  <c r="BL33" i="55"/>
  <c r="BN35" i="55"/>
  <c r="BK38" i="55"/>
  <c r="BM40" i="55"/>
  <c r="BP17" i="55"/>
  <c r="BR19" i="55"/>
  <c r="BJ27" i="55"/>
  <c r="BL29" i="55"/>
  <c r="BN31" i="55"/>
  <c r="BP33" i="55"/>
  <c r="AM38" i="55"/>
  <c r="AM46" i="55"/>
  <c r="AN17" i="55"/>
  <c r="BK24" i="55"/>
  <c r="BM26" i="55"/>
  <c r="BO28" i="55"/>
  <c r="BQ30" i="55"/>
  <c r="AN33" i="55"/>
  <c r="BN60" i="55"/>
  <c r="AN16" i="55"/>
  <c r="AK17" i="55"/>
  <c r="AH18" i="55"/>
  <c r="BR18" i="55"/>
  <c r="BK19" i="55"/>
  <c r="AN20" i="55"/>
  <c r="AK21" i="55"/>
  <c r="AH22" i="55"/>
  <c r="BR22" i="55"/>
  <c r="BK23" i="55"/>
  <c r="AN24" i="55"/>
  <c r="AK25" i="55"/>
  <c r="AH26" i="55"/>
  <c r="BR26" i="55"/>
  <c r="BK27" i="55"/>
  <c r="AN28" i="55"/>
  <c r="AK29" i="55"/>
  <c r="AH30" i="55"/>
  <c r="BR30" i="55"/>
  <c r="BK31" i="55"/>
  <c r="AN32" i="55"/>
  <c r="AK33" i="55"/>
  <c r="AH34" i="55"/>
  <c r="BR34" i="55"/>
  <c r="BK35" i="55"/>
  <c r="BR36" i="55"/>
  <c r="AF38" i="55"/>
  <c r="BM39" i="55"/>
  <c r="BO41" i="55"/>
  <c r="BI43" i="55"/>
  <c r="BR44" i="55"/>
  <c r="AF46" i="55"/>
  <c r="BQ47" i="55"/>
  <c r="BO49" i="55"/>
  <c r="BQ51" i="55"/>
  <c r="BO53" i="55"/>
  <c r="BQ55" i="55"/>
  <c r="BO57" i="55"/>
  <c r="BQ59" i="55"/>
  <c r="BO61" i="55"/>
  <c r="BQ63" i="55"/>
  <c r="BO65" i="55"/>
  <c r="BM16" i="55"/>
  <c r="BJ17" i="55"/>
  <c r="AI18" i="55"/>
  <c r="AF19" i="55"/>
  <c r="BP19" i="55"/>
  <c r="BM20" i="55"/>
  <c r="BJ21" i="55"/>
  <c r="AI22" i="55"/>
  <c r="AF23" i="55"/>
  <c r="BP23" i="55"/>
  <c r="BM24" i="55"/>
  <c r="BJ25" i="55"/>
  <c r="AI26" i="55"/>
  <c r="AF27" i="55"/>
  <c r="BP27" i="55"/>
  <c r="BM28" i="55"/>
  <c r="BJ29" i="55"/>
  <c r="AI30" i="55"/>
  <c r="AF31" i="55"/>
  <c r="BP31" i="55"/>
  <c r="BM32" i="55"/>
  <c r="BJ33" i="55"/>
  <c r="AI34" i="55"/>
  <c r="AF35" i="55"/>
  <c r="BQ35" i="55"/>
  <c r="BN37" i="55"/>
  <c r="BP39" i="55"/>
  <c r="AL41" i="55"/>
  <c r="AM42" i="55"/>
  <c r="BL43" i="55"/>
  <c r="BN45" i="55"/>
  <c r="AM53" i="55"/>
  <c r="AM61" i="55"/>
  <c r="AL16" i="55"/>
  <c r="BO17" i="55"/>
  <c r="BL18" i="55"/>
  <c r="BI19" i="55"/>
  <c r="AL20" i="55"/>
  <c r="BO21" i="55"/>
  <c r="BL22" i="55"/>
  <c r="BI23" i="55"/>
  <c r="AL24" i="55"/>
  <c r="BO25" i="55"/>
  <c r="BL26" i="55"/>
  <c r="BI27" i="55"/>
  <c r="AL28" i="55"/>
  <c r="BO29" i="55"/>
  <c r="BL30" i="55"/>
  <c r="BI31" i="55"/>
  <c r="AL32" i="55"/>
  <c r="BO33" i="55"/>
  <c r="BL34" i="55"/>
  <c r="BI35" i="55"/>
  <c r="BN36" i="55"/>
  <c r="BP38" i="55"/>
  <c r="AL40" i="55"/>
  <c r="AM41" i="55"/>
  <c r="BL42" i="55"/>
  <c r="BN44" i="55"/>
  <c r="BI47" i="55"/>
  <c r="BI55" i="55"/>
  <c r="BI63" i="55"/>
  <c r="AM36" i="55"/>
  <c r="AJ37" i="55"/>
  <c r="AG38" i="55"/>
  <c r="BQ38" i="55"/>
  <c r="BN39" i="55"/>
  <c r="AM40" i="55"/>
  <c r="AJ41" i="55"/>
  <c r="AG42" i="55"/>
  <c r="BQ42" i="55"/>
  <c r="BN43" i="55"/>
  <c r="AM44" i="55"/>
  <c r="AJ45" i="55"/>
  <c r="AG46" i="55"/>
  <c r="BQ46" i="55"/>
  <c r="BN47" i="55"/>
  <c r="AM48" i="55"/>
  <c r="AJ49" i="55"/>
  <c r="AG50" i="55"/>
  <c r="BQ50" i="55"/>
  <c r="BN51" i="55"/>
  <c r="AM52" i="55"/>
  <c r="AJ53" i="55"/>
  <c r="AG54" i="55"/>
  <c r="BQ54" i="55"/>
  <c r="BN55" i="55"/>
  <c r="AM56" i="55"/>
  <c r="AJ57" i="55"/>
  <c r="AG58" i="55"/>
  <c r="BQ58" i="55"/>
  <c r="BN59" i="55"/>
  <c r="AM60" i="55"/>
  <c r="AJ61" i="55"/>
  <c r="AG62" i="55"/>
  <c r="BQ62" i="55"/>
  <c r="BN63" i="55"/>
  <c r="AM64" i="55"/>
  <c r="AJ65" i="55"/>
  <c r="BO35" i="55"/>
  <c r="BL36" i="55"/>
  <c r="BI37" i="55"/>
  <c r="AL38" i="55"/>
  <c r="BO39" i="55"/>
  <c r="BL40" i="55"/>
  <c r="BI41" i="55"/>
  <c r="AL42" i="55"/>
  <c r="BO43" i="55"/>
  <c r="BL44" i="55"/>
  <c r="BI45" i="55"/>
  <c r="AL46" i="55"/>
  <c r="BO47" i="55"/>
  <c r="BL48" i="55"/>
  <c r="BI49" i="55"/>
  <c r="AL50" i="55"/>
  <c r="BO51" i="55"/>
  <c r="BL52" i="55"/>
  <c r="BI53" i="55"/>
  <c r="AL54" i="55"/>
  <c r="BO55" i="55"/>
  <c r="BL56" i="55"/>
  <c r="BI57" i="55"/>
  <c r="AL58" i="55"/>
  <c r="BO59" i="55"/>
  <c r="BL60" i="55"/>
  <c r="BI61" i="55"/>
  <c r="AL62" i="55"/>
  <c r="BO63" i="55"/>
  <c r="BL64" i="55"/>
  <c r="BI65" i="55"/>
  <c r="BO46" i="55"/>
  <c r="BL47" i="55"/>
  <c r="BI48" i="55"/>
  <c r="AL49" i="55"/>
  <c r="BO50" i="55"/>
  <c r="BL51" i="55"/>
  <c r="BI52" i="55"/>
  <c r="AL53" i="55"/>
  <c r="BO54" i="55"/>
  <c r="BL55" i="55"/>
  <c r="BI56" i="55"/>
  <c r="AL57" i="55"/>
  <c r="BO58" i="55"/>
  <c r="BL59" i="55"/>
  <c r="BI60" i="55"/>
  <c r="AL61" i="55"/>
  <c r="BO62" i="55"/>
  <c r="BL63" i="55"/>
  <c r="BI64" i="55"/>
  <c r="AL65" i="55"/>
  <c r="Q60" i="57"/>
  <c r="Q61" i="57"/>
  <c r="AX2" i="1"/>
  <c r="S60" i="57"/>
  <c r="S61" i="57"/>
  <c r="BD2" i="1"/>
  <c r="BP19" i="62"/>
  <c r="BR21" i="62"/>
  <c r="BP23" i="62"/>
  <c r="AN23" i="62"/>
  <c r="BJ17" i="62"/>
  <c r="BJ25" i="62"/>
  <c r="AG16" i="62"/>
  <c r="AG20" i="62"/>
  <c r="AG24" i="62"/>
  <c r="AL16" i="62"/>
  <c r="AP16" i="62" s="1"/>
  <c r="BO17" i="62"/>
  <c r="BL18" i="62"/>
  <c r="BI19" i="62"/>
  <c r="AL20" i="62"/>
  <c r="BO21" i="62"/>
  <c r="BL22" i="62"/>
  <c r="BI23" i="62"/>
  <c r="AL24" i="62"/>
  <c r="BO25" i="62"/>
  <c r="BR26" i="62"/>
  <c r="AI38" i="62"/>
  <c r="AK40" i="62"/>
  <c r="AO40" i="62" s="1"/>
  <c r="AM42" i="62"/>
  <c r="BK16" i="62"/>
  <c r="AN17" i="62"/>
  <c r="AK18" i="62"/>
  <c r="AH19" i="62"/>
  <c r="BR19" i="62"/>
  <c r="BK20" i="62"/>
  <c r="AN21" i="62"/>
  <c r="AK22" i="62"/>
  <c r="AH23" i="62"/>
  <c r="BR23" i="62"/>
  <c r="BK24" i="62"/>
  <c r="AN25" i="62"/>
  <c r="AM26" i="62"/>
  <c r="BJ29" i="62"/>
  <c r="BL31" i="62"/>
  <c r="BN33" i="62"/>
  <c r="BP35" i="62"/>
  <c r="BR37" i="62"/>
  <c r="AM45" i="62"/>
  <c r="AJ16" i="62"/>
  <c r="AG17" i="62"/>
  <c r="BQ17" i="62"/>
  <c r="BN18" i="62"/>
  <c r="AM19" i="62"/>
  <c r="AJ20" i="62"/>
  <c r="AG21" i="62"/>
  <c r="BQ21" i="62"/>
  <c r="BN22" i="62"/>
  <c r="AM23" i="62"/>
  <c r="AJ24" i="62"/>
  <c r="AG25" i="62"/>
  <c r="BQ25" i="62"/>
  <c r="AH29" i="62"/>
  <c r="AJ31" i="62"/>
  <c r="AL33" i="62"/>
  <c r="BI40" i="62"/>
  <c r="AN26" i="62"/>
  <c r="AK27" i="62"/>
  <c r="AH28" i="62"/>
  <c r="AP28" i="62" s="1"/>
  <c r="BR28" i="62"/>
  <c r="BK29" i="62"/>
  <c r="AN30" i="62"/>
  <c r="AK31" i="62"/>
  <c r="AT31" i="62" s="1"/>
  <c r="AH32" i="62"/>
  <c r="BR32" i="62"/>
  <c r="BK33" i="62"/>
  <c r="AN34" i="62"/>
  <c r="AK35" i="62"/>
  <c r="AH36" i="62"/>
  <c r="BR36" i="62"/>
  <c r="BK37" i="62"/>
  <c r="AN38" i="62"/>
  <c r="AK39" i="62"/>
  <c r="AH40" i="62"/>
  <c r="BR40" i="62"/>
  <c r="BK41" i="62"/>
  <c r="AN42" i="62"/>
  <c r="AK43" i="62"/>
  <c r="AH44" i="62"/>
  <c r="AT44" i="62" s="1"/>
  <c r="AN45" i="62"/>
  <c r="BN27" i="62"/>
  <c r="AM28" i="62"/>
  <c r="AJ29" i="62"/>
  <c r="AG30" i="62"/>
  <c r="BQ30" i="62"/>
  <c r="BN31" i="62"/>
  <c r="AM32" i="62"/>
  <c r="AJ33" i="62"/>
  <c r="AG34" i="62"/>
  <c r="BQ34" i="62"/>
  <c r="BN35" i="62"/>
  <c r="AM36" i="62"/>
  <c r="AJ37" i="62"/>
  <c r="AG38" i="62"/>
  <c r="BQ38" i="62"/>
  <c r="BN39" i="62"/>
  <c r="AM40" i="62"/>
  <c r="AJ41" i="62"/>
  <c r="AG42" i="62"/>
  <c r="BQ42" i="62"/>
  <c r="BN43" i="62"/>
  <c r="AM44" i="62"/>
  <c r="AJ46" i="62"/>
  <c r="AJ51" i="62"/>
  <c r="AM27" i="62"/>
  <c r="AJ28" i="62"/>
  <c r="AG29" i="62"/>
  <c r="BQ29" i="62"/>
  <c r="BN30" i="62"/>
  <c r="AM31" i="62"/>
  <c r="AJ32" i="62"/>
  <c r="AS32" i="62" s="1"/>
  <c r="AG33" i="62"/>
  <c r="BQ33" i="62"/>
  <c r="BN34" i="62"/>
  <c r="AM35" i="62"/>
  <c r="AP35" i="62" s="1"/>
  <c r="AJ36" i="62"/>
  <c r="AG37" i="62"/>
  <c r="BQ37" i="62"/>
  <c r="BN38" i="62"/>
  <c r="AM39" i="62"/>
  <c r="AJ40" i="62"/>
  <c r="AG41" i="62"/>
  <c r="BQ41" i="62"/>
  <c r="BN42" i="62"/>
  <c r="AM43" i="62"/>
  <c r="AJ44" i="62"/>
  <c r="BP45" i="62"/>
  <c r="AG47" i="62"/>
  <c r="AI49" i="62"/>
  <c r="BK51" i="62"/>
  <c r="BJ47" i="62"/>
  <c r="AI48" i="62"/>
  <c r="AF49" i="62"/>
  <c r="BP49" i="62"/>
  <c r="BM50" i="62"/>
  <c r="BL51" i="62"/>
  <c r="BM52" i="62"/>
  <c r="BN53" i="62"/>
  <c r="AH55" i="62"/>
  <c r="AG45" i="62"/>
  <c r="BQ45" i="62"/>
  <c r="BN46" i="62"/>
  <c r="AM47" i="62"/>
  <c r="AJ48" i="62"/>
  <c r="AG49" i="62"/>
  <c r="BQ49" i="62"/>
  <c r="BN50" i="62"/>
  <c r="BN51" i="62"/>
  <c r="BO52" i="62"/>
  <c r="AG54" i="62"/>
  <c r="BR55" i="62"/>
  <c r="AJ59" i="62"/>
  <c r="BI44" i="62"/>
  <c r="AL45" i="62"/>
  <c r="BO46" i="62"/>
  <c r="BL47" i="62"/>
  <c r="BI48" i="62"/>
  <c r="AL49" i="62"/>
  <c r="BO50" i="62"/>
  <c r="BO51" i="62"/>
  <c r="BP52" i="62"/>
  <c r="BQ53" i="62"/>
  <c r="AN56" i="62"/>
  <c r="BJ58" i="62"/>
  <c r="AM64" i="62"/>
  <c r="BP57" i="62"/>
  <c r="BQ58" i="62"/>
  <c r="BR59" i="62"/>
  <c r="BI54" i="62"/>
  <c r="BJ55" i="62"/>
  <c r="BK56" i="62"/>
  <c r="BL57" i="62"/>
  <c r="BM58" i="62"/>
  <c r="BN59" i="62"/>
  <c r="BO60" i="62"/>
  <c r="BO54" i="62"/>
  <c r="BP55" i="62"/>
  <c r="BQ56" i="62"/>
  <c r="BR57" i="62"/>
  <c r="BN58" i="62"/>
  <c r="BO59" i="62"/>
  <c r="BI62" i="62"/>
  <c r="AG51" i="62"/>
  <c r="BQ51" i="62"/>
  <c r="BN52" i="62"/>
  <c r="AM53" i="62"/>
  <c r="AJ54" i="62"/>
  <c r="AG55" i="62"/>
  <c r="BQ55" i="62"/>
  <c r="BN56" i="62"/>
  <c r="AM57" i="62"/>
  <c r="AJ58" i="62"/>
  <c r="AG59" i="62"/>
  <c r="BQ59" i="62"/>
  <c r="BN60" i="62"/>
  <c r="BM62" i="62"/>
  <c r="BO64" i="62"/>
  <c r="AK61" i="62"/>
  <c r="AH62" i="62"/>
  <c r="BR62" i="62"/>
  <c r="BK63" i="62"/>
  <c r="AN64" i="62"/>
  <c r="AK65" i="62"/>
  <c r="BQ60" i="62"/>
  <c r="BN61" i="62"/>
  <c r="AM62" i="62"/>
  <c r="AJ63" i="62"/>
  <c r="AG64" i="62"/>
  <c r="BQ64" i="62"/>
  <c r="BN65" i="62"/>
  <c r="AI61" i="62"/>
  <c r="AF62" i="62"/>
  <c r="BP62" i="62"/>
  <c r="BM63" i="62"/>
  <c r="BJ64" i="62"/>
  <c r="AI65" i="62"/>
  <c r="AF65" i="62"/>
  <c r="BP65" i="62"/>
  <c r="AX49" i="38"/>
  <c r="AX27" i="40"/>
  <c r="AX43" i="40"/>
  <c r="AX59" i="40"/>
  <c r="AW25" i="40"/>
  <c r="AU30" i="40"/>
  <c r="AU46" i="40"/>
  <c r="BN45" i="52"/>
  <c r="BM16" i="52"/>
  <c r="BM20" i="52"/>
  <c r="BM24" i="52"/>
  <c r="BO26" i="52"/>
  <c r="BQ28" i="52"/>
  <c r="AN31" i="52"/>
  <c r="BM40" i="52"/>
  <c r="BO42" i="52"/>
  <c r="BQ44" i="52"/>
  <c r="AN47" i="52"/>
  <c r="BM56" i="52"/>
  <c r="BO58" i="52"/>
  <c r="BQ60" i="52"/>
  <c r="AK16" i="52"/>
  <c r="BQ20" i="52"/>
  <c r="AJ23" i="52"/>
  <c r="AL25" i="52"/>
  <c r="BI32" i="52"/>
  <c r="AJ39" i="52"/>
  <c r="AL41" i="52"/>
  <c r="BI48" i="52"/>
  <c r="AJ55" i="52"/>
  <c r="AL57" i="52"/>
  <c r="AN19" i="52"/>
  <c r="BO22" i="52"/>
  <c r="AI34" i="52"/>
  <c r="AK36" i="52"/>
  <c r="AM38" i="52"/>
  <c r="AI50" i="52"/>
  <c r="AK52" i="52"/>
  <c r="AM54" i="52"/>
  <c r="BJ16" i="52"/>
  <c r="AI17" i="52"/>
  <c r="AF18" i="52"/>
  <c r="BP18" i="52"/>
  <c r="BM19" i="52"/>
  <c r="BJ20" i="52"/>
  <c r="AI21" i="52"/>
  <c r="AF22" i="52"/>
  <c r="BP22" i="52"/>
  <c r="BM23" i="52"/>
  <c r="BJ24" i="52"/>
  <c r="AI25" i="52"/>
  <c r="AF26" i="52"/>
  <c r="BP26" i="52"/>
  <c r="BM27" i="52"/>
  <c r="BJ28" i="52"/>
  <c r="AI29" i="52"/>
  <c r="AF30" i="52"/>
  <c r="BP30" i="52"/>
  <c r="BM31" i="52"/>
  <c r="BJ32" i="52"/>
  <c r="AI33" i="52"/>
  <c r="AF34" i="52"/>
  <c r="BP34" i="52"/>
  <c r="BM35" i="52"/>
  <c r="BJ36" i="52"/>
  <c r="AI37" i="52"/>
  <c r="AF38" i="52"/>
  <c r="BP38" i="52"/>
  <c r="BM39" i="52"/>
  <c r="BJ40" i="52"/>
  <c r="AI41" i="52"/>
  <c r="AF42" i="52"/>
  <c r="BP42" i="52"/>
  <c r="BM43" i="52"/>
  <c r="BJ44" i="52"/>
  <c r="AI45" i="52"/>
  <c r="AF46" i="52"/>
  <c r="BP46" i="52"/>
  <c r="BM47" i="52"/>
  <c r="BJ48" i="52"/>
  <c r="AI49" i="52"/>
  <c r="AF50" i="52"/>
  <c r="BP50" i="52"/>
  <c r="BM51" i="52"/>
  <c r="BJ52" i="52"/>
  <c r="AI53" i="52"/>
  <c r="AF54" i="52"/>
  <c r="BP54" i="52"/>
  <c r="BM55" i="52"/>
  <c r="BJ56" i="52"/>
  <c r="AI57" i="52"/>
  <c r="AF58" i="52"/>
  <c r="BP58" i="52"/>
  <c r="BM59" i="52"/>
  <c r="BJ60" i="52"/>
  <c r="AI61" i="52"/>
  <c r="AF62" i="52"/>
  <c r="BP62" i="52"/>
  <c r="AL64" i="52"/>
  <c r="AM65" i="52"/>
  <c r="AM16" i="52"/>
  <c r="AJ17" i="52"/>
  <c r="AG18" i="52"/>
  <c r="BQ18" i="52"/>
  <c r="BN19" i="52"/>
  <c r="AM20" i="52"/>
  <c r="AJ21" i="52"/>
  <c r="AG22" i="52"/>
  <c r="BQ22" i="52"/>
  <c r="BN23" i="52"/>
  <c r="AM24" i="52"/>
  <c r="AJ25" i="52"/>
  <c r="AG26" i="52"/>
  <c r="BQ26" i="52"/>
  <c r="BN27" i="52"/>
  <c r="AM28" i="52"/>
  <c r="AJ29" i="52"/>
  <c r="AG30" i="52"/>
  <c r="BQ30" i="52"/>
  <c r="BN31" i="52"/>
  <c r="AM32" i="52"/>
  <c r="AJ33" i="52"/>
  <c r="AG34" i="52"/>
  <c r="BQ34" i="52"/>
  <c r="BN35" i="52"/>
  <c r="AM36" i="52"/>
  <c r="AJ37" i="52"/>
  <c r="AG38" i="52"/>
  <c r="BQ38" i="52"/>
  <c r="BN39" i="52"/>
  <c r="AM40" i="52"/>
  <c r="AJ41" i="52"/>
  <c r="AG42" i="52"/>
  <c r="BQ42" i="52"/>
  <c r="BN43" i="52"/>
  <c r="AM44" i="52"/>
  <c r="AJ45" i="52"/>
  <c r="AG46" i="52"/>
  <c r="BQ46" i="52"/>
  <c r="BN47" i="52"/>
  <c r="AM48" i="52"/>
  <c r="AJ49" i="52"/>
  <c r="AG50" i="52"/>
  <c r="BQ50" i="52"/>
  <c r="BN51" i="52"/>
  <c r="AM52" i="52"/>
  <c r="AJ53" i="52"/>
  <c r="AG54" i="52"/>
  <c r="BQ54" i="52"/>
  <c r="BN55" i="52"/>
  <c r="AM56" i="52"/>
  <c r="AJ57" i="52"/>
  <c r="AG58" i="52"/>
  <c r="BQ58" i="52"/>
  <c r="BN59" i="52"/>
  <c r="AM60" i="52"/>
  <c r="AJ61" i="52"/>
  <c r="AG62" i="52"/>
  <c r="BR62" i="52"/>
  <c r="BM65" i="52"/>
  <c r="BL16" i="52"/>
  <c r="BI17" i="52"/>
  <c r="AL18" i="52"/>
  <c r="BO19" i="52"/>
  <c r="BL20" i="52"/>
  <c r="BI21" i="52"/>
  <c r="AL22" i="52"/>
  <c r="BO23" i="52"/>
  <c r="BL24" i="52"/>
  <c r="BI25" i="52"/>
  <c r="AL26" i="52"/>
  <c r="BO27" i="52"/>
  <c r="BL28" i="52"/>
  <c r="BI29" i="52"/>
  <c r="AL30" i="52"/>
  <c r="BO31" i="52"/>
  <c r="BL32" i="52"/>
  <c r="BI33" i="52"/>
  <c r="AL34" i="52"/>
  <c r="BO35" i="52"/>
  <c r="BL36" i="52"/>
  <c r="BI37" i="52"/>
  <c r="AL38" i="52"/>
  <c r="BO39" i="52"/>
  <c r="BL40" i="52"/>
  <c r="BI41" i="52"/>
  <c r="AL42" i="52"/>
  <c r="BO43" i="52"/>
  <c r="BL44" i="52"/>
  <c r="BI45" i="52"/>
  <c r="AL46" i="52"/>
  <c r="BO47" i="52"/>
  <c r="BL48" i="52"/>
  <c r="BI49" i="52"/>
  <c r="AL50" i="52"/>
  <c r="BO51" i="52"/>
  <c r="BL52" i="52"/>
  <c r="BI53" i="52"/>
  <c r="AL54" i="52"/>
  <c r="BO55" i="52"/>
  <c r="BL56" i="52"/>
  <c r="BI57" i="52"/>
  <c r="AL58" i="52"/>
  <c r="BO59" i="52"/>
  <c r="BL60" i="52"/>
  <c r="BI61" i="52"/>
  <c r="AL62" i="52"/>
  <c r="BM63" i="52"/>
  <c r="BO65" i="52"/>
  <c r="BL63" i="52"/>
  <c r="BI64" i="52"/>
  <c r="AL65" i="52"/>
  <c r="BQ62" i="52"/>
  <c r="BN63" i="52"/>
  <c r="AM64" i="52"/>
  <c r="AJ65" i="52"/>
  <c r="P61" i="57"/>
  <c r="P60" i="57"/>
  <c r="AU2" i="1"/>
  <c r="BQ20" i="56"/>
  <c r="AL21" i="56"/>
  <c r="AN19" i="56"/>
  <c r="BQ24" i="56"/>
  <c r="BJ17" i="56"/>
  <c r="BM16" i="56"/>
  <c r="BK18" i="56"/>
  <c r="BM20" i="56"/>
  <c r="BK22" i="56"/>
  <c r="AL16" i="56"/>
  <c r="BO17" i="56"/>
  <c r="BL18" i="56"/>
  <c r="BI19" i="56"/>
  <c r="AL20" i="56"/>
  <c r="BO21" i="56"/>
  <c r="BL22" i="56"/>
  <c r="BI23" i="56"/>
  <c r="AM24" i="56"/>
  <c r="BL25" i="56"/>
  <c r="BR27" i="56"/>
  <c r="BJ35" i="56"/>
  <c r="BL37" i="56"/>
  <c r="BK16" i="56"/>
  <c r="AN17" i="56"/>
  <c r="AK18" i="56"/>
  <c r="AH19" i="56"/>
  <c r="BR19" i="56"/>
  <c r="BK20" i="56"/>
  <c r="AN21" i="56"/>
  <c r="AK22" i="56"/>
  <c r="AH23" i="56"/>
  <c r="BR23" i="56"/>
  <c r="BN25" i="56"/>
  <c r="BK32" i="56"/>
  <c r="BM34" i="56"/>
  <c r="BO36" i="56"/>
  <c r="AJ16" i="56"/>
  <c r="AG17" i="56"/>
  <c r="BQ17" i="56"/>
  <c r="BN18" i="56"/>
  <c r="AM19" i="56"/>
  <c r="AJ20" i="56"/>
  <c r="AG21" i="56"/>
  <c r="BQ21" i="56"/>
  <c r="BN22" i="56"/>
  <c r="AM23" i="56"/>
  <c r="BO24" i="56"/>
  <c r="BJ27" i="56"/>
  <c r="BL29" i="56"/>
  <c r="BN31" i="56"/>
  <c r="BP33" i="56"/>
  <c r="BR35" i="56"/>
  <c r="BR39" i="56"/>
  <c r="BK40" i="56"/>
  <c r="AN41" i="56"/>
  <c r="BR43" i="56"/>
  <c r="BK44" i="56"/>
  <c r="AN45" i="56"/>
  <c r="BR47" i="56"/>
  <c r="BK48" i="56"/>
  <c r="AN49" i="56"/>
  <c r="BQ61" i="56"/>
  <c r="AN64" i="56"/>
  <c r="AF24" i="56"/>
  <c r="BP24" i="56"/>
  <c r="BM25" i="56"/>
  <c r="BJ26" i="56"/>
  <c r="AI27" i="56"/>
  <c r="AF28" i="56"/>
  <c r="BP28" i="56"/>
  <c r="BM29" i="56"/>
  <c r="BJ30" i="56"/>
  <c r="AI31" i="56"/>
  <c r="AF32" i="56"/>
  <c r="BP32" i="56"/>
  <c r="BM33" i="56"/>
  <c r="BJ34" i="56"/>
  <c r="AI35" i="56"/>
  <c r="AF36" i="56"/>
  <c r="BP36" i="56"/>
  <c r="BM37" i="56"/>
  <c r="BJ38" i="56"/>
  <c r="AI39" i="56"/>
  <c r="AF40" i="56"/>
  <c r="BP40" i="56"/>
  <c r="BM41" i="56"/>
  <c r="BJ42" i="56"/>
  <c r="AI43" i="56"/>
  <c r="AF44" i="56"/>
  <c r="BP44" i="56"/>
  <c r="BM45" i="56"/>
  <c r="BJ46" i="56"/>
  <c r="AI47" i="56"/>
  <c r="AF48" i="56"/>
  <c r="BP48" i="56"/>
  <c r="BM49" i="56"/>
  <c r="BJ50" i="56"/>
  <c r="AJ51" i="56"/>
  <c r="BJ52" i="56"/>
  <c r="BK53" i="56"/>
  <c r="AG55" i="56"/>
  <c r="AI57" i="56"/>
  <c r="AK59" i="56"/>
  <c r="BJ60" i="56"/>
  <c r="BK61" i="56"/>
  <c r="AG63" i="56"/>
  <c r="AI65" i="56"/>
  <c r="AM26" i="56"/>
  <c r="AJ27" i="56"/>
  <c r="AG28" i="56"/>
  <c r="BQ28" i="56"/>
  <c r="BN29" i="56"/>
  <c r="AM30" i="56"/>
  <c r="AJ31" i="56"/>
  <c r="AG32" i="56"/>
  <c r="BQ32" i="56"/>
  <c r="BN33" i="56"/>
  <c r="AM34" i="56"/>
  <c r="AJ35" i="56"/>
  <c r="AG36" i="56"/>
  <c r="BQ36" i="56"/>
  <c r="BN37" i="56"/>
  <c r="AM38" i="56"/>
  <c r="AJ39" i="56"/>
  <c r="AG40" i="56"/>
  <c r="BQ40" i="56"/>
  <c r="BN41" i="56"/>
  <c r="AM42" i="56"/>
  <c r="AJ43" i="56"/>
  <c r="AG44" i="56"/>
  <c r="BQ44" i="56"/>
  <c r="BN45" i="56"/>
  <c r="AM46" i="56"/>
  <c r="AJ47" i="56"/>
  <c r="AG48" i="56"/>
  <c r="BQ48" i="56"/>
  <c r="BN49" i="56"/>
  <c r="AM50" i="56"/>
  <c r="AK51" i="56"/>
  <c r="BL52" i="56"/>
  <c r="BN54" i="56"/>
  <c r="BP56" i="56"/>
  <c r="AL58" i="56"/>
  <c r="AM59" i="56"/>
  <c r="BL60" i="56"/>
  <c r="BN62" i="56"/>
  <c r="BP64" i="56"/>
  <c r="AH24" i="56"/>
  <c r="BR24" i="56"/>
  <c r="BK25" i="56"/>
  <c r="AN26" i="56"/>
  <c r="AK27" i="56"/>
  <c r="AH28" i="56"/>
  <c r="BR28" i="56"/>
  <c r="BK29" i="56"/>
  <c r="AN30" i="56"/>
  <c r="AK31" i="56"/>
  <c r="AH32" i="56"/>
  <c r="BR32" i="56"/>
  <c r="BK33" i="56"/>
  <c r="AN34" i="56"/>
  <c r="AK35" i="56"/>
  <c r="AH36" i="56"/>
  <c r="BR36" i="56"/>
  <c r="BK37" i="56"/>
  <c r="AN38" i="56"/>
  <c r="AK39" i="56"/>
  <c r="AH40" i="56"/>
  <c r="BR40" i="56"/>
  <c r="BK41" i="56"/>
  <c r="AN42" i="56"/>
  <c r="AK43" i="56"/>
  <c r="AH44" i="56"/>
  <c r="BR44" i="56"/>
  <c r="BK45" i="56"/>
  <c r="AN46" i="56"/>
  <c r="AK47" i="56"/>
  <c r="AH48" i="56"/>
  <c r="BR48" i="56"/>
  <c r="BK49" i="56"/>
  <c r="AN50" i="56"/>
  <c r="AM51" i="56"/>
  <c r="AI53" i="56"/>
  <c r="AK55" i="56"/>
  <c r="BJ56" i="56"/>
  <c r="BK57" i="56"/>
  <c r="AG59" i="56"/>
  <c r="AI61" i="56"/>
  <c r="AK63" i="56"/>
  <c r="BJ64" i="56"/>
  <c r="BK65" i="56"/>
  <c r="BI52" i="56"/>
  <c r="AL53" i="56"/>
  <c r="BO54" i="56"/>
  <c r="BL55" i="56"/>
  <c r="BI56" i="56"/>
  <c r="AL57" i="56"/>
  <c r="BO58" i="56"/>
  <c r="BL59" i="56"/>
  <c r="BI60" i="56"/>
  <c r="AL61" i="56"/>
  <c r="BO62" i="56"/>
  <c r="BL63" i="56"/>
  <c r="BI64" i="56"/>
  <c r="AL65" i="56"/>
  <c r="R61" i="57"/>
  <c r="R60" i="57"/>
  <c r="BA2" i="1"/>
  <c r="BN51" i="56"/>
  <c r="AM52" i="56"/>
  <c r="AJ53" i="56"/>
  <c r="AG54" i="56"/>
  <c r="BQ54" i="56"/>
  <c r="BN55" i="56"/>
  <c r="AM56" i="56"/>
  <c r="AJ57" i="56"/>
  <c r="AG58" i="56"/>
  <c r="BQ58" i="56"/>
  <c r="BN59" i="56"/>
  <c r="AM60" i="56"/>
  <c r="AJ61" i="56"/>
  <c r="AG62" i="56"/>
  <c r="BQ62" i="56"/>
  <c r="BN63" i="56"/>
  <c r="AM64" i="56"/>
  <c r="AJ65" i="56"/>
  <c r="AQ25" i="38"/>
  <c r="BW16" i="40"/>
  <c r="AS30" i="40"/>
  <c r="AS46" i="40"/>
  <c r="AR31" i="40"/>
  <c r="AR63" i="40"/>
  <c r="AJ28" i="33"/>
  <c r="BI16" i="33"/>
  <c r="AN32" i="33"/>
  <c r="BK35" i="33"/>
  <c r="AH38" i="33"/>
  <c r="BK43" i="33"/>
  <c r="AN48" i="33"/>
  <c r="AN52" i="33"/>
  <c r="AN56" i="33"/>
  <c r="BR58" i="33"/>
  <c r="BK59" i="33"/>
  <c r="BR62" i="33"/>
  <c r="BL19" i="33"/>
  <c r="BO22" i="33"/>
  <c r="BL23" i="33"/>
  <c r="BO26" i="33"/>
  <c r="BI28" i="33"/>
  <c r="BI40" i="33"/>
  <c r="AL45" i="33"/>
  <c r="AL49" i="33"/>
  <c r="AL61" i="33"/>
  <c r="BL63" i="33"/>
  <c r="BM27" i="33"/>
  <c r="BP30" i="33"/>
  <c r="BJ32" i="33"/>
  <c r="BM35" i="33"/>
  <c r="BP38" i="33"/>
  <c r="AF42" i="33"/>
  <c r="BJ44" i="33"/>
  <c r="BM51" i="33"/>
  <c r="AF62" i="33"/>
  <c r="BS64" i="38"/>
  <c r="BU64" i="38"/>
  <c r="BT64" i="38"/>
  <c r="BW64" i="38"/>
  <c r="BX64" i="38"/>
  <c r="BY64" i="38"/>
  <c r="CA64" i="38"/>
  <c r="CB64" i="38"/>
  <c r="BV64" i="38"/>
  <c r="BZ64" i="38"/>
  <c r="BS48" i="38"/>
  <c r="BT48" i="38"/>
  <c r="BY48" i="38"/>
  <c r="BW48" i="38"/>
  <c r="BU48" i="38"/>
  <c r="BX48" i="38"/>
  <c r="CA48" i="38"/>
  <c r="CB48" i="38"/>
  <c r="BV48" i="38"/>
  <c r="BZ48" i="38"/>
  <c r="BS56" i="40"/>
  <c r="CB56" i="40"/>
  <c r="BV56" i="40"/>
  <c r="BW56" i="40"/>
  <c r="BU56" i="40"/>
  <c r="BZ56" i="40"/>
  <c r="CA56" i="40"/>
  <c r="BT56" i="40"/>
  <c r="BY56" i="40"/>
  <c r="BX56" i="40"/>
  <c r="AT50" i="46"/>
  <c r="AU50" i="46"/>
  <c r="AR50" i="46"/>
  <c r="AO50" i="46"/>
  <c r="AW50" i="46"/>
  <c r="AQ50" i="46"/>
  <c r="AV50" i="46"/>
  <c r="AS50" i="46"/>
  <c r="AX50" i="46"/>
  <c r="AP50" i="46"/>
  <c r="AR44" i="40"/>
  <c r="BX62" i="38"/>
  <c r="AS44" i="38"/>
  <c r="AP44" i="38"/>
  <c r="AT44" i="38"/>
  <c r="AX44" i="38"/>
  <c r="AW44" i="38"/>
  <c r="AM23" i="36"/>
  <c r="AM27" i="36"/>
  <c r="AM35" i="36"/>
  <c r="AM59" i="36"/>
  <c r="BJ17" i="36"/>
  <c r="BM24" i="36"/>
  <c r="BJ33" i="36"/>
  <c r="BM40" i="36"/>
  <c r="BP43" i="36"/>
  <c r="BJ45" i="36"/>
  <c r="BP47" i="36"/>
  <c r="BJ49" i="36"/>
  <c r="BP51" i="36"/>
  <c r="BJ53" i="36"/>
  <c r="BP55" i="36"/>
  <c r="BJ57" i="36"/>
  <c r="AL16" i="36"/>
  <c r="BI19" i="36"/>
  <c r="BL22" i="36"/>
  <c r="BO25" i="36"/>
  <c r="BI31" i="36"/>
  <c r="AL36" i="36"/>
  <c r="BI43" i="36"/>
  <c r="AL48" i="36"/>
  <c r="AL52" i="36"/>
  <c r="BL54" i="36"/>
  <c r="BO57" i="36"/>
  <c r="AO35" i="40"/>
  <c r="AW60" i="40"/>
  <c r="BW62" i="40"/>
  <c r="AQ65" i="38"/>
  <c r="AQ47" i="38"/>
  <c r="AQ32" i="38"/>
  <c r="AU51" i="38"/>
  <c r="AU36" i="38"/>
  <c r="BS46" i="38"/>
  <c r="BS62" i="38"/>
  <c r="AV36" i="38"/>
  <c r="CB62" i="38"/>
  <c r="AO18" i="38"/>
  <c r="AP18" i="38"/>
  <c r="AT18" i="38"/>
  <c r="AX18" i="38"/>
  <c r="AW18" i="38"/>
  <c r="AP41" i="38"/>
  <c r="AT41" i="38"/>
  <c r="BW62" i="38"/>
  <c r="AO33" i="38"/>
  <c r="AS51" i="38"/>
  <c r="AW55" i="38"/>
  <c r="AW41" i="38"/>
  <c r="AP35" i="38"/>
  <c r="AT35" i="38"/>
  <c r="AX35" i="38"/>
  <c r="BT34" i="38"/>
  <c r="BX34" i="38"/>
  <c r="BW34" i="38"/>
  <c r="CB34" i="38"/>
  <c r="CA34" i="38"/>
  <c r="BU34" i="38"/>
  <c r="BV34" i="38"/>
  <c r="BZ34" i="38"/>
  <c r="BS34" i="38"/>
  <c r="CD34" i="38" s="1"/>
  <c r="AE20" i="1" s="1"/>
  <c r="BY34" i="38"/>
  <c r="CA62" i="40"/>
  <c r="BV46" i="38"/>
  <c r="BX62" i="40"/>
  <c r="AU25" i="40"/>
  <c r="AS27" i="40"/>
  <c r="AR38" i="40"/>
  <c r="AT45" i="40"/>
  <c r="CA49" i="40"/>
  <c r="CB49" i="40"/>
  <c r="BZ49" i="40"/>
  <c r="BU49" i="40"/>
  <c r="BS49" i="40"/>
  <c r="BT49" i="40"/>
  <c r="BY49" i="40"/>
  <c r="BW49" i="40"/>
  <c r="BX49" i="40"/>
  <c r="BV49" i="40"/>
  <c r="AR54" i="40"/>
  <c r="AT61" i="40"/>
  <c r="AO63" i="40"/>
  <c r="AU65" i="40"/>
  <c r="AQ44" i="40"/>
  <c r="AT55" i="40"/>
  <c r="AQ60" i="40"/>
  <c r="AO29" i="40"/>
  <c r="AU35" i="40"/>
  <c r="AS45" i="40"/>
  <c r="AQ51" i="40"/>
  <c r="BW64" i="46"/>
  <c r="CB64" i="46"/>
  <c r="BU64" i="46"/>
  <c r="BX64" i="46"/>
  <c r="BS64" i="46"/>
  <c r="CA64" i="46"/>
  <c r="BT64" i="46"/>
  <c r="BY64" i="46"/>
  <c r="BV64" i="46"/>
  <c r="BZ64" i="46"/>
  <c r="BW60" i="46"/>
  <c r="CB60" i="46"/>
  <c r="BU60" i="46"/>
  <c r="BX60" i="46"/>
  <c r="BS60" i="46"/>
  <c r="CA60" i="46"/>
  <c r="BT60" i="46"/>
  <c r="BY60" i="46"/>
  <c r="BV60" i="46"/>
  <c r="BZ60" i="46"/>
  <c r="BS56" i="46"/>
  <c r="CA56" i="46"/>
  <c r="BV56" i="46"/>
  <c r="BT56" i="46"/>
  <c r="BY56" i="46"/>
  <c r="BW56" i="46"/>
  <c r="CB56" i="46"/>
  <c r="BZ56" i="46"/>
  <c r="BU56" i="46"/>
  <c r="BX56" i="46"/>
  <c r="BX52" i="46"/>
  <c r="BZ52" i="46"/>
  <c r="BS52" i="46"/>
  <c r="CA52" i="46"/>
  <c r="BT52" i="46"/>
  <c r="BY52" i="46"/>
  <c r="BV52" i="46"/>
  <c r="BW52" i="46"/>
  <c r="CB52" i="46"/>
  <c r="BU52" i="46"/>
  <c r="BW48" i="46"/>
  <c r="CB48" i="46"/>
  <c r="BZ48" i="46"/>
  <c r="BU48" i="46"/>
  <c r="BX48" i="46"/>
  <c r="BS48" i="46"/>
  <c r="CA48" i="46"/>
  <c r="BV48" i="46"/>
  <c r="BT48" i="46"/>
  <c r="BY48" i="46"/>
  <c r="BZ44" i="46"/>
  <c r="BW44" i="46"/>
  <c r="CB44" i="46"/>
  <c r="BU44" i="46"/>
  <c r="BV44" i="46"/>
  <c r="BX44" i="46"/>
  <c r="BS44" i="46"/>
  <c r="CA44" i="46"/>
  <c r="BT44" i="46"/>
  <c r="BY44" i="46"/>
  <c r="BS40" i="46"/>
  <c r="CA40" i="46"/>
  <c r="BT40" i="46"/>
  <c r="BZ40" i="46"/>
  <c r="BY40" i="46"/>
  <c r="BW40" i="46"/>
  <c r="BV40" i="46"/>
  <c r="CB40" i="46"/>
  <c r="BU40" i="46"/>
  <c r="BX40" i="46"/>
  <c r="BX36" i="46"/>
  <c r="BZ36" i="46"/>
  <c r="BS36" i="46"/>
  <c r="CA36" i="46"/>
  <c r="BT36" i="46"/>
  <c r="BU36" i="46"/>
  <c r="BY36" i="46"/>
  <c r="BW36" i="46"/>
  <c r="CB36" i="46"/>
  <c r="BV36" i="46"/>
  <c r="BW32" i="46"/>
  <c r="CB32" i="46"/>
  <c r="BV32" i="46"/>
  <c r="BY32" i="46"/>
  <c r="BU32" i="46"/>
  <c r="BX32" i="46"/>
  <c r="BS32" i="46"/>
  <c r="CD32" i="46" s="1"/>
  <c r="AN18" i="1" s="1"/>
  <c r="CA32" i="46"/>
  <c r="BT32" i="46"/>
  <c r="BZ32" i="46"/>
  <c r="AV18" i="46"/>
  <c r="AX18" i="46"/>
  <c r="AP18" i="46"/>
  <c r="AR18" i="46"/>
  <c r="AT18" i="46"/>
  <c r="BV33" i="46"/>
  <c r="CB33" i="46"/>
  <c r="BY33" i="46"/>
  <c r="BZ33" i="46"/>
  <c r="BX33" i="46"/>
  <c r="BW33" i="46"/>
  <c r="BT33" i="46"/>
  <c r="BU33" i="46"/>
  <c r="CA33" i="46"/>
  <c r="BS33" i="46"/>
  <c r="AU23" i="46"/>
  <c r="AP23" i="46"/>
  <c r="AT23" i="46"/>
  <c r="AX23" i="46"/>
  <c r="AQ23" i="46"/>
  <c r="AR60" i="38"/>
  <c r="AS64" i="38"/>
  <c r="AT43" i="40"/>
  <c r="AU59" i="40"/>
  <c r="AW24" i="40"/>
  <c r="AX40" i="40"/>
  <c r="AP56" i="40"/>
  <c r="AL23" i="50"/>
  <c r="AJ37" i="50"/>
  <c r="AL39" i="50"/>
  <c r="AJ33" i="50"/>
  <c r="AL35" i="50"/>
  <c r="BP17" i="50"/>
  <c r="BM26" i="50"/>
  <c r="BQ30" i="50"/>
  <c r="AN33" i="50"/>
  <c r="BR40" i="50"/>
  <c r="AJ16" i="50"/>
  <c r="AG17" i="50"/>
  <c r="BQ17" i="50"/>
  <c r="AM19" i="50"/>
  <c r="AJ20" i="50"/>
  <c r="AG21" i="50"/>
  <c r="BQ21" i="50"/>
  <c r="AM23" i="50"/>
  <c r="AG25" i="50"/>
  <c r="BQ25" i="50"/>
  <c r="BN26" i="50"/>
  <c r="AM27" i="50"/>
  <c r="AG29" i="50"/>
  <c r="BQ29" i="50"/>
  <c r="BN30" i="50"/>
  <c r="AM31" i="50"/>
  <c r="AG33" i="50"/>
  <c r="BQ33" i="50"/>
  <c r="BN34" i="50"/>
  <c r="AM35" i="50"/>
  <c r="AG37" i="50"/>
  <c r="BQ37" i="50"/>
  <c r="BN38" i="50"/>
  <c r="AM39" i="50"/>
  <c r="BO43" i="50"/>
  <c r="BI45" i="50"/>
  <c r="BN58" i="50"/>
  <c r="AK16" i="50"/>
  <c r="AH17" i="50"/>
  <c r="BR17" i="50"/>
  <c r="BK18" i="50"/>
  <c r="AN19" i="50"/>
  <c r="AK20" i="50"/>
  <c r="AH21" i="50"/>
  <c r="BR21" i="50"/>
  <c r="BK22" i="50"/>
  <c r="AN23" i="50"/>
  <c r="AK24" i="50"/>
  <c r="AH25" i="50"/>
  <c r="BR25" i="50"/>
  <c r="BK26" i="50"/>
  <c r="AN27" i="50"/>
  <c r="AK28" i="50"/>
  <c r="AH29" i="50"/>
  <c r="BR29" i="50"/>
  <c r="BK30" i="50"/>
  <c r="AN31" i="50"/>
  <c r="AK32" i="50"/>
  <c r="AH33" i="50"/>
  <c r="BR33" i="50"/>
  <c r="BK34" i="50"/>
  <c r="AN35" i="50"/>
  <c r="AK36" i="50"/>
  <c r="AH37" i="50"/>
  <c r="BR37" i="50"/>
  <c r="BK38" i="50"/>
  <c r="AN39" i="50"/>
  <c r="AK40" i="50"/>
  <c r="AJ42" i="50"/>
  <c r="BQ43" i="50"/>
  <c r="AH48" i="50"/>
  <c r="AI55" i="50"/>
  <c r="AK57" i="50"/>
  <c r="AM59" i="50"/>
  <c r="AL16" i="50"/>
  <c r="BO17" i="50"/>
  <c r="BL18" i="50"/>
  <c r="BI19" i="50"/>
  <c r="AL20" i="50"/>
  <c r="BO21" i="50"/>
  <c r="BL22" i="50"/>
  <c r="BI23" i="50"/>
  <c r="AL24" i="50"/>
  <c r="BO25" i="50"/>
  <c r="BL26" i="50"/>
  <c r="BI27" i="50"/>
  <c r="AL28" i="50"/>
  <c r="BO29" i="50"/>
  <c r="BL30" i="50"/>
  <c r="BI31" i="50"/>
  <c r="AL32" i="50"/>
  <c r="BO33" i="50"/>
  <c r="BL34" i="50"/>
  <c r="BI35" i="50"/>
  <c r="AL36" i="50"/>
  <c r="BO37" i="50"/>
  <c r="BL38" i="50"/>
  <c r="BI39" i="50"/>
  <c r="AL40" i="50"/>
  <c r="BQ41" i="50"/>
  <c r="AN44" i="50"/>
  <c r="AJ48" i="50"/>
  <c r="BI61" i="50"/>
  <c r="BI40" i="50"/>
  <c r="AL41" i="50"/>
  <c r="BO42" i="50"/>
  <c r="BL43" i="50"/>
  <c r="BI44" i="50"/>
  <c r="AL45" i="50"/>
  <c r="BO46" i="50"/>
  <c r="BL47" i="50"/>
  <c r="BI48" i="50"/>
  <c r="AL49" i="50"/>
  <c r="BO50" i="50"/>
  <c r="BL51" i="50"/>
  <c r="BI52" i="50"/>
  <c r="AL53" i="50"/>
  <c r="BO54" i="50"/>
  <c r="BL55" i="50"/>
  <c r="BI56" i="50"/>
  <c r="AL57" i="50"/>
  <c r="BO58" i="50"/>
  <c r="BL59" i="50"/>
  <c r="BI60" i="50"/>
  <c r="AL61" i="50"/>
  <c r="BO62" i="50"/>
  <c r="BL63" i="50"/>
  <c r="BI64" i="50"/>
  <c r="AL65" i="50"/>
  <c r="BO49" i="50"/>
  <c r="BL50" i="50"/>
  <c r="BI51" i="50"/>
  <c r="AL52" i="50"/>
  <c r="BO53" i="50"/>
  <c r="BL54" i="50"/>
  <c r="BI55" i="50"/>
  <c r="AL56" i="50"/>
  <c r="BO57" i="50"/>
  <c r="BL58" i="50"/>
  <c r="BI59" i="50"/>
  <c r="AL60" i="50"/>
  <c r="BO61" i="50"/>
  <c r="BL62" i="50"/>
  <c r="BI63" i="50"/>
  <c r="AL64" i="50"/>
  <c r="BO65" i="50"/>
  <c r="AJ41" i="50"/>
  <c r="AG42" i="50"/>
  <c r="BQ42" i="50"/>
  <c r="BN43" i="50"/>
  <c r="AM44" i="50"/>
  <c r="AJ45" i="50"/>
  <c r="AG46" i="50"/>
  <c r="BQ46" i="50"/>
  <c r="BN47" i="50"/>
  <c r="AM48" i="50"/>
  <c r="AJ49" i="50"/>
  <c r="AG50" i="50"/>
  <c r="BQ50" i="50"/>
  <c r="BN51" i="50"/>
  <c r="AM52" i="50"/>
  <c r="AJ53" i="50"/>
  <c r="AG54" i="50"/>
  <c r="BQ54" i="50"/>
  <c r="BN55" i="50"/>
  <c r="AM56" i="50"/>
  <c r="AJ57" i="50"/>
  <c r="AG58" i="50"/>
  <c r="BQ58" i="50"/>
  <c r="BN59" i="50"/>
  <c r="AM60" i="50"/>
  <c r="AJ61" i="50"/>
  <c r="AG62" i="50"/>
  <c r="BQ62" i="50"/>
  <c r="BN63" i="50"/>
  <c r="AM64" i="50"/>
  <c r="AJ65" i="50"/>
  <c r="O60" i="57"/>
  <c r="O61" i="57"/>
  <c r="AR2" i="1"/>
  <c r="AV55" i="38"/>
  <c r="AQ39" i="38"/>
  <c r="AX23" i="38"/>
  <c r="AS36" i="38"/>
  <c r="AW35" i="40"/>
  <c r="AW51" i="40"/>
  <c r="AW34" i="40"/>
  <c r="AV50" i="40"/>
  <c r="AX56" i="46"/>
  <c r="AS29" i="40"/>
  <c r="AX45" i="40"/>
  <c r="AX61" i="40"/>
  <c r="AM16" i="43"/>
  <c r="BN19" i="43"/>
  <c r="BN23" i="43"/>
  <c r="BN27" i="43"/>
  <c r="BN31" i="43"/>
  <c r="BN35" i="43"/>
  <c r="BN39" i="43"/>
  <c r="BN43" i="43"/>
  <c r="BN51" i="43"/>
  <c r="BN55" i="43"/>
  <c r="BN59" i="43"/>
  <c r="BN63" i="43"/>
  <c r="AF16" i="43"/>
  <c r="BP16" i="43"/>
  <c r="BM17" i="43"/>
  <c r="BJ18" i="43"/>
  <c r="AI19" i="43"/>
  <c r="AF20" i="43"/>
  <c r="BP20" i="43"/>
  <c r="BM21" i="43"/>
  <c r="BJ22" i="43"/>
  <c r="AI23" i="43"/>
  <c r="AF24" i="43"/>
  <c r="BP24" i="43"/>
  <c r="BM25" i="43"/>
  <c r="BJ26" i="43"/>
  <c r="AI27" i="43"/>
  <c r="AF28" i="43"/>
  <c r="BP28" i="43"/>
  <c r="BM29" i="43"/>
  <c r="BJ30" i="43"/>
  <c r="AI31" i="43"/>
  <c r="AF32" i="43"/>
  <c r="BP32" i="43"/>
  <c r="BM33" i="43"/>
  <c r="BJ34" i="43"/>
  <c r="AI35" i="43"/>
  <c r="AF36" i="43"/>
  <c r="BP36" i="43"/>
  <c r="BM37" i="43"/>
  <c r="BJ38" i="43"/>
  <c r="AI39" i="43"/>
  <c r="AF40" i="43"/>
  <c r="BP40" i="43"/>
  <c r="BM41" i="43"/>
  <c r="BJ42" i="43"/>
  <c r="AI43" i="43"/>
  <c r="AF44" i="43"/>
  <c r="BP44" i="43"/>
  <c r="BM45" i="43"/>
  <c r="BJ46" i="43"/>
  <c r="AI47" i="43"/>
  <c r="AF48" i="43"/>
  <c r="BP48" i="43"/>
  <c r="BM49" i="43"/>
  <c r="BJ50" i="43"/>
  <c r="AI51" i="43"/>
  <c r="AF52" i="43"/>
  <c r="BP52" i="43"/>
  <c r="BM53" i="43"/>
  <c r="BJ54" i="43"/>
  <c r="AI55" i="43"/>
  <c r="AF56" i="43"/>
  <c r="BP56" i="43"/>
  <c r="BM57" i="43"/>
  <c r="BJ58" i="43"/>
  <c r="AI59" i="43"/>
  <c r="AF60" i="43"/>
  <c r="BP60" i="43"/>
  <c r="BM61" i="43"/>
  <c r="BJ62" i="43"/>
  <c r="AI63" i="43"/>
  <c r="AF64" i="43"/>
  <c r="BP64" i="43"/>
  <c r="BM65" i="43"/>
  <c r="BI16" i="43"/>
  <c r="AL17" i="43"/>
  <c r="BO18" i="43"/>
  <c r="BL19" i="43"/>
  <c r="BI20" i="43"/>
  <c r="AL21" i="43"/>
  <c r="BO22" i="43"/>
  <c r="BL23" i="43"/>
  <c r="BI24" i="43"/>
  <c r="AL25" i="43"/>
  <c r="BO26" i="43"/>
  <c r="BL27" i="43"/>
  <c r="BI28" i="43"/>
  <c r="AL29" i="43"/>
  <c r="BO30" i="43"/>
  <c r="BL31" i="43"/>
  <c r="BI32" i="43"/>
  <c r="AL33" i="43"/>
  <c r="BO34" i="43"/>
  <c r="BL35" i="43"/>
  <c r="BI36" i="43"/>
  <c r="AL37" i="43"/>
  <c r="BO38" i="43"/>
  <c r="BL39" i="43"/>
  <c r="BI40" i="43"/>
  <c r="AL41" i="43"/>
  <c r="BO42" i="43"/>
  <c r="BL43" i="43"/>
  <c r="BI44" i="43"/>
  <c r="AL45" i="43"/>
  <c r="BO46" i="43"/>
  <c r="BL47" i="43"/>
  <c r="BI48" i="43"/>
  <c r="AL49" i="43"/>
  <c r="BO50" i="43"/>
  <c r="BL51" i="43"/>
  <c r="BI52" i="43"/>
  <c r="AL53" i="43"/>
  <c r="BO54" i="43"/>
  <c r="BL55" i="43"/>
  <c r="BI56" i="43"/>
  <c r="AL57" i="43"/>
  <c r="BO58" i="43"/>
  <c r="BL59" i="43"/>
  <c r="BI60" i="43"/>
  <c r="AL61" i="43"/>
  <c r="BO62" i="43"/>
  <c r="BL63" i="43"/>
  <c r="BI64" i="43"/>
  <c r="AL65" i="43"/>
  <c r="AH16" i="43"/>
  <c r="BR16" i="43"/>
  <c r="BK17" i="43"/>
  <c r="AN18" i="43"/>
  <c r="AK19" i="43"/>
  <c r="AH20" i="43"/>
  <c r="BR20" i="43"/>
  <c r="BK21" i="43"/>
  <c r="AN22" i="43"/>
  <c r="AK23" i="43"/>
  <c r="AH24" i="43"/>
  <c r="BR24" i="43"/>
  <c r="BK25" i="43"/>
  <c r="AN26" i="43"/>
  <c r="AK27" i="43"/>
  <c r="AH28" i="43"/>
  <c r="BR28" i="43"/>
  <c r="BK29" i="43"/>
  <c r="AN30" i="43"/>
  <c r="AK31" i="43"/>
  <c r="AH32" i="43"/>
  <c r="BR32" i="43"/>
  <c r="BK33" i="43"/>
  <c r="AN34" i="43"/>
  <c r="AK35" i="43"/>
  <c r="AH36" i="43"/>
  <c r="BR36" i="43"/>
  <c r="BK37" i="43"/>
  <c r="AN38" i="43"/>
  <c r="AK39" i="43"/>
  <c r="AH40" i="43"/>
  <c r="BR40" i="43"/>
  <c r="BK41" i="43"/>
  <c r="AN42" i="43"/>
  <c r="AK43" i="43"/>
  <c r="AH44" i="43"/>
  <c r="BR44" i="43"/>
  <c r="BK45" i="43"/>
  <c r="AN46" i="43"/>
  <c r="AK47" i="43"/>
  <c r="AH48" i="43"/>
  <c r="BR48" i="43"/>
  <c r="BK49" i="43"/>
  <c r="AN50" i="43"/>
  <c r="AK51" i="43"/>
  <c r="AH52" i="43"/>
  <c r="BR52" i="43"/>
  <c r="BK53" i="43"/>
  <c r="AN54" i="43"/>
  <c r="AK55" i="43"/>
  <c r="AH56" i="43"/>
  <c r="BR56" i="43"/>
  <c r="BK57" i="43"/>
  <c r="AN58" i="43"/>
  <c r="AK59" i="43"/>
  <c r="AH60" i="43"/>
  <c r="BR60" i="43"/>
  <c r="BK61" i="43"/>
  <c r="AN62" i="43"/>
  <c r="AK63" i="43"/>
  <c r="AH64" i="43"/>
  <c r="BR64" i="43"/>
  <c r="BK65" i="43"/>
  <c r="AM24" i="55"/>
  <c r="AI16" i="55"/>
  <c r="AK18" i="55"/>
  <c r="AM20" i="55"/>
  <c r="AI32" i="55"/>
  <c r="AK34" i="55"/>
  <c r="BQ36" i="55"/>
  <c r="AN39" i="55"/>
  <c r="BQ44" i="55"/>
  <c r="BI22" i="55"/>
  <c r="BL16" i="55"/>
  <c r="AL18" i="55"/>
  <c r="BL20" i="55"/>
  <c r="BI21" i="55"/>
  <c r="AL22" i="55"/>
  <c r="BO23" i="55"/>
  <c r="BL24" i="55"/>
  <c r="BI25" i="55"/>
  <c r="BO27" i="55"/>
  <c r="BL28" i="55"/>
  <c r="BI29" i="55"/>
  <c r="AL30" i="55"/>
  <c r="BO31" i="55"/>
  <c r="BL32" i="55"/>
  <c r="AL34" i="55"/>
  <c r="BP35" i="55"/>
  <c r="AN46" i="55"/>
  <c r="AL48" i="55"/>
  <c r="AJ50" i="55"/>
  <c r="AL52" i="55"/>
  <c r="AJ54" i="55"/>
  <c r="AJ58" i="55"/>
  <c r="AL60" i="55"/>
  <c r="AL64" i="55"/>
  <c r="AG16" i="55"/>
  <c r="BQ16" i="55"/>
  <c r="BN17" i="55"/>
  <c r="AM18" i="55"/>
  <c r="AJ19" i="55"/>
  <c r="AG20" i="55"/>
  <c r="BQ20" i="55"/>
  <c r="BN21" i="55"/>
  <c r="AM22" i="55"/>
  <c r="AJ23" i="55"/>
  <c r="AG24" i="55"/>
  <c r="BQ24" i="55"/>
  <c r="BN25" i="55"/>
  <c r="AM26" i="55"/>
  <c r="AJ27" i="55"/>
  <c r="AG28" i="55"/>
  <c r="BQ28" i="55"/>
  <c r="BN29" i="55"/>
  <c r="AM30" i="55"/>
  <c r="AJ31" i="55"/>
  <c r="AG32" i="55"/>
  <c r="BQ32" i="55"/>
  <c r="BN33" i="55"/>
  <c r="AM34" i="55"/>
  <c r="AJ35" i="55"/>
  <c r="AI38" i="55"/>
  <c r="AK40" i="55"/>
  <c r="BJ41" i="55"/>
  <c r="BK42" i="55"/>
  <c r="AI46" i="55"/>
  <c r="AN54" i="55"/>
  <c r="AN62" i="55"/>
  <c r="BJ16" i="55"/>
  <c r="AI17" i="55"/>
  <c r="BP18" i="55"/>
  <c r="BM19" i="55"/>
  <c r="BJ20" i="55"/>
  <c r="AI21" i="55"/>
  <c r="BP22" i="55"/>
  <c r="BM23" i="55"/>
  <c r="BJ24" i="55"/>
  <c r="AI25" i="55"/>
  <c r="BP26" i="55"/>
  <c r="BM27" i="55"/>
  <c r="BJ28" i="55"/>
  <c r="AI29" i="55"/>
  <c r="BP30" i="55"/>
  <c r="BM31" i="55"/>
  <c r="BJ32" i="55"/>
  <c r="AI33" i="55"/>
  <c r="BP34" i="55"/>
  <c r="BM35" i="55"/>
  <c r="AI37" i="55"/>
  <c r="AK39" i="55"/>
  <c r="BJ40" i="55"/>
  <c r="BK41" i="55"/>
  <c r="AG43" i="55"/>
  <c r="AI45" i="55"/>
  <c r="BJ48" i="55"/>
  <c r="BJ56" i="55"/>
  <c r="BJ64" i="55"/>
  <c r="BK36" i="55"/>
  <c r="AN37" i="55"/>
  <c r="AK38" i="55"/>
  <c r="AH39" i="55"/>
  <c r="BR39" i="55"/>
  <c r="BK40" i="55"/>
  <c r="AN41" i="55"/>
  <c r="AK42" i="55"/>
  <c r="AH43" i="55"/>
  <c r="BR43" i="55"/>
  <c r="BK44" i="55"/>
  <c r="AN45" i="55"/>
  <c r="AK46" i="55"/>
  <c r="AH47" i="55"/>
  <c r="BR47" i="55"/>
  <c r="BK48" i="55"/>
  <c r="AN49" i="55"/>
  <c r="AK50" i="55"/>
  <c r="AH51" i="55"/>
  <c r="BR51" i="55"/>
  <c r="BK52" i="55"/>
  <c r="AN53" i="55"/>
  <c r="AK54" i="55"/>
  <c r="AH55" i="55"/>
  <c r="BR55" i="55"/>
  <c r="BK56" i="55"/>
  <c r="AN57" i="55"/>
  <c r="AK58" i="55"/>
  <c r="AH59" i="55"/>
  <c r="BR59" i="55"/>
  <c r="BK60" i="55"/>
  <c r="AN61" i="55"/>
  <c r="AK62" i="55"/>
  <c r="AH63" i="55"/>
  <c r="BR63" i="55"/>
  <c r="BK64" i="55"/>
  <c r="AN65" i="55"/>
  <c r="AF36" i="55"/>
  <c r="BP36" i="55"/>
  <c r="BM37" i="55"/>
  <c r="BJ38" i="55"/>
  <c r="AI39" i="55"/>
  <c r="AF40" i="55"/>
  <c r="BP40" i="55"/>
  <c r="BM41" i="55"/>
  <c r="BJ42" i="55"/>
  <c r="AI43" i="55"/>
  <c r="AF44" i="55"/>
  <c r="BP44" i="55"/>
  <c r="BM45" i="55"/>
  <c r="BJ46" i="55"/>
  <c r="AI47" i="55"/>
  <c r="AF48" i="55"/>
  <c r="BP48" i="55"/>
  <c r="BM49" i="55"/>
  <c r="BJ50" i="55"/>
  <c r="AI51" i="55"/>
  <c r="AF52" i="55"/>
  <c r="BP52" i="55"/>
  <c r="BM53" i="55"/>
  <c r="BJ54" i="55"/>
  <c r="AI55" i="55"/>
  <c r="AF56" i="55"/>
  <c r="BP56" i="55"/>
  <c r="BM57" i="55"/>
  <c r="BJ58" i="55"/>
  <c r="AI59" i="55"/>
  <c r="AF60" i="55"/>
  <c r="BP60" i="55"/>
  <c r="BM61" i="55"/>
  <c r="BJ62" i="55"/>
  <c r="AI63" i="55"/>
  <c r="AF64" i="55"/>
  <c r="BP64" i="55"/>
  <c r="BM65" i="55"/>
  <c r="BP47" i="55"/>
  <c r="BM48" i="55"/>
  <c r="BJ49" i="55"/>
  <c r="AI50" i="55"/>
  <c r="BP51" i="55"/>
  <c r="BM52" i="55"/>
  <c r="BJ53" i="55"/>
  <c r="AI54" i="55"/>
  <c r="BP55" i="55"/>
  <c r="BM56" i="55"/>
  <c r="BJ57" i="55"/>
  <c r="AI58" i="55"/>
  <c r="BP59" i="55"/>
  <c r="BM60" i="55"/>
  <c r="BJ61" i="55"/>
  <c r="AI62" i="55"/>
  <c r="BP63" i="55"/>
  <c r="BM64" i="55"/>
  <c r="BJ65" i="55"/>
  <c r="AM18" i="62"/>
  <c r="BI20" i="62"/>
  <c r="BQ26" i="62"/>
  <c r="BM16" i="62"/>
  <c r="BK18" i="62"/>
  <c r="BM20" i="62"/>
  <c r="BK22" i="62"/>
  <c r="BM24" i="62"/>
  <c r="BJ16" i="62"/>
  <c r="AI17" i="62"/>
  <c r="BP18" i="62"/>
  <c r="BM19" i="62"/>
  <c r="BJ20" i="62"/>
  <c r="AI21" i="62"/>
  <c r="BP22" i="62"/>
  <c r="BM23" i="62"/>
  <c r="BJ24" i="62"/>
  <c r="AI25" i="62"/>
  <c r="AN27" i="62"/>
  <c r="BO38" i="62"/>
  <c r="AN43" i="62"/>
  <c r="BO16" i="62"/>
  <c r="BL17" i="62"/>
  <c r="BI18" i="62"/>
  <c r="AL19" i="62"/>
  <c r="BO20" i="62"/>
  <c r="BL21" i="62"/>
  <c r="BI22" i="62"/>
  <c r="AL23" i="62"/>
  <c r="BO24" i="62"/>
  <c r="BL25" i="62"/>
  <c r="BI26" i="62"/>
  <c r="AM38" i="62"/>
  <c r="AN46" i="62"/>
  <c r="AN16" i="62"/>
  <c r="AK17" i="62"/>
  <c r="AH18" i="62"/>
  <c r="BR18" i="62"/>
  <c r="BK19" i="62"/>
  <c r="AN20" i="62"/>
  <c r="AK21" i="62"/>
  <c r="AH22" i="62"/>
  <c r="BR22" i="62"/>
  <c r="BK23" i="62"/>
  <c r="AN24" i="62"/>
  <c r="AK25" i="62"/>
  <c r="AI26" i="62"/>
  <c r="BL27" i="62"/>
  <c r="BN29" i="62"/>
  <c r="BR33" i="62"/>
  <c r="BJ41" i="62"/>
  <c r="BL43" i="62"/>
  <c r="BL26" i="62"/>
  <c r="BI27" i="62"/>
  <c r="AL28" i="62"/>
  <c r="AX29" i="62"/>
  <c r="BO29" i="62"/>
  <c r="BL30" i="62"/>
  <c r="BI31" i="62"/>
  <c r="AL32" i="62"/>
  <c r="BO33" i="62"/>
  <c r="BL34" i="62"/>
  <c r="BI35" i="62"/>
  <c r="AL36" i="62"/>
  <c r="BO37" i="62"/>
  <c r="BL38" i="62"/>
  <c r="BI39" i="62"/>
  <c r="AL40" i="62"/>
  <c r="BO41" i="62"/>
  <c r="BL42" i="62"/>
  <c r="BI43" i="62"/>
  <c r="AL44" i="62"/>
  <c r="BL45" i="62"/>
  <c r="BR27" i="62"/>
  <c r="BK28" i="62"/>
  <c r="AN29" i="62"/>
  <c r="AK30" i="62"/>
  <c r="AH31" i="62"/>
  <c r="BR31" i="62"/>
  <c r="BK32" i="62"/>
  <c r="AN33" i="62"/>
  <c r="AK34" i="62"/>
  <c r="AH35" i="62"/>
  <c r="BR35" i="62"/>
  <c r="BK36" i="62"/>
  <c r="AN37" i="62"/>
  <c r="AK38" i="62"/>
  <c r="AH39" i="62"/>
  <c r="BR39" i="62"/>
  <c r="BK40" i="62"/>
  <c r="AN41" i="62"/>
  <c r="AK42" i="62"/>
  <c r="AH43" i="62"/>
  <c r="BR43" i="62"/>
  <c r="BN44" i="62"/>
  <c r="BP46" i="62"/>
  <c r="AK52" i="62"/>
  <c r="BK27" i="62"/>
  <c r="AN28" i="62"/>
  <c r="AK29" i="62"/>
  <c r="AH30" i="62"/>
  <c r="BR30" i="62"/>
  <c r="BK31" i="62"/>
  <c r="AN32" i="62"/>
  <c r="AK33" i="62"/>
  <c r="AH34" i="62"/>
  <c r="BR34" i="62"/>
  <c r="BK35" i="62"/>
  <c r="AN36" i="62"/>
  <c r="AK37" i="62"/>
  <c r="AH38" i="62"/>
  <c r="BR38" i="62"/>
  <c r="BK39" i="62"/>
  <c r="AN40" i="62"/>
  <c r="AK41" i="62"/>
  <c r="AH42" i="62"/>
  <c r="BR42" i="62"/>
  <c r="BK43" i="62"/>
  <c r="AN44" i="62"/>
  <c r="AK46" i="62"/>
  <c r="BM47" i="62"/>
  <c r="BO49" i="62"/>
  <c r="BL52" i="62"/>
  <c r="BN47" i="62"/>
  <c r="AM48" i="62"/>
  <c r="AG50" i="62"/>
  <c r="BR51" i="62"/>
  <c r="AH53" i="62"/>
  <c r="AK45" i="62"/>
  <c r="AH46" i="62"/>
  <c r="BR46" i="62"/>
  <c r="BK47" i="62"/>
  <c r="AN48" i="62"/>
  <c r="AK49" i="62"/>
  <c r="AH50" i="62"/>
  <c r="BR50" i="62"/>
  <c r="AI52" i="62"/>
  <c r="AJ53" i="62"/>
  <c r="AM54" i="62"/>
  <c r="AM56" i="62"/>
  <c r="BM44" i="62"/>
  <c r="BJ45" i="62"/>
  <c r="AI46" i="62"/>
  <c r="AF47" i="62"/>
  <c r="BP47" i="62"/>
  <c r="BM48" i="62"/>
  <c r="BJ49" i="62"/>
  <c r="AI50" i="62"/>
  <c r="AI51" i="62"/>
  <c r="AH54" i="62"/>
  <c r="BI56" i="62"/>
  <c r="BK59" i="62"/>
  <c r="BO56" i="62"/>
  <c r="BN54" i="62"/>
  <c r="BO55" i="62"/>
  <c r="BP56" i="62"/>
  <c r="BQ57" i="62"/>
  <c r="BR58" i="62"/>
  <c r="AI60" i="62"/>
  <c r="AF56" i="62"/>
  <c r="AG57" i="62"/>
  <c r="AH58" i="62"/>
  <c r="AI59" i="62"/>
  <c r="BJ63" i="62"/>
  <c r="AK51" i="62"/>
  <c r="AH52" i="62"/>
  <c r="BR52" i="62"/>
  <c r="BK53" i="62"/>
  <c r="AN54" i="62"/>
  <c r="AK55" i="62"/>
  <c r="AH56" i="62"/>
  <c r="BR56" i="62"/>
  <c r="BK57" i="62"/>
  <c r="AN58" i="62"/>
  <c r="AK59" i="62"/>
  <c r="AH60" i="62"/>
  <c r="AN61" i="62"/>
  <c r="BI61" i="62"/>
  <c r="BO63" i="62"/>
  <c r="BL64" i="62"/>
  <c r="BI65" i="62"/>
  <c r="AH61" i="62"/>
  <c r="BR61" i="62"/>
  <c r="BK62" i="62"/>
  <c r="AN63" i="62"/>
  <c r="AK64" i="62"/>
  <c r="BR65" i="62"/>
  <c r="AM61" i="62"/>
  <c r="AJ62" i="62"/>
  <c r="AG63" i="62"/>
  <c r="BQ63" i="62"/>
  <c r="BN64" i="62"/>
  <c r="AM65" i="62"/>
  <c r="AJ65" i="62"/>
  <c r="BY62" i="38"/>
  <c r="AX31" i="40"/>
  <c r="AS63" i="40"/>
  <c r="AQ29" i="40"/>
  <c r="AW45" i="40"/>
  <c r="AO61" i="40"/>
  <c r="AU18" i="40"/>
  <c r="AU34" i="40"/>
  <c r="AU50" i="40"/>
  <c r="AJ27" i="52"/>
  <c r="AL45" i="52"/>
  <c r="AJ59" i="52"/>
  <c r="BQ16" i="52"/>
  <c r="AJ19" i="52"/>
  <c r="BJ21" i="52"/>
  <c r="BP23" i="52"/>
  <c r="BR25" i="52"/>
  <c r="BJ33" i="52"/>
  <c r="BN37" i="52"/>
  <c r="BP39" i="52"/>
  <c r="BR41" i="52"/>
  <c r="BJ49" i="52"/>
  <c r="BN53" i="52"/>
  <c r="BP55" i="52"/>
  <c r="BR57" i="52"/>
  <c r="BN17" i="52"/>
  <c r="AN23" i="52"/>
  <c r="BK30" i="52"/>
  <c r="BM32" i="52"/>
  <c r="BQ36" i="52"/>
  <c r="AN39" i="52"/>
  <c r="BK46" i="52"/>
  <c r="BM48" i="52"/>
  <c r="BQ52" i="52"/>
  <c r="AN55" i="52"/>
  <c r="BK62" i="52"/>
  <c r="BN16" i="52"/>
  <c r="AM17" i="52"/>
  <c r="AJ18" i="52"/>
  <c r="AG19" i="52"/>
  <c r="BQ19" i="52"/>
  <c r="BN20" i="52"/>
  <c r="AM21" i="52"/>
  <c r="AJ22" i="52"/>
  <c r="AG23" i="52"/>
  <c r="BQ23" i="52"/>
  <c r="BN24" i="52"/>
  <c r="AM25" i="52"/>
  <c r="AJ26" i="52"/>
  <c r="AG27" i="52"/>
  <c r="BQ27" i="52"/>
  <c r="BN28" i="52"/>
  <c r="AM29" i="52"/>
  <c r="AJ30" i="52"/>
  <c r="AG31" i="52"/>
  <c r="BQ31" i="52"/>
  <c r="BN32" i="52"/>
  <c r="AM33" i="52"/>
  <c r="AJ34" i="52"/>
  <c r="AG35" i="52"/>
  <c r="BQ35" i="52"/>
  <c r="BN36" i="52"/>
  <c r="AM37" i="52"/>
  <c r="AJ38" i="52"/>
  <c r="AG39" i="52"/>
  <c r="BQ39" i="52"/>
  <c r="BN40" i="52"/>
  <c r="AM41" i="52"/>
  <c r="AJ42" i="52"/>
  <c r="AG43" i="52"/>
  <c r="BQ43" i="52"/>
  <c r="BN44" i="52"/>
  <c r="AM45" i="52"/>
  <c r="AJ46" i="52"/>
  <c r="AG47" i="52"/>
  <c r="BQ47" i="52"/>
  <c r="BN48" i="52"/>
  <c r="AM49" i="52"/>
  <c r="AJ50" i="52"/>
  <c r="AG51" i="52"/>
  <c r="BQ51" i="52"/>
  <c r="BN52" i="52"/>
  <c r="AM53" i="52"/>
  <c r="AJ54" i="52"/>
  <c r="AG55" i="52"/>
  <c r="BQ55" i="52"/>
  <c r="BN56" i="52"/>
  <c r="AM57" i="52"/>
  <c r="AJ58" i="52"/>
  <c r="AG59" i="52"/>
  <c r="BQ59" i="52"/>
  <c r="BN60" i="52"/>
  <c r="AM61" i="52"/>
  <c r="AJ62" i="52"/>
  <c r="AK63" i="52"/>
  <c r="BJ64" i="52"/>
  <c r="BK65" i="52"/>
  <c r="BK16" i="52"/>
  <c r="AN17" i="52"/>
  <c r="AK18" i="52"/>
  <c r="AH19" i="52"/>
  <c r="BR19" i="52"/>
  <c r="BK20" i="52"/>
  <c r="AN21" i="52"/>
  <c r="AK22" i="52"/>
  <c r="AH23" i="52"/>
  <c r="BR23" i="52"/>
  <c r="BK24" i="52"/>
  <c r="AN25" i="52"/>
  <c r="AK26" i="52"/>
  <c r="AH27" i="52"/>
  <c r="BR27" i="52"/>
  <c r="BK28" i="52"/>
  <c r="AN29" i="52"/>
  <c r="AK30" i="52"/>
  <c r="AH31" i="52"/>
  <c r="BR31" i="52"/>
  <c r="BK32" i="52"/>
  <c r="AN33" i="52"/>
  <c r="AK34" i="52"/>
  <c r="AH35" i="52"/>
  <c r="BR35" i="52"/>
  <c r="BK36" i="52"/>
  <c r="AN37" i="52"/>
  <c r="AK38" i="52"/>
  <c r="AH39" i="52"/>
  <c r="BR39" i="52"/>
  <c r="BK40" i="52"/>
  <c r="AN41" i="52"/>
  <c r="AK42" i="52"/>
  <c r="AH43" i="52"/>
  <c r="BR43" i="52"/>
  <c r="BK44" i="52"/>
  <c r="AN45" i="52"/>
  <c r="AK46" i="52"/>
  <c r="AH47" i="52"/>
  <c r="BR47" i="52"/>
  <c r="BK48" i="52"/>
  <c r="AN49" i="52"/>
  <c r="AK50" i="52"/>
  <c r="AH51" i="52"/>
  <c r="BR51" i="52"/>
  <c r="BK52" i="52"/>
  <c r="AN53" i="52"/>
  <c r="AK54" i="52"/>
  <c r="AH55" i="52"/>
  <c r="BR55" i="52"/>
  <c r="BK56" i="52"/>
  <c r="AN57" i="52"/>
  <c r="AK58" i="52"/>
  <c r="AH59" i="52"/>
  <c r="BR59" i="52"/>
  <c r="BK60" i="52"/>
  <c r="AN61" i="52"/>
  <c r="AK62" i="52"/>
  <c r="AN64" i="52"/>
  <c r="AF16" i="52"/>
  <c r="BP16" i="52"/>
  <c r="BM17" i="52"/>
  <c r="BJ18" i="52"/>
  <c r="AI19" i="52"/>
  <c r="AF20" i="52"/>
  <c r="BP20" i="52"/>
  <c r="BM21" i="52"/>
  <c r="BJ22" i="52"/>
  <c r="AI23" i="52"/>
  <c r="AF24" i="52"/>
  <c r="BP24" i="52"/>
  <c r="BM25" i="52"/>
  <c r="BJ26" i="52"/>
  <c r="AI27" i="52"/>
  <c r="AF28" i="52"/>
  <c r="BP28" i="52"/>
  <c r="BM29" i="52"/>
  <c r="BJ30" i="52"/>
  <c r="AI31" i="52"/>
  <c r="AF32" i="52"/>
  <c r="BP32" i="52"/>
  <c r="BM33" i="52"/>
  <c r="BJ34" i="52"/>
  <c r="AI35" i="52"/>
  <c r="AF36" i="52"/>
  <c r="BP36" i="52"/>
  <c r="BM37" i="52"/>
  <c r="BJ38" i="52"/>
  <c r="AI39" i="52"/>
  <c r="AF40" i="52"/>
  <c r="BP40" i="52"/>
  <c r="BM41" i="52"/>
  <c r="BJ42" i="52"/>
  <c r="AI43" i="52"/>
  <c r="AF44" i="52"/>
  <c r="BP44" i="52"/>
  <c r="BM45" i="52"/>
  <c r="BJ46" i="52"/>
  <c r="AI47" i="52"/>
  <c r="AF48" i="52"/>
  <c r="BP48" i="52"/>
  <c r="BM49" i="52"/>
  <c r="BJ50" i="52"/>
  <c r="AI51" i="52"/>
  <c r="AF52" i="52"/>
  <c r="BP52" i="52"/>
  <c r="BM53" i="52"/>
  <c r="BJ54" i="52"/>
  <c r="AI55" i="52"/>
  <c r="AF56" i="52"/>
  <c r="BP56" i="52"/>
  <c r="BM57" i="52"/>
  <c r="BJ58" i="52"/>
  <c r="AI59" i="52"/>
  <c r="AF60" i="52"/>
  <c r="BP60" i="52"/>
  <c r="BM61" i="52"/>
  <c r="BJ62" i="52"/>
  <c r="AH64" i="52"/>
  <c r="AF63" i="52"/>
  <c r="BP63" i="52"/>
  <c r="BM64" i="52"/>
  <c r="BJ65" i="52"/>
  <c r="AH63" i="52"/>
  <c r="BR63" i="52"/>
  <c r="BK64" i="52"/>
  <c r="AN65" i="52"/>
  <c r="AM22" i="56"/>
  <c r="BJ16" i="56"/>
  <c r="AI17" i="56"/>
  <c r="BP18" i="56"/>
  <c r="BM19" i="56"/>
  <c r="BJ20" i="56"/>
  <c r="AI21" i="56"/>
  <c r="BP22" i="56"/>
  <c r="BM23" i="56"/>
  <c r="BK24" i="56"/>
  <c r="AK26" i="56"/>
  <c r="BO16" i="56"/>
  <c r="BL17" i="56"/>
  <c r="BI18" i="56"/>
  <c r="AL19" i="56"/>
  <c r="BO20" i="56"/>
  <c r="BL21" i="56"/>
  <c r="BI22" i="56"/>
  <c r="AL23" i="56"/>
  <c r="BI30" i="56"/>
  <c r="AN16" i="56"/>
  <c r="AK17" i="56"/>
  <c r="AH18" i="56"/>
  <c r="BR18" i="56"/>
  <c r="BK19" i="56"/>
  <c r="AN20" i="56"/>
  <c r="AK21" i="56"/>
  <c r="AH22" i="56"/>
  <c r="BR22" i="56"/>
  <c r="BK23" i="56"/>
  <c r="AJ25" i="56"/>
  <c r="AI32" i="56"/>
  <c r="AK34" i="56"/>
  <c r="AM36" i="56"/>
  <c r="BI38" i="56"/>
  <c r="BL41" i="56"/>
  <c r="BI42" i="56"/>
  <c r="BL45" i="56"/>
  <c r="BI46" i="56"/>
  <c r="BL49" i="56"/>
  <c r="BI50" i="56"/>
  <c r="AJ24" i="56"/>
  <c r="AG25" i="56"/>
  <c r="BQ25" i="56"/>
  <c r="BN26" i="56"/>
  <c r="AM27" i="56"/>
  <c r="AJ28" i="56"/>
  <c r="AG29" i="56"/>
  <c r="BQ29" i="56"/>
  <c r="BN30" i="56"/>
  <c r="AM31" i="56"/>
  <c r="AJ32" i="56"/>
  <c r="AG33" i="56"/>
  <c r="BQ33" i="56"/>
  <c r="BN34" i="56"/>
  <c r="AM35" i="56"/>
  <c r="AJ36" i="56"/>
  <c r="AG37" i="56"/>
  <c r="BQ37" i="56"/>
  <c r="BN38" i="56"/>
  <c r="AM39" i="56"/>
  <c r="AJ40" i="56"/>
  <c r="AG41" i="56"/>
  <c r="BQ41" i="56"/>
  <c r="BN42" i="56"/>
  <c r="AM43" i="56"/>
  <c r="AJ44" i="56"/>
  <c r="AG45" i="56"/>
  <c r="BQ45" i="56"/>
  <c r="BN46" i="56"/>
  <c r="AM47" i="56"/>
  <c r="AJ48" i="56"/>
  <c r="AG49" i="56"/>
  <c r="BQ49" i="56"/>
  <c r="BN50" i="56"/>
  <c r="BK51" i="56"/>
  <c r="BR52" i="56"/>
  <c r="BM55" i="56"/>
  <c r="BO57" i="56"/>
  <c r="BI59" i="56"/>
  <c r="BR60" i="56"/>
  <c r="BM63" i="56"/>
  <c r="BO65" i="56"/>
  <c r="BK26" i="56"/>
  <c r="AN27" i="56"/>
  <c r="AK28" i="56"/>
  <c r="AH29" i="56"/>
  <c r="BR29" i="56"/>
  <c r="BK30" i="56"/>
  <c r="AN31" i="56"/>
  <c r="AK32" i="56"/>
  <c r="AH33" i="56"/>
  <c r="BR33" i="56"/>
  <c r="BK34" i="56"/>
  <c r="AN35" i="56"/>
  <c r="AK36" i="56"/>
  <c r="AH37" i="56"/>
  <c r="BR37" i="56"/>
  <c r="BK38" i="56"/>
  <c r="AN39" i="56"/>
  <c r="AK40" i="56"/>
  <c r="AH41" i="56"/>
  <c r="BR41" i="56"/>
  <c r="BK42" i="56"/>
  <c r="AN43" i="56"/>
  <c r="AK44" i="56"/>
  <c r="AH45" i="56"/>
  <c r="BR45" i="56"/>
  <c r="BK46" i="56"/>
  <c r="AN47" i="56"/>
  <c r="AK48" i="56"/>
  <c r="AH49" i="56"/>
  <c r="BR49" i="56"/>
  <c r="BK50" i="56"/>
  <c r="BL51" i="56"/>
  <c r="AG53" i="56"/>
  <c r="AI55" i="56"/>
  <c r="AK57" i="56"/>
  <c r="BJ58" i="56"/>
  <c r="BK59" i="56"/>
  <c r="AG61" i="56"/>
  <c r="AI63" i="56"/>
  <c r="AK65" i="56"/>
  <c r="AL24" i="56"/>
  <c r="BO25" i="56"/>
  <c r="BL26" i="56"/>
  <c r="BI27" i="56"/>
  <c r="AL28" i="56"/>
  <c r="BO29" i="56"/>
  <c r="BL30" i="56"/>
  <c r="BI31" i="56"/>
  <c r="AL32" i="56"/>
  <c r="BO33" i="56"/>
  <c r="BL34" i="56"/>
  <c r="BI35" i="56"/>
  <c r="AL36" i="56"/>
  <c r="BO37" i="56"/>
  <c r="BL38" i="56"/>
  <c r="BI39" i="56"/>
  <c r="AL40" i="56"/>
  <c r="BO41" i="56"/>
  <c r="BL42" i="56"/>
  <c r="BI43" i="56"/>
  <c r="AL44" i="56"/>
  <c r="BO45" i="56"/>
  <c r="BL46" i="56"/>
  <c r="BI47" i="56"/>
  <c r="AL48" i="56"/>
  <c r="BO49" i="56"/>
  <c r="BL50" i="56"/>
  <c r="BM51" i="56"/>
  <c r="BO53" i="56"/>
  <c r="BI55" i="56"/>
  <c r="BR56" i="56"/>
  <c r="BM59" i="56"/>
  <c r="BO61" i="56"/>
  <c r="BI63" i="56"/>
  <c r="BR64" i="56"/>
  <c r="BP51" i="56"/>
  <c r="BM52" i="56"/>
  <c r="BJ53" i="56"/>
  <c r="AI54" i="56"/>
  <c r="AF55" i="56"/>
  <c r="BP55" i="56"/>
  <c r="BM56" i="56"/>
  <c r="BJ57" i="56"/>
  <c r="AI58" i="56"/>
  <c r="AF59" i="56"/>
  <c r="BP59" i="56"/>
  <c r="BM60" i="56"/>
  <c r="BJ61" i="56"/>
  <c r="AI62" i="56"/>
  <c r="AF63" i="56"/>
  <c r="BP63" i="56"/>
  <c r="BM64" i="56"/>
  <c r="BJ65" i="56"/>
  <c r="AH51" i="56"/>
  <c r="BR51" i="56"/>
  <c r="BK52" i="56"/>
  <c r="AN53" i="56"/>
  <c r="AK54" i="56"/>
  <c r="AH55" i="56"/>
  <c r="BR55" i="56"/>
  <c r="BK56" i="56"/>
  <c r="AN57" i="56"/>
  <c r="AK58" i="56"/>
  <c r="AH59" i="56"/>
  <c r="BR59" i="56"/>
  <c r="BK60" i="56"/>
  <c r="AN61" i="56"/>
  <c r="AK62" i="56"/>
  <c r="AH63" i="56"/>
  <c r="BR63" i="56"/>
  <c r="BK64" i="56"/>
  <c r="AN65" i="56"/>
  <c r="AW53" i="38"/>
  <c r="AW37" i="38"/>
  <c r="AP21" i="38"/>
  <c r="AW54" i="38"/>
  <c r="AW38" i="38"/>
  <c r="AS18" i="40"/>
  <c r="AS34" i="40"/>
  <c r="AX50" i="40"/>
  <c r="AR19" i="40"/>
  <c r="AR35" i="40"/>
  <c r="AR51" i="40"/>
  <c r="BQ21" i="33"/>
  <c r="BQ29" i="33"/>
  <c r="AK26" i="33"/>
  <c r="AM40" i="33"/>
  <c r="AN44" i="33"/>
  <c r="BR46" i="33"/>
  <c r="AH50" i="33"/>
  <c r="AK53" i="33"/>
  <c r="AK57" i="33"/>
  <c r="AH62" i="33"/>
  <c r="AL21" i="33"/>
  <c r="AL29" i="33"/>
  <c r="AL33" i="33"/>
  <c r="AL37" i="33"/>
  <c r="AL57" i="33"/>
  <c r="BP18" i="33"/>
  <c r="AF22" i="33"/>
  <c r="BJ24" i="33"/>
  <c r="BM39" i="33"/>
  <c r="BP42" i="33"/>
  <c r="AF46" i="33"/>
  <c r="BJ48" i="33"/>
  <c r="BP50" i="33"/>
  <c r="AF54" i="33"/>
  <c r="AF58" i="33"/>
  <c r="BX24" i="38"/>
  <c r="BS24" i="38"/>
  <c r="CB24" i="38"/>
  <c r="CA24" i="38"/>
  <c r="BV24" i="38"/>
  <c r="BZ24" i="38"/>
  <c r="BU24" i="38"/>
  <c r="BY24" i="38"/>
  <c r="BW24" i="38"/>
  <c r="BT24" i="38"/>
  <c r="BS52" i="38"/>
  <c r="BT52" i="38"/>
  <c r="BW52" i="38"/>
  <c r="BX52" i="38"/>
  <c r="BU52" i="38"/>
  <c r="CA52" i="38"/>
  <c r="CB52" i="38"/>
  <c r="BV52" i="38"/>
  <c r="BZ52" i="38"/>
  <c r="BY52" i="38"/>
  <c r="BS36" i="38"/>
  <c r="BT36" i="38"/>
  <c r="BW36" i="38"/>
  <c r="BY36" i="38"/>
  <c r="BX36" i="38"/>
  <c r="BU36" i="38"/>
  <c r="CA36" i="38"/>
  <c r="CB36" i="38"/>
  <c r="BV36" i="38"/>
  <c r="BZ36" i="38"/>
  <c r="AU52" i="46"/>
  <c r="AP52" i="46"/>
  <c r="AO52" i="46"/>
  <c r="AW52" i="46"/>
  <c r="AQ52" i="46"/>
  <c r="AV52" i="46"/>
  <c r="AX52" i="46"/>
  <c r="AR52" i="46"/>
  <c r="AT52" i="46"/>
  <c r="AS52" i="46"/>
  <c r="BY26" i="46"/>
  <c r="BU26" i="46"/>
  <c r="BX26" i="46"/>
  <c r="CB26" i="46"/>
  <c r="BV26" i="46"/>
  <c r="BZ26" i="46"/>
  <c r="BT26" i="46"/>
  <c r="BS26" i="46"/>
  <c r="BW26" i="46"/>
  <c r="CA26" i="46"/>
  <c r="AU55" i="38"/>
  <c r="AP32" i="38"/>
  <c r="AT32" i="38"/>
  <c r="AX32" i="38"/>
  <c r="AM43" i="36"/>
  <c r="AM55" i="36"/>
  <c r="BM20" i="36"/>
  <c r="BP23" i="36"/>
  <c r="BJ25" i="36"/>
  <c r="BM28" i="36"/>
  <c r="BP31" i="36"/>
  <c r="BP35" i="36"/>
  <c r="BJ37" i="36"/>
  <c r="BM48" i="36"/>
  <c r="BP59" i="36"/>
  <c r="BJ61" i="36"/>
  <c r="BP63" i="36"/>
  <c r="BO17" i="36"/>
  <c r="BI23" i="36"/>
  <c r="AL28" i="36"/>
  <c r="AL32" i="36"/>
  <c r="BL34" i="36"/>
  <c r="BO37" i="36"/>
  <c r="BL38" i="36"/>
  <c r="BO41" i="36"/>
  <c r="BL46" i="36"/>
  <c r="BO49" i="36"/>
  <c r="BI55" i="36"/>
  <c r="AL60" i="36"/>
  <c r="AL64" i="36"/>
  <c r="AP20" i="38"/>
  <c r="CC43" i="40"/>
  <c r="AG29" i="1" s="1"/>
  <c r="AQ55" i="46"/>
  <c r="AO55" i="46"/>
  <c r="AV55" i="46"/>
  <c r="AU55" i="46"/>
  <c r="AR55" i="46"/>
  <c r="AX55" i="46"/>
  <c r="AW55" i="46"/>
  <c r="AT55" i="46"/>
  <c r="AP55" i="46"/>
  <c r="AQ39" i="46"/>
  <c r="AS39" i="46"/>
  <c r="AV39" i="46"/>
  <c r="AU39" i="46"/>
  <c r="AO39" i="46"/>
  <c r="AR39" i="46"/>
  <c r="AW39" i="46"/>
  <c r="AX39" i="46"/>
  <c r="AT39" i="46"/>
  <c r="AP39" i="46"/>
  <c r="BX57" i="46"/>
  <c r="CA57" i="46"/>
  <c r="BT57" i="46"/>
  <c r="BU57" i="46"/>
  <c r="BW57" i="46"/>
  <c r="CB57" i="46"/>
  <c r="BY57" i="46"/>
  <c r="BZ57" i="46"/>
  <c r="BV57" i="46"/>
  <c r="BS57" i="46"/>
  <c r="AW44" i="40"/>
  <c r="BI23" i="29"/>
  <c r="AK31" i="29"/>
  <c r="AJ33" i="29"/>
  <c r="BL37" i="29"/>
  <c r="BK40" i="29"/>
  <c r="AG43" i="29"/>
  <c r="AI53" i="29"/>
  <c r="AI61" i="29"/>
  <c r="BP19" i="29"/>
  <c r="BN24" i="29"/>
  <c r="AL28" i="29"/>
  <c r="BM29" i="29"/>
  <c r="AN31" i="29"/>
  <c r="AK33" i="29"/>
  <c r="AM34" i="29"/>
  <c r="AL36" i="29"/>
  <c r="BM37" i="29"/>
  <c r="AN39" i="29"/>
  <c r="AK41" i="29"/>
  <c r="AM42" i="29"/>
  <c r="AL44" i="29"/>
  <c r="BM45" i="29"/>
  <c r="AN47" i="29"/>
  <c r="AI49" i="29"/>
  <c r="AM53" i="29"/>
  <c r="AN58" i="29"/>
  <c r="BJ64" i="29"/>
  <c r="BJ18" i="29"/>
  <c r="BL21" i="29"/>
  <c r="BR26" i="29"/>
  <c r="AH30" i="29"/>
  <c r="AG35" i="29"/>
  <c r="AK39" i="29"/>
  <c r="BL49" i="29"/>
  <c r="AI57" i="29"/>
  <c r="AJ62" i="29"/>
  <c r="AJ16" i="29"/>
  <c r="AF23" i="29"/>
  <c r="AM16" i="29"/>
  <c r="BL17" i="29"/>
  <c r="BI19" i="29"/>
  <c r="BK20" i="29"/>
  <c r="BJ22" i="29"/>
  <c r="AI24" i="29"/>
  <c r="BL25" i="29"/>
  <c r="BI27" i="29"/>
  <c r="BK28" i="29"/>
  <c r="BJ30" i="29"/>
  <c r="AI32" i="29"/>
  <c r="BL33" i="29"/>
  <c r="BI35" i="29"/>
  <c r="BK36" i="29"/>
  <c r="BJ38" i="29"/>
  <c r="AI40" i="29"/>
  <c r="BL41" i="29"/>
  <c r="BI43" i="29"/>
  <c r="BK44" i="29"/>
  <c r="BJ46" i="29"/>
  <c r="AI48" i="29"/>
  <c r="BI51" i="29"/>
  <c r="BN60" i="29"/>
  <c r="AI16" i="29"/>
  <c r="AG19" i="29"/>
  <c r="AG27" i="29"/>
  <c r="BP33" i="29"/>
  <c r="BO44" i="29"/>
  <c r="AM48" i="29"/>
  <c r="AK55" i="29"/>
  <c r="AF16" i="29"/>
  <c r="BM17" i="29"/>
  <c r="AN19" i="29"/>
  <c r="AK21" i="29"/>
  <c r="AM22" i="29"/>
  <c r="AL24" i="29"/>
  <c r="BM25" i="29"/>
  <c r="AN27" i="29"/>
  <c r="AK29" i="29"/>
  <c r="AM30" i="29"/>
  <c r="AL32" i="29"/>
  <c r="BM33" i="29"/>
  <c r="AN35" i="29"/>
  <c r="AK37" i="29"/>
  <c r="AM38" i="29"/>
  <c r="AL40" i="29"/>
  <c r="BM41" i="29"/>
  <c r="AN43" i="29"/>
  <c r="AK45" i="29"/>
  <c r="AM46" i="29"/>
  <c r="AL48" i="29"/>
  <c r="AM49" i="29"/>
  <c r="AG51" i="29"/>
  <c r="AG55" i="29"/>
  <c r="AG59" i="29"/>
  <c r="AG63" i="29"/>
  <c r="BI16" i="29"/>
  <c r="AL17" i="29"/>
  <c r="AF18" i="29"/>
  <c r="BP18" i="29"/>
  <c r="BN19" i="29"/>
  <c r="AN20" i="29"/>
  <c r="AL21" i="29"/>
  <c r="AF22" i="29"/>
  <c r="BP22" i="29"/>
  <c r="BN23" i="29"/>
  <c r="AN24" i="29"/>
  <c r="AL25" i="29"/>
  <c r="AF26" i="29"/>
  <c r="BP26" i="29"/>
  <c r="BN27" i="29"/>
  <c r="AN28" i="29"/>
  <c r="AL29" i="29"/>
  <c r="AF30" i="29"/>
  <c r="BP30" i="29"/>
  <c r="BN31" i="29"/>
  <c r="AN32" i="29"/>
  <c r="AL33" i="29"/>
  <c r="AF34" i="29"/>
  <c r="BP34" i="29"/>
  <c r="BN35" i="29"/>
  <c r="AN36" i="29"/>
  <c r="AL37" i="29"/>
  <c r="AF38" i="29"/>
  <c r="BP38" i="29"/>
  <c r="BN39" i="29"/>
  <c r="AN40" i="29"/>
  <c r="AL41" i="29"/>
  <c r="AF42" i="29"/>
  <c r="BP42" i="29"/>
  <c r="BN43" i="29"/>
  <c r="AN44" i="29"/>
  <c r="AL45" i="29"/>
  <c r="AF46" i="29"/>
  <c r="BP46" i="29"/>
  <c r="BN47" i="29"/>
  <c r="AN48" i="29"/>
  <c r="AK49" i="29"/>
  <c r="AH50" i="29"/>
  <c r="BR50" i="29"/>
  <c r="BK51" i="29"/>
  <c r="AN52" i="29"/>
  <c r="AK53" i="29"/>
  <c r="AH54" i="29"/>
  <c r="BR54" i="29"/>
  <c r="BK55" i="29"/>
  <c r="AN56" i="29"/>
  <c r="AK57" i="29"/>
  <c r="AH58" i="29"/>
  <c r="BR58" i="29"/>
  <c r="BK59" i="29"/>
  <c r="AN60" i="29"/>
  <c r="AK61" i="29"/>
  <c r="AH62" i="29"/>
  <c r="BR62" i="29"/>
  <c r="BK63" i="29"/>
  <c r="AN64" i="29"/>
  <c r="AK65" i="29"/>
  <c r="AH16" i="29"/>
  <c r="BR16" i="29"/>
  <c r="BK17" i="29"/>
  <c r="BI18" i="29"/>
  <c r="AI19" i="29"/>
  <c r="AG20" i="29"/>
  <c r="BQ20" i="29"/>
  <c r="BK21" i="29"/>
  <c r="BI22" i="29"/>
  <c r="AI23" i="29"/>
  <c r="AG24" i="29"/>
  <c r="BQ24" i="29"/>
  <c r="BK25" i="29"/>
  <c r="BI26" i="29"/>
  <c r="AI27" i="29"/>
  <c r="AG28" i="29"/>
  <c r="BQ28" i="29"/>
  <c r="BK29" i="29"/>
  <c r="BI30" i="29"/>
  <c r="AI31" i="29"/>
  <c r="AG32" i="29"/>
  <c r="BQ32" i="29"/>
  <c r="BK33" i="29"/>
  <c r="BI34" i="29"/>
  <c r="AI35" i="29"/>
  <c r="AG36" i="29"/>
  <c r="BQ36" i="29"/>
  <c r="BK37" i="29"/>
  <c r="BI38" i="29"/>
  <c r="AI39" i="29"/>
  <c r="AG40" i="29"/>
  <c r="BQ40" i="29"/>
  <c r="BK41" i="29"/>
  <c r="BI42" i="29"/>
  <c r="AI43" i="29"/>
  <c r="AG44" i="29"/>
  <c r="BQ44" i="29"/>
  <c r="BK45" i="29"/>
  <c r="BI46" i="29"/>
  <c r="AI47" i="29"/>
  <c r="AG48" i="29"/>
  <c r="BQ48" i="29"/>
  <c r="BN49" i="29"/>
  <c r="AM50" i="29"/>
  <c r="AJ51" i="29"/>
  <c r="AG52" i="29"/>
  <c r="BQ52" i="29"/>
  <c r="BN53" i="29"/>
  <c r="AM54" i="29"/>
  <c r="AJ55" i="29"/>
  <c r="AG56" i="29"/>
  <c r="BQ56" i="29"/>
  <c r="BN57" i="29"/>
  <c r="AM58" i="29"/>
  <c r="AJ59" i="29"/>
  <c r="AG60" i="29"/>
  <c r="BQ60" i="29"/>
  <c r="BN61" i="29"/>
  <c r="AM62" i="29"/>
  <c r="AJ63" i="29"/>
  <c r="AG64" i="29"/>
  <c r="BQ64" i="29"/>
  <c r="BN65" i="29"/>
  <c r="BI50" i="29"/>
  <c r="AL51" i="29"/>
  <c r="BO52" i="29"/>
  <c r="BL53" i="29"/>
  <c r="BI54" i="29"/>
  <c r="AL55" i="29"/>
  <c r="BO56" i="29"/>
  <c r="BL57" i="29"/>
  <c r="BI58" i="29"/>
  <c r="AL59" i="29"/>
  <c r="BO60" i="29"/>
  <c r="BL61" i="29"/>
  <c r="BI62" i="29"/>
  <c r="AL63" i="29"/>
  <c r="BO64" i="29"/>
  <c r="BL65" i="29"/>
  <c r="AL23" i="31"/>
  <c r="AM56" i="31"/>
  <c r="AJ17" i="31"/>
  <c r="AI20" i="31"/>
  <c r="AK22" i="31"/>
  <c r="AJ25" i="31"/>
  <c r="AK30" i="31"/>
  <c r="AJ33" i="31"/>
  <c r="AI36" i="31"/>
  <c r="AK38" i="31"/>
  <c r="AJ41" i="31"/>
  <c r="AK46" i="31"/>
  <c r="AJ49" i="31"/>
  <c r="AH51" i="31"/>
  <c r="AM60" i="31"/>
  <c r="AM20" i="31"/>
  <c r="AN25" i="31"/>
  <c r="AM36" i="31"/>
  <c r="AN41" i="31"/>
  <c r="AL27" i="31"/>
  <c r="AN61" i="31"/>
  <c r="AH19" i="31"/>
  <c r="AH35" i="31"/>
  <c r="AI52" i="31"/>
  <c r="AK54" i="31"/>
  <c r="AJ57" i="31"/>
  <c r="AI60" i="31"/>
  <c r="AK62" i="31"/>
  <c r="AJ65" i="31"/>
  <c r="BI16" i="31"/>
  <c r="AL17" i="31"/>
  <c r="AL21" i="31"/>
  <c r="AL25" i="31"/>
  <c r="AL29" i="31"/>
  <c r="AL33" i="31"/>
  <c r="AL37" i="31"/>
  <c r="AL41" i="31"/>
  <c r="AL45" i="31"/>
  <c r="AL49" i="31"/>
  <c r="AL53" i="31"/>
  <c r="AL57" i="31"/>
  <c r="AL61" i="31"/>
  <c r="AL65" i="31"/>
  <c r="AH16" i="31"/>
  <c r="BR16" i="31"/>
  <c r="AN18" i="31"/>
  <c r="AK19" i="31"/>
  <c r="AH20" i="31"/>
  <c r="AN22" i="31"/>
  <c r="AK23" i="31"/>
  <c r="AH24" i="31"/>
  <c r="AN26" i="31"/>
  <c r="AK27" i="31"/>
  <c r="AH28" i="31"/>
  <c r="AN30" i="31"/>
  <c r="AK31" i="31"/>
  <c r="AH32" i="31"/>
  <c r="AN34" i="31"/>
  <c r="AK35" i="31"/>
  <c r="AH36" i="31"/>
  <c r="AN38" i="31"/>
  <c r="AK39" i="31"/>
  <c r="AH40" i="31"/>
  <c r="AN42" i="31"/>
  <c r="AK43" i="31"/>
  <c r="AH44" i="31"/>
  <c r="AN46" i="31"/>
  <c r="AK47" i="31"/>
  <c r="AH48" i="31"/>
  <c r="AN50" i="31"/>
  <c r="AK51" i="31"/>
  <c r="AH52" i="31"/>
  <c r="AN54" i="31"/>
  <c r="AK55" i="31"/>
  <c r="AH56" i="31"/>
  <c r="AN58" i="31"/>
  <c r="AK59" i="31"/>
  <c r="AH60" i="31"/>
  <c r="AN62" i="31"/>
  <c r="AK63" i="31"/>
  <c r="AH64" i="31"/>
  <c r="AN16" i="31"/>
  <c r="AK17" i="31"/>
  <c r="AH18" i="31"/>
  <c r="AN20" i="31"/>
  <c r="AK21" i="31"/>
  <c r="AH22" i="31"/>
  <c r="AN24" i="31"/>
  <c r="AK25" i="31"/>
  <c r="AH26" i="31"/>
  <c r="AN28" i="31"/>
  <c r="AK29" i="31"/>
  <c r="AH30" i="31"/>
  <c r="AN32" i="31"/>
  <c r="AK33" i="31"/>
  <c r="AH34" i="31"/>
  <c r="AN36" i="31"/>
  <c r="AK37" i="31"/>
  <c r="AH38" i="31"/>
  <c r="AN40" i="31"/>
  <c r="AK41" i="31"/>
  <c r="AH42" i="31"/>
  <c r="AN44" i="31"/>
  <c r="AK45" i="31"/>
  <c r="AH46" i="31"/>
  <c r="AN48" i="31"/>
  <c r="AK49" i="31"/>
  <c r="AH50" i="31"/>
  <c r="AN52" i="31"/>
  <c r="AK53" i="31"/>
  <c r="AH54" i="31"/>
  <c r="AN56" i="31"/>
  <c r="AK57" i="31"/>
  <c r="AH58" i="31"/>
  <c r="AN60" i="31"/>
  <c r="AK61" i="31"/>
  <c r="AH62" i="31"/>
  <c r="AN64" i="31"/>
  <c r="AK65" i="31"/>
  <c r="F61" i="57"/>
  <c r="F60" i="57"/>
  <c r="Q2" i="1"/>
  <c r="AP49" i="38"/>
  <c r="AV32" i="38"/>
  <c r="AO26" i="38"/>
  <c r="AP26" i="38"/>
  <c r="AT26" i="38"/>
  <c r="AX26" i="38"/>
  <c r="AQ26" i="38"/>
  <c r="AW26" i="38"/>
  <c r="AR47" i="38"/>
  <c r="AS33" i="38"/>
  <c r="AW51" i="38"/>
  <c r="AP58" i="38"/>
  <c r="AT58" i="38"/>
  <c r="AX58" i="38"/>
  <c r="AU58" i="38"/>
  <c r="AQ58" i="38"/>
  <c r="AQ42" i="38"/>
  <c r="AP42" i="38"/>
  <c r="AT42" i="38"/>
  <c r="AX42" i="38"/>
  <c r="AU42" i="38"/>
  <c r="AP22" i="38"/>
  <c r="AT22" i="38"/>
  <c r="AX22" i="38"/>
  <c r="AU22" i="38"/>
  <c r="AP28" i="38"/>
  <c r="BW17" i="40"/>
  <c r="CB17" i="40"/>
  <c r="BZ17" i="40"/>
  <c r="CA17" i="40"/>
  <c r="BU17" i="40"/>
  <c r="BT17" i="40"/>
  <c r="BY17" i="40"/>
  <c r="BS17" i="40"/>
  <c r="BX17" i="40"/>
  <c r="BV17" i="40"/>
  <c r="AV42" i="40"/>
  <c r="AX23" i="40"/>
  <c r="AO26" i="40"/>
  <c r="AQ65" i="46"/>
  <c r="AV65" i="46"/>
  <c r="AR65" i="46"/>
  <c r="AO65" i="46"/>
  <c r="AW65" i="46"/>
  <c r="AU65" i="46"/>
  <c r="AS65" i="46"/>
  <c r="AX65" i="46"/>
  <c r="AT65" i="46"/>
  <c r="AP65" i="46"/>
  <c r="AV49" i="46"/>
  <c r="AR49" i="46"/>
  <c r="AU49" i="46"/>
  <c r="AO49" i="46"/>
  <c r="AW49" i="46"/>
  <c r="AQ49" i="46"/>
  <c r="AS49" i="46"/>
  <c r="AT49" i="46"/>
  <c r="AP49" i="46"/>
  <c r="AX49" i="46"/>
  <c r="BW65" i="46"/>
  <c r="CB65" i="46"/>
  <c r="BY65" i="46"/>
  <c r="BX65" i="46"/>
  <c r="BS65" i="46"/>
  <c r="CA65" i="46"/>
  <c r="BT65" i="46"/>
  <c r="BU65" i="46"/>
  <c r="BV65" i="46"/>
  <c r="BZ65" i="46"/>
  <c r="BS61" i="46"/>
  <c r="CA61" i="46"/>
  <c r="BT61" i="46"/>
  <c r="BU61" i="46"/>
  <c r="BZ61" i="46"/>
  <c r="BW61" i="46"/>
  <c r="CB61" i="46"/>
  <c r="BY61" i="46"/>
  <c r="BX61" i="46"/>
  <c r="BV61" i="46"/>
  <c r="AR17" i="46"/>
  <c r="AO17" i="46"/>
  <c r="AQ17" i="46"/>
  <c r="AV17" i="46"/>
  <c r="AS17" i="46"/>
  <c r="AU17" i="46"/>
  <c r="AP17" i="46"/>
  <c r="AT17" i="46"/>
  <c r="AW17" i="46"/>
  <c r="AX17" i="46"/>
  <c r="BW37" i="46"/>
  <c r="CB37" i="46"/>
  <c r="BY37" i="46"/>
  <c r="BV37" i="46"/>
  <c r="BX37" i="46"/>
  <c r="BT37" i="46"/>
  <c r="CA37" i="46"/>
  <c r="BU37" i="46"/>
  <c r="BS37" i="46"/>
  <c r="BZ37" i="46"/>
  <c r="BV31" i="46"/>
  <c r="BS31" i="46"/>
  <c r="BU31" i="46"/>
  <c r="BZ31" i="46"/>
  <c r="BW31" i="46"/>
  <c r="BY31" i="46"/>
  <c r="CA31" i="46"/>
  <c r="BT31" i="46"/>
  <c r="BX31" i="46"/>
  <c r="CB31" i="46"/>
  <c r="BY27" i="46"/>
  <c r="BU27" i="46"/>
  <c r="BZ27" i="46"/>
  <c r="BS27" i="46"/>
  <c r="BW27" i="46"/>
  <c r="BV27" i="46"/>
  <c r="CB27" i="46"/>
  <c r="BT27" i="46"/>
  <c r="CA27" i="46"/>
  <c r="BX27" i="46"/>
  <c r="CB23" i="46"/>
  <c r="BX23" i="46"/>
  <c r="BT23" i="46"/>
  <c r="BY23" i="46"/>
  <c r="BU23" i="46"/>
  <c r="BV23" i="46"/>
  <c r="BZ23" i="46"/>
  <c r="BS23" i="46"/>
  <c r="BW23" i="46"/>
  <c r="CA23" i="46"/>
  <c r="CB19" i="46"/>
  <c r="BX19" i="46"/>
  <c r="BT19" i="46"/>
  <c r="BY19" i="46"/>
  <c r="BU19" i="46"/>
  <c r="BV19" i="46"/>
  <c r="BS19" i="46"/>
  <c r="BZ19" i="46"/>
  <c r="BW19" i="46"/>
  <c r="CA19" i="46"/>
  <c r="BX34" i="46"/>
  <c r="BV34" i="46"/>
  <c r="BY34" i="46"/>
  <c r="BW34" i="46"/>
  <c r="BS34" i="46"/>
  <c r="BU34" i="46"/>
  <c r="CA34" i="46"/>
  <c r="BZ34" i="46"/>
  <c r="BT34" i="46"/>
  <c r="CB34" i="46"/>
  <c r="BY24" i="46"/>
  <c r="BU24" i="46"/>
  <c r="BS24" i="46"/>
  <c r="CB24" i="46"/>
  <c r="BW24" i="46"/>
  <c r="BV24" i="46"/>
  <c r="CA24" i="46"/>
  <c r="BT24" i="46"/>
  <c r="BZ24" i="46"/>
  <c r="BX24" i="46"/>
  <c r="AO18" i="46"/>
  <c r="AO23" i="46"/>
  <c r="AL16" i="33"/>
  <c r="BO17" i="33"/>
  <c r="AN20" i="33"/>
  <c r="AH22" i="33"/>
  <c r="AJ24" i="33"/>
  <c r="BQ25" i="33"/>
  <c r="AN28" i="33"/>
  <c r="AH30" i="33"/>
  <c r="AI32" i="33"/>
  <c r="AK34" i="33"/>
  <c r="AM36" i="33"/>
  <c r="AI16" i="33"/>
  <c r="AF17" i="33"/>
  <c r="BP17" i="33"/>
  <c r="BN19" i="33"/>
  <c r="BP21" i="33"/>
  <c r="AL23" i="33"/>
  <c r="AM24" i="33"/>
  <c r="BL25" i="33"/>
  <c r="BN27" i="33"/>
  <c r="BP29" i="33"/>
  <c r="AL31" i="33"/>
  <c r="BI38" i="33"/>
  <c r="BL16" i="33"/>
  <c r="BI17" i="33"/>
  <c r="BN18" i="33"/>
  <c r="BP20" i="33"/>
  <c r="AL22" i="33"/>
  <c r="AM23" i="33"/>
  <c r="BL24" i="33"/>
  <c r="BN26" i="33"/>
  <c r="BP28" i="33"/>
  <c r="AL30" i="33"/>
  <c r="AM31" i="33"/>
  <c r="BK36" i="33"/>
  <c r="BM38" i="33"/>
  <c r="BO40" i="33"/>
  <c r="BQ42" i="33"/>
  <c r="BM16" i="33"/>
  <c r="BJ17" i="33"/>
  <c r="BI18" i="33"/>
  <c r="BR19" i="33"/>
  <c r="BM22" i="33"/>
  <c r="BO24" i="33"/>
  <c r="BI26" i="33"/>
  <c r="BR27" i="33"/>
  <c r="BM30" i="33"/>
  <c r="BK32" i="33"/>
  <c r="BM34" i="33"/>
  <c r="BO36" i="33"/>
  <c r="BQ38" i="33"/>
  <c r="AN41" i="33"/>
  <c r="BR43" i="33"/>
  <c r="BK44" i="33"/>
  <c r="AN45" i="33"/>
  <c r="AK46" i="33"/>
  <c r="BR47" i="33"/>
  <c r="BK48" i="33"/>
  <c r="AN49" i="33"/>
  <c r="AK50" i="33"/>
  <c r="BR51" i="33"/>
  <c r="BK52" i="33"/>
  <c r="AN53" i="33"/>
  <c r="AK54" i="33"/>
  <c r="BR55" i="33"/>
  <c r="BK56" i="33"/>
  <c r="AN57" i="33"/>
  <c r="AK58" i="33"/>
  <c r="BR59" i="33"/>
  <c r="BK60" i="33"/>
  <c r="AN61" i="33"/>
  <c r="AK62" i="33"/>
  <c r="BR63" i="33"/>
  <c r="BK64" i="33"/>
  <c r="AN65" i="33"/>
  <c r="BO31" i="33"/>
  <c r="BL32" i="33"/>
  <c r="BI33" i="33"/>
  <c r="AL34" i="33"/>
  <c r="BO35" i="33"/>
  <c r="BL36" i="33"/>
  <c r="BI37" i="33"/>
  <c r="AL38" i="33"/>
  <c r="BO39" i="33"/>
  <c r="BL40" i="33"/>
  <c r="BI41" i="33"/>
  <c r="AL42" i="33"/>
  <c r="BO43" i="33"/>
  <c r="BL44" i="33"/>
  <c r="BI45" i="33"/>
  <c r="AL46" i="33"/>
  <c r="BO47" i="33"/>
  <c r="BL48" i="33"/>
  <c r="BI49" i="33"/>
  <c r="AL50" i="33"/>
  <c r="BO51" i="33"/>
  <c r="BL52" i="33"/>
  <c r="BI53" i="33"/>
  <c r="AL54" i="33"/>
  <c r="BO55" i="33"/>
  <c r="BL56" i="33"/>
  <c r="BI57" i="33"/>
  <c r="AL58" i="33"/>
  <c r="BO59" i="33"/>
  <c r="BL60" i="33"/>
  <c r="BI61" i="33"/>
  <c r="AL62" i="33"/>
  <c r="BO63" i="33"/>
  <c r="BL64" i="33"/>
  <c r="BI65" i="33"/>
  <c r="AI18" i="33"/>
  <c r="AF19" i="33"/>
  <c r="BP19" i="33"/>
  <c r="BM20" i="33"/>
  <c r="BJ21" i="33"/>
  <c r="AI22" i="33"/>
  <c r="AF23" i="33"/>
  <c r="BP23" i="33"/>
  <c r="BM24" i="33"/>
  <c r="BJ25" i="33"/>
  <c r="AI26" i="33"/>
  <c r="AF27" i="33"/>
  <c r="BP27" i="33"/>
  <c r="BM28" i="33"/>
  <c r="BJ29" i="33"/>
  <c r="AI30" i="33"/>
  <c r="AF31" i="33"/>
  <c r="BP31" i="33"/>
  <c r="BM32" i="33"/>
  <c r="BJ33" i="33"/>
  <c r="AI34" i="33"/>
  <c r="AF35" i="33"/>
  <c r="BP35" i="33"/>
  <c r="BM36" i="33"/>
  <c r="BJ37" i="33"/>
  <c r="AI38" i="33"/>
  <c r="AF39" i="33"/>
  <c r="BP39" i="33"/>
  <c r="BM40" i="33"/>
  <c r="BJ41" i="33"/>
  <c r="AI42" i="33"/>
  <c r="AF43" i="33"/>
  <c r="BP43" i="33"/>
  <c r="BM44" i="33"/>
  <c r="BJ45" i="33"/>
  <c r="AI46" i="33"/>
  <c r="AF47" i="33"/>
  <c r="BP47" i="33"/>
  <c r="BM48" i="33"/>
  <c r="BJ49" i="33"/>
  <c r="AI50" i="33"/>
  <c r="AF51" i="33"/>
  <c r="BP51" i="33"/>
  <c r="BM52" i="33"/>
  <c r="BJ53" i="33"/>
  <c r="AI54" i="33"/>
  <c r="AF55" i="33"/>
  <c r="BP55" i="33"/>
  <c r="BM56" i="33"/>
  <c r="BJ57" i="33"/>
  <c r="AI58" i="33"/>
  <c r="AF59" i="33"/>
  <c r="BP59" i="33"/>
  <c r="BM60" i="33"/>
  <c r="BJ61" i="33"/>
  <c r="AI62" i="33"/>
  <c r="AF63" i="33"/>
  <c r="BP63" i="33"/>
  <c r="BM64" i="33"/>
  <c r="BJ65" i="33"/>
  <c r="AJ18" i="33"/>
  <c r="AG19" i="33"/>
  <c r="BQ19" i="33"/>
  <c r="BN20" i="33"/>
  <c r="AM21" i="33"/>
  <c r="AJ22" i="33"/>
  <c r="AG23" i="33"/>
  <c r="BQ23" i="33"/>
  <c r="BN24" i="33"/>
  <c r="AM25" i="33"/>
  <c r="AJ26" i="33"/>
  <c r="AG27" i="33"/>
  <c r="BQ27" i="33"/>
  <c r="BN28" i="33"/>
  <c r="AM29" i="33"/>
  <c r="AJ30" i="33"/>
  <c r="AG31" i="33"/>
  <c r="BQ31" i="33"/>
  <c r="BN32" i="33"/>
  <c r="AM33" i="33"/>
  <c r="AJ34" i="33"/>
  <c r="AG35" i="33"/>
  <c r="BQ35" i="33"/>
  <c r="BN36" i="33"/>
  <c r="AM37" i="33"/>
  <c r="AJ38" i="33"/>
  <c r="AG39" i="33"/>
  <c r="BQ39" i="33"/>
  <c r="BN40" i="33"/>
  <c r="AM41" i="33"/>
  <c r="AJ42" i="33"/>
  <c r="AG43" i="33"/>
  <c r="BQ43" i="33"/>
  <c r="BN44" i="33"/>
  <c r="AM45" i="33"/>
  <c r="AJ46" i="33"/>
  <c r="AG47" i="33"/>
  <c r="BQ47" i="33"/>
  <c r="BN48" i="33"/>
  <c r="AM49" i="33"/>
  <c r="AJ50" i="33"/>
  <c r="AG51" i="33"/>
  <c r="BQ51" i="33"/>
  <c r="BN52" i="33"/>
  <c r="AM53" i="33"/>
  <c r="AJ54" i="33"/>
  <c r="AG55" i="33"/>
  <c r="BQ55" i="33"/>
  <c r="BN56" i="33"/>
  <c r="AM57" i="33"/>
  <c r="AJ58" i="33"/>
  <c r="AG59" i="33"/>
  <c r="BQ59" i="33"/>
  <c r="BN60" i="33"/>
  <c r="AM61" i="33"/>
  <c r="AJ62" i="33"/>
  <c r="AG63" i="33"/>
  <c r="BQ63" i="33"/>
  <c r="BN64" i="33"/>
  <c r="AM65" i="33"/>
  <c r="AU60" i="38"/>
  <c r="BX17" i="38"/>
  <c r="BS17" i="38"/>
  <c r="CB17" i="38"/>
  <c r="BW17" i="38"/>
  <c r="CA17" i="38"/>
  <c r="BZ17" i="38"/>
  <c r="BV17" i="38"/>
  <c r="BU17" i="38"/>
  <c r="BT17" i="38"/>
  <c r="BY17" i="38"/>
  <c r="AR41" i="38"/>
  <c r="AV60" i="38"/>
  <c r="AU34" i="38"/>
  <c r="AU50" i="38"/>
  <c r="AP61" i="38"/>
  <c r="AO42" i="38"/>
  <c r="AW65" i="38"/>
  <c r="AW50" i="38"/>
  <c r="BS63" i="38"/>
  <c r="CB63" i="38"/>
  <c r="BT63" i="38"/>
  <c r="BW63" i="38"/>
  <c r="BU63" i="38"/>
  <c r="CA63" i="38"/>
  <c r="BX63" i="38"/>
  <c r="BY63" i="38"/>
  <c r="BV63" i="38"/>
  <c r="BZ63" i="38"/>
  <c r="CA59" i="38"/>
  <c r="BY59" i="38"/>
  <c r="BX59" i="38"/>
  <c r="BV59" i="38"/>
  <c r="BZ59" i="38"/>
  <c r="BT59" i="38"/>
  <c r="BS59" i="38"/>
  <c r="BW59" i="38"/>
  <c r="BU59" i="38"/>
  <c r="CB59" i="38"/>
  <c r="CB55" i="38"/>
  <c r="BW55" i="38"/>
  <c r="BU55" i="38"/>
  <c r="CA55" i="38"/>
  <c r="BY55" i="38"/>
  <c r="BV55" i="38"/>
  <c r="BZ55" i="38"/>
  <c r="BX55" i="38"/>
  <c r="BT55" i="38"/>
  <c r="BS55" i="38"/>
  <c r="BS51" i="38"/>
  <c r="CB51" i="38"/>
  <c r="BW51" i="38"/>
  <c r="BU51" i="38"/>
  <c r="BT51" i="38"/>
  <c r="CA51" i="38"/>
  <c r="BY51" i="38"/>
  <c r="BV51" i="38"/>
  <c r="BZ51" i="38"/>
  <c r="BX51" i="38"/>
  <c r="CB47" i="38"/>
  <c r="BS47" i="38"/>
  <c r="BW47" i="38"/>
  <c r="BT47" i="38"/>
  <c r="BX47" i="38"/>
  <c r="BU47" i="38"/>
  <c r="CA47" i="38"/>
  <c r="BY47" i="38"/>
  <c r="BV47" i="38"/>
  <c r="BZ47" i="38"/>
  <c r="CA43" i="38"/>
  <c r="BY43" i="38"/>
  <c r="BV43" i="38"/>
  <c r="BZ43" i="38"/>
  <c r="BS43" i="38"/>
  <c r="BT43" i="38"/>
  <c r="BX43" i="38"/>
  <c r="BW43" i="38"/>
  <c r="BU43" i="38"/>
  <c r="CB43" i="38"/>
  <c r="BW39" i="38"/>
  <c r="CB39" i="38"/>
  <c r="BU39" i="38"/>
  <c r="CA39" i="38"/>
  <c r="BY39" i="38"/>
  <c r="BV39" i="38"/>
  <c r="BZ39" i="38"/>
  <c r="BX39" i="38"/>
  <c r="BT39" i="38"/>
  <c r="BS39" i="38"/>
  <c r="BS35" i="38"/>
  <c r="CB35" i="38"/>
  <c r="BW35" i="38"/>
  <c r="BU35" i="38"/>
  <c r="BT35" i="38"/>
  <c r="CA35" i="38"/>
  <c r="BX35" i="38"/>
  <c r="BY35" i="38"/>
  <c r="BV35" i="38"/>
  <c r="BZ35" i="38"/>
  <c r="CB31" i="38"/>
  <c r="BS31" i="38"/>
  <c r="BW31" i="38"/>
  <c r="BV31" i="38"/>
  <c r="BX31" i="38"/>
  <c r="BU31" i="38"/>
  <c r="CA31" i="38"/>
  <c r="BY31" i="38"/>
  <c r="BZ31" i="38"/>
  <c r="BT31" i="38"/>
  <c r="CA27" i="38"/>
  <c r="BT27" i="38"/>
  <c r="BY27" i="38"/>
  <c r="BV27" i="38"/>
  <c r="BX27" i="38"/>
  <c r="CB27" i="38"/>
  <c r="BS27" i="38"/>
  <c r="BZ27" i="38"/>
  <c r="BW27" i="38"/>
  <c r="BU27" i="38"/>
  <c r="BW23" i="38"/>
  <c r="BU23" i="38"/>
  <c r="BZ23" i="38"/>
  <c r="CB23" i="38"/>
  <c r="CA23" i="38"/>
  <c r="BX23" i="38"/>
  <c r="BY23" i="38"/>
  <c r="BV23" i="38"/>
  <c r="BS23" i="38"/>
  <c r="BT23" i="38"/>
  <c r="BS19" i="38"/>
  <c r="CB19" i="38"/>
  <c r="BW19" i="38"/>
  <c r="BU19" i="38"/>
  <c r="CA19" i="38"/>
  <c r="BZ19" i="38"/>
  <c r="BY19" i="38"/>
  <c r="BV19" i="38"/>
  <c r="BX19" i="38"/>
  <c r="BT19" i="38"/>
  <c r="AS20" i="38"/>
  <c r="AS20" i="40"/>
  <c r="AQ23" i="40"/>
  <c r="AQ41" i="40"/>
  <c r="AQ45" i="40"/>
  <c r="AQ57" i="40"/>
  <c r="CC57" i="40" s="1"/>
  <c r="AG43" i="1" s="1"/>
  <c r="AQ61" i="40"/>
  <c r="AP18" i="40"/>
  <c r="AT22" i="40"/>
  <c r="AR26" i="40"/>
  <c r="CB28" i="40"/>
  <c r="BX28" i="40"/>
  <c r="BT28" i="40"/>
  <c r="BZ28" i="40"/>
  <c r="BV28" i="40"/>
  <c r="BS28" i="40"/>
  <c r="BW28" i="40"/>
  <c r="BU28" i="40"/>
  <c r="CA28" i="40"/>
  <c r="BY28" i="40"/>
  <c r="AV30" i="40"/>
  <c r="AR33" i="40"/>
  <c r="AR41" i="40"/>
  <c r="AX42" i="40"/>
  <c r="CB44" i="40"/>
  <c r="BX44" i="40"/>
  <c r="BT44" i="40"/>
  <c r="BS44" i="40"/>
  <c r="BV44" i="40"/>
  <c r="BW44" i="40"/>
  <c r="BU44" i="40"/>
  <c r="BZ44" i="40"/>
  <c r="CA44" i="40"/>
  <c r="BY44" i="40"/>
  <c r="AT46" i="40"/>
  <c r="AS50" i="40"/>
  <c r="BS52" i="40"/>
  <c r="CB52" i="40"/>
  <c r="BV52" i="40"/>
  <c r="BW52" i="40"/>
  <c r="BU52" i="40"/>
  <c r="BZ52" i="40"/>
  <c r="CA52" i="40"/>
  <c r="BT52" i="40"/>
  <c r="BY52" i="40"/>
  <c r="BX52" i="40"/>
  <c r="AS41" i="40"/>
  <c r="BY51" i="40"/>
  <c r="BZ51" i="40"/>
  <c r="BS51" i="40"/>
  <c r="CB51" i="40"/>
  <c r="BW51" i="40"/>
  <c r="CA51" i="40"/>
  <c r="BT51" i="40"/>
  <c r="BU51" i="40"/>
  <c r="BV51" i="40"/>
  <c r="BX51" i="40"/>
  <c r="BY59" i="40"/>
  <c r="BZ59" i="40"/>
  <c r="BS59" i="40"/>
  <c r="CB59" i="40"/>
  <c r="BW59" i="40"/>
  <c r="CA59" i="40"/>
  <c r="BT59" i="40"/>
  <c r="BU59" i="40"/>
  <c r="BV59" i="40"/>
  <c r="BX59" i="40"/>
  <c r="AQ62" i="46"/>
  <c r="AS62" i="46"/>
  <c r="AP62" i="46"/>
  <c r="AV62" i="46"/>
  <c r="AU62" i="46"/>
  <c r="AR62" i="46"/>
  <c r="AO62" i="46"/>
  <c r="AW62" i="46"/>
  <c r="AT62" i="46"/>
  <c r="AX62" i="46"/>
  <c r="AQ46" i="46"/>
  <c r="AS46" i="46"/>
  <c r="AP46" i="46"/>
  <c r="AR46" i="46"/>
  <c r="AU46" i="46"/>
  <c r="AO46" i="46"/>
  <c r="AW46" i="46"/>
  <c r="AV46" i="46"/>
  <c r="AT46" i="46"/>
  <c r="AX46" i="46"/>
  <c r="AR64" i="46"/>
  <c r="AS64" i="46"/>
  <c r="AP64" i="46"/>
  <c r="AU64" i="46"/>
  <c r="AO64" i="46"/>
  <c r="AW64" i="46"/>
  <c r="AQ64" i="46"/>
  <c r="AV64" i="46"/>
  <c r="AT64" i="46"/>
  <c r="AX64" i="46"/>
  <c r="AR48" i="46"/>
  <c r="AS48" i="46"/>
  <c r="AX48" i="46"/>
  <c r="AU48" i="46"/>
  <c r="AP48" i="46"/>
  <c r="AO48" i="46"/>
  <c r="AW48" i="46"/>
  <c r="AQ48" i="46"/>
  <c r="AV48" i="46"/>
  <c r="AT48" i="46"/>
  <c r="BY30" i="46"/>
  <c r="BV30" i="46"/>
  <c r="CB30" i="46"/>
  <c r="BX30" i="46"/>
  <c r="BZ30" i="46"/>
  <c r="BU30" i="46"/>
  <c r="BT30" i="46"/>
  <c r="BS30" i="46"/>
  <c r="BW30" i="46"/>
  <c r="CA30" i="46"/>
  <c r="AO16" i="46"/>
  <c r="CC16" i="46" s="1"/>
  <c r="AM2" i="1" s="1"/>
  <c r="AV16" i="40"/>
  <c r="AR16" i="40"/>
  <c r="AX16" i="40"/>
  <c r="AT16" i="40"/>
  <c r="AP16" i="40"/>
  <c r="AU16" i="40"/>
  <c r="AO16" i="40"/>
  <c r="AS16" i="40"/>
  <c r="AW16" i="40"/>
  <c r="AQ16" i="40"/>
  <c r="AP20" i="40"/>
  <c r="AV20" i="40"/>
  <c r="AP24" i="40"/>
  <c r="AV24" i="40"/>
  <c r="AP28" i="40"/>
  <c r="AV28" i="40"/>
  <c r="AP32" i="40"/>
  <c r="AV32" i="40"/>
  <c r="AR36" i="40"/>
  <c r="AV44" i="40"/>
  <c r="BT50" i="40"/>
  <c r="BZ50" i="40"/>
  <c r="BS50" i="40"/>
  <c r="BX50" i="40"/>
  <c r="BU50" i="40"/>
  <c r="BW50" i="40"/>
  <c r="CB50" i="40"/>
  <c r="BY50" i="40"/>
  <c r="CA50" i="40"/>
  <c r="BV50" i="40"/>
  <c r="AW16" i="38"/>
  <c r="AS16" i="38"/>
  <c r="AO16" i="38"/>
  <c r="AV16" i="38"/>
  <c r="AR16" i="38"/>
  <c r="AU16" i="38"/>
  <c r="AQ16" i="38"/>
  <c r="AT16" i="38"/>
  <c r="AX16" i="38"/>
  <c r="AP16" i="38"/>
  <c r="AQ53" i="38"/>
  <c r="AQ35" i="38"/>
  <c r="AP27" i="38"/>
  <c r="AR27" i="38"/>
  <c r="AX27" i="38"/>
  <c r="AR34" i="38"/>
  <c r="AV38" i="38"/>
  <c r="BX46" i="38"/>
  <c r="BT16" i="38"/>
  <c r="CA22" i="38"/>
  <c r="BS22" i="38"/>
  <c r="BX22" i="38"/>
  <c r="BW22" i="38"/>
  <c r="BU22" i="38"/>
  <c r="CB22" i="38"/>
  <c r="BV22" i="38"/>
  <c r="BZ22" i="38"/>
  <c r="BT22" i="38"/>
  <c r="BY22" i="38"/>
  <c r="AV27" i="38"/>
  <c r="AT57" i="38"/>
  <c r="AO53" i="38"/>
  <c r="AO38" i="38"/>
  <c r="CC38" i="38" s="1"/>
  <c r="AD24" i="1" s="1"/>
  <c r="AS57" i="38"/>
  <c r="AS42" i="38"/>
  <c r="AP52" i="38"/>
  <c r="AT52" i="38"/>
  <c r="AX52" i="38"/>
  <c r="AO52" i="38"/>
  <c r="AS28" i="38"/>
  <c r="AO56" i="38"/>
  <c r="AP56" i="38"/>
  <c r="AT56" i="38"/>
  <c r="AX56" i="38"/>
  <c r="AS56" i="38"/>
  <c r="AO40" i="38"/>
  <c r="AP40" i="38"/>
  <c r="AT40" i="38"/>
  <c r="AX40" i="38"/>
  <c r="AS40" i="38"/>
  <c r="AP24" i="38"/>
  <c r="AT24" i="38"/>
  <c r="AX24" i="38"/>
  <c r="AU24" i="38"/>
  <c r="AO24" i="38"/>
  <c r="AW24" i="38"/>
  <c r="AQ28" i="38"/>
  <c r="AW64" i="38"/>
  <c r="BO16" i="36"/>
  <c r="BL17" i="36"/>
  <c r="BI18" i="36"/>
  <c r="AL19" i="36"/>
  <c r="BO20" i="36"/>
  <c r="BL21" i="36"/>
  <c r="BI22" i="36"/>
  <c r="AL23" i="36"/>
  <c r="BO24" i="36"/>
  <c r="BL25" i="36"/>
  <c r="BI26" i="36"/>
  <c r="AL27" i="36"/>
  <c r="BO28" i="36"/>
  <c r="BL29" i="36"/>
  <c r="BI30" i="36"/>
  <c r="AL31" i="36"/>
  <c r="BO32" i="36"/>
  <c r="BL33" i="36"/>
  <c r="BI34" i="36"/>
  <c r="AL35" i="36"/>
  <c r="BO36" i="36"/>
  <c r="BL37" i="36"/>
  <c r="BI38" i="36"/>
  <c r="AL39" i="36"/>
  <c r="BO40" i="36"/>
  <c r="BL41" i="36"/>
  <c r="BI42" i="36"/>
  <c r="AL43" i="36"/>
  <c r="BO44" i="36"/>
  <c r="BL45" i="36"/>
  <c r="BI46" i="36"/>
  <c r="AL47" i="36"/>
  <c r="BO48" i="36"/>
  <c r="BL49" i="36"/>
  <c r="BI50" i="36"/>
  <c r="AL51" i="36"/>
  <c r="BO52" i="36"/>
  <c r="BL53" i="36"/>
  <c r="BI54" i="36"/>
  <c r="AL55" i="36"/>
  <c r="BO56" i="36"/>
  <c r="BL57" i="36"/>
  <c r="BI58" i="36"/>
  <c r="AL59" i="36"/>
  <c r="BO60" i="36"/>
  <c r="BL61" i="36"/>
  <c r="BI62" i="36"/>
  <c r="AL63" i="36"/>
  <c r="BO64" i="36"/>
  <c r="BL65" i="36"/>
  <c r="AN16" i="36"/>
  <c r="AK17" i="36"/>
  <c r="AH18" i="36"/>
  <c r="BR18" i="36"/>
  <c r="BK19" i="36"/>
  <c r="AN20" i="36"/>
  <c r="AK21" i="36"/>
  <c r="AH22" i="36"/>
  <c r="BR22" i="36"/>
  <c r="BK23" i="36"/>
  <c r="AN24" i="36"/>
  <c r="AK25" i="36"/>
  <c r="AH26" i="36"/>
  <c r="BR26" i="36"/>
  <c r="BK27" i="36"/>
  <c r="AN28" i="36"/>
  <c r="AK29" i="36"/>
  <c r="AH30" i="36"/>
  <c r="BR30" i="36"/>
  <c r="BK31" i="36"/>
  <c r="AN32" i="36"/>
  <c r="AK33" i="36"/>
  <c r="AH34" i="36"/>
  <c r="BR34" i="36"/>
  <c r="BK35" i="36"/>
  <c r="AN36" i="36"/>
  <c r="AK37" i="36"/>
  <c r="AH38" i="36"/>
  <c r="BR38" i="36"/>
  <c r="BK39" i="36"/>
  <c r="AN40" i="36"/>
  <c r="AK41" i="36"/>
  <c r="AH42" i="36"/>
  <c r="BR42" i="36"/>
  <c r="BK43" i="36"/>
  <c r="AN44" i="36"/>
  <c r="AK45" i="36"/>
  <c r="AH46" i="36"/>
  <c r="BR46" i="36"/>
  <c r="BK47" i="36"/>
  <c r="AN48" i="36"/>
  <c r="AK49" i="36"/>
  <c r="AH50" i="36"/>
  <c r="BR50" i="36"/>
  <c r="BK51" i="36"/>
  <c r="AN52" i="36"/>
  <c r="AK53" i="36"/>
  <c r="AH54" i="36"/>
  <c r="BR54" i="36"/>
  <c r="BK55" i="36"/>
  <c r="AN56" i="36"/>
  <c r="AK57" i="36"/>
  <c r="AH58" i="36"/>
  <c r="BR58" i="36"/>
  <c r="BK59" i="36"/>
  <c r="AN60" i="36"/>
  <c r="AK61" i="36"/>
  <c r="AH62" i="36"/>
  <c r="BR62" i="36"/>
  <c r="BK63" i="36"/>
  <c r="AN64" i="36"/>
  <c r="AK65" i="36"/>
  <c r="AG16" i="36"/>
  <c r="BQ16" i="36"/>
  <c r="BN17" i="36"/>
  <c r="AM18" i="36"/>
  <c r="AJ19" i="36"/>
  <c r="AG20" i="36"/>
  <c r="BQ20" i="36"/>
  <c r="BN21" i="36"/>
  <c r="AM22" i="36"/>
  <c r="AJ23" i="36"/>
  <c r="AG24" i="36"/>
  <c r="BQ24" i="36"/>
  <c r="BN25" i="36"/>
  <c r="AM26" i="36"/>
  <c r="AJ27" i="36"/>
  <c r="AG28" i="36"/>
  <c r="BQ28" i="36"/>
  <c r="BN29" i="36"/>
  <c r="AM30" i="36"/>
  <c r="AJ31" i="36"/>
  <c r="AG32" i="36"/>
  <c r="BQ32" i="36"/>
  <c r="BN33" i="36"/>
  <c r="AM34" i="36"/>
  <c r="AJ35" i="36"/>
  <c r="AG36" i="36"/>
  <c r="BQ36" i="36"/>
  <c r="BN37" i="36"/>
  <c r="AM38" i="36"/>
  <c r="AJ39" i="36"/>
  <c r="AG40" i="36"/>
  <c r="BQ40" i="36"/>
  <c r="BN41" i="36"/>
  <c r="AM42" i="36"/>
  <c r="AJ43" i="36"/>
  <c r="AG44" i="36"/>
  <c r="BQ44" i="36"/>
  <c r="BN45" i="36"/>
  <c r="AM46" i="36"/>
  <c r="AJ47" i="36"/>
  <c r="AG48" i="36"/>
  <c r="BQ48" i="36"/>
  <c r="BN49" i="36"/>
  <c r="AM50" i="36"/>
  <c r="AJ51" i="36"/>
  <c r="AG52" i="36"/>
  <c r="BQ52" i="36"/>
  <c r="BN53" i="36"/>
  <c r="AM54" i="36"/>
  <c r="AJ55" i="36"/>
  <c r="AG56" i="36"/>
  <c r="BQ56" i="36"/>
  <c r="BN57" i="36"/>
  <c r="AM58" i="36"/>
  <c r="AJ59" i="36"/>
  <c r="AG60" i="36"/>
  <c r="BQ60" i="36"/>
  <c r="BN61" i="36"/>
  <c r="AM62" i="36"/>
  <c r="AJ63" i="36"/>
  <c r="AG64" i="36"/>
  <c r="BQ64" i="36"/>
  <c r="BN65" i="36"/>
  <c r="BJ16" i="36"/>
  <c r="AI17" i="36"/>
  <c r="AF18" i="36"/>
  <c r="BP18" i="36"/>
  <c r="BM19" i="36"/>
  <c r="BJ20" i="36"/>
  <c r="AI21" i="36"/>
  <c r="AF22" i="36"/>
  <c r="BP22" i="36"/>
  <c r="BM23" i="36"/>
  <c r="BJ24" i="36"/>
  <c r="AI25" i="36"/>
  <c r="AF26" i="36"/>
  <c r="BP26" i="36"/>
  <c r="BM27" i="36"/>
  <c r="BJ28" i="36"/>
  <c r="AI29" i="36"/>
  <c r="AF30" i="36"/>
  <c r="BP30" i="36"/>
  <c r="BM31" i="36"/>
  <c r="BJ32" i="36"/>
  <c r="AI33" i="36"/>
  <c r="AF34" i="36"/>
  <c r="BP34" i="36"/>
  <c r="BM35" i="36"/>
  <c r="BJ36" i="36"/>
  <c r="AI37" i="36"/>
  <c r="AF38" i="36"/>
  <c r="BP38" i="36"/>
  <c r="BM39" i="36"/>
  <c r="BJ40" i="36"/>
  <c r="AI41" i="36"/>
  <c r="AF42" i="36"/>
  <c r="BP42" i="36"/>
  <c r="BM43" i="36"/>
  <c r="BJ44" i="36"/>
  <c r="AI45" i="36"/>
  <c r="AF46" i="36"/>
  <c r="BP46" i="36"/>
  <c r="BM47" i="36"/>
  <c r="BJ48" i="36"/>
  <c r="AI49" i="36"/>
  <c r="AF50" i="36"/>
  <c r="BP50" i="36"/>
  <c r="BM51" i="36"/>
  <c r="BJ52" i="36"/>
  <c r="AI53" i="36"/>
  <c r="AF54" i="36"/>
  <c r="BP54" i="36"/>
  <c r="BM55" i="36"/>
  <c r="BJ56" i="36"/>
  <c r="AI57" i="36"/>
  <c r="AF58" i="36"/>
  <c r="BP58" i="36"/>
  <c r="BM59" i="36"/>
  <c r="BJ60" i="36"/>
  <c r="AI61" i="36"/>
  <c r="AF62" i="36"/>
  <c r="BP62" i="36"/>
  <c r="BM63" i="36"/>
  <c r="BJ64" i="36"/>
  <c r="AI65" i="36"/>
  <c r="I60" i="57"/>
  <c r="I61" i="57"/>
  <c r="Z2" i="1"/>
  <c r="AT20" i="38"/>
  <c r="AT21" i="40"/>
  <c r="AW23" i="40"/>
  <c r="AQ26" i="40"/>
  <c r="AU41" i="40"/>
  <c r="AX60" i="40"/>
  <c r="AP65" i="40"/>
  <c r="AT65" i="40"/>
  <c r="AQ65" i="40"/>
  <c r="AX65" i="40"/>
  <c r="AW26" i="40"/>
  <c r="AP31" i="40"/>
  <c r="AV33" i="40"/>
  <c r="AW58" i="40"/>
  <c r="AQ64" i="40"/>
  <c r="AO25" i="40"/>
  <c r="BY39" i="40"/>
  <c r="BZ39" i="40"/>
  <c r="CB39" i="40"/>
  <c r="BS39" i="40"/>
  <c r="BW39" i="40"/>
  <c r="BT39" i="40"/>
  <c r="BU39" i="40"/>
  <c r="BV39" i="40"/>
  <c r="CA39" i="40"/>
  <c r="BX39" i="40"/>
  <c r="BY47" i="40"/>
  <c r="BZ47" i="40"/>
  <c r="CB47" i="40"/>
  <c r="BS47" i="40"/>
  <c r="BW47" i="40"/>
  <c r="BT47" i="40"/>
  <c r="BU47" i="40"/>
  <c r="BV47" i="40"/>
  <c r="CA47" i="40"/>
  <c r="BX47" i="40"/>
  <c r="AP50" i="40"/>
  <c r="AV52" i="40"/>
  <c r="AW61" i="40"/>
  <c r="AV64" i="40"/>
  <c r="AU51" i="46"/>
  <c r="AR51" i="46"/>
  <c r="AT51" i="46"/>
  <c r="AS51" i="46"/>
  <c r="AW51" i="46"/>
  <c r="AQ51" i="46"/>
  <c r="AO51" i="46"/>
  <c r="AV51" i="46"/>
  <c r="AP51" i="46"/>
  <c r="AX51" i="46"/>
  <c r="AU35" i="46"/>
  <c r="AV35" i="46"/>
  <c r="AT35" i="46"/>
  <c r="AS35" i="46"/>
  <c r="AQ35" i="46"/>
  <c r="AR35" i="46"/>
  <c r="AX35" i="46"/>
  <c r="AP35" i="46"/>
  <c r="BW49" i="46"/>
  <c r="CB49" i="46"/>
  <c r="BY49" i="46"/>
  <c r="BX49" i="46"/>
  <c r="CA49" i="46"/>
  <c r="BT49" i="46"/>
  <c r="BU49" i="46"/>
  <c r="BV49" i="46"/>
  <c r="BZ49" i="46"/>
  <c r="BS49" i="46"/>
  <c r="AO35" i="46"/>
  <c r="AX28" i="46"/>
  <c r="AR28" i="46"/>
  <c r="AQ28" i="46"/>
  <c r="AV28" i="46"/>
  <c r="AP28" i="46"/>
  <c r="AU28" i="46"/>
  <c r="AT28" i="46"/>
  <c r="AW40" i="40"/>
  <c r="AW56" i="40"/>
  <c r="AX65" i="38"/>
  <c r="AQ49" i="38"/>
  <c r="AQ31" i="38"/>
  <c r="AU53" i="38"/>
  <c r="AU35" i="38"/>
  <c r="AV39" i="38"/>
  <c r="AU54" i="38"/>
  <c r="AO64" i="38"/>
  <c r="AR65" i="38"/>
  <c r="AV34" i="38"/>
  <c r="AV20" i="38"/>
  <c r="CB46" i="38"/>
  <c r="AT33" i="38"/>
  <c r="AO17" i="38"/>
  <c r="AS21" i="38"/>
  <c r="AV63" i="38"/>
  <c r="AP63" i="38"/>
  <c r="AT63" i="38"/>
  <c r="AX63" i="38"/>
  <c r="AV47" i="38"/>
  <c r="AP47" i="38"/>
  <c r="AT47" i="38"/>
  <c r="AX47" i="38"/>
  <c r="AV31" i="38"/>
  <c r="AT31" i="38"/>
  <c r="CB28" i="38"/>
  <c r="BV28" i="38"/>
  <c r="BZ28" i="38"/>
  <c r="BW28" i="38"/>
  <c r="BY28" i="38"/>
  <c r="BS28" i="38"/>
  <c r="BT28" i="38"/>
  <c r="CA28" i="38"/>
  <c r="BX28" i="38"/>
  <c r="BU28" i="38"/>
  <c r="BT50" i="38"/>
  <c r="BX50" i="38"/>
  <c r="BW50" i="38"/>
  <c r="CB50" i="38"/>
  <c r="CA50" i="38"/>
  <c r="BU50" i="38"/>
  <c r="BV50" i="38"/>
  <c r="BZ50" i="38"/>
  <c r="BS50" i="38"/>
  <c r="BY50" i="38"/>
  <c r="AP64" i="38"/>
  <c r="AQ19" i="40"/>
  <c r="AU33" i="40"/>
  <c r="AT41" i="40"/>
  <c r="CA45" i="40"/>
  <c r="CB45" i="40"/>
  <c r="BY45" i="40"/>
  <c r="BZ45" i="40"/>
  <c r="BS45" i="40"/>
  <c r="BT45" i="40"/>
  <c r="BW45" i="40"/>
  <c r="BX45" i="40"/>
  <c r="BU45" i="40"/>
  <c r="BV45" i="40"/>
  <c r="AR50" i="40"/>
  <c r="AT57" i="40"/>
  <c r="CA61" i="40"/>
  <c r="CB61" i="40"/>
  <c r="BZ61" i="40"/>
  <c r="BU61" i="40"/>
  <c r="BS61" i="40"/>
  <c r="BT61" i="40"/>
  <c r="BY61" i="40"/>
  <c r="BW61" i="40"/>
  <c r="BX61" i="40"/>
  <c r="BV61" i="40"/>
  <c r="AT51" i="40"/>
  <c r="AQ56" i="40"/>
  <c r="CA23" i="40"/>
  <c r="BW23" i="40"/>
  <c r="BS23" i="40"/>
  <c r="BZ23" i="40"/>
  <c r="CB23" i="40"/>
  <c r="BU23" i="40"/>
  <c r="BY23" i="40"/>
  <c r="BT23" i="40"/>
  <c r="BV23" i="40"/>
  <c r="BX23" i="40"/>
  <c r="AT58" i="40"/>
  <c r="AQ63" i="40"/>
  <c r="BZ65" i="40"/>
  <c r="BS65" i="40"/>
  <c r="BY65" i="40"/>
  <c r="BW65" i="40"/>
  <c r="CA65" i="40"/>
  <c r="BT65" i="40"/>
  <c r="CB65" i="40"/>
  <c r="BU65" i="40"/>
  <c r="BV65" i="40"/>
  <c r="BX65" i="40"/>
  <c r="AR30" i="46"/>
  <c r="AX30" i="46"/>
  <c r="AV30" i="46"/>
  <c r="AP30" i="46"/>
  <c r="AS30" i="46"/>
  <c r="AT30" i="46"/>
  <c r="AQ30" i="46"/>
  <c r="AU30" i="46"/>
  <c r="AX19" i="46"/>
  <c r="AU19" i="46"/>
  <c r="AP19" i="46"/>
  <c r="AT19" i="46"/>
  <c r="AQ19" i="46"/>
  <c r="AR44" i="38"/>
  <c r="AW65" i="40"/>
  <c r="AW28" i="40"/>
  <c r="AX44" i="40"/>
  <c r="AP60" i="40"/>
  <c r="BR19" i="50"/>
  <c r="BR23" i="50"/>
  <c r="BN35" i="50"/>
  <c r="BP37" i="50"/>
  <c r="BR39" i="50"/>
  <c r="BN31" i="50"/>
  <c r="BP33" i="50"/>
  <c r="BR35" i="50"/>
  <c r="AJ29" i="50"/>
  <c r="AL31" i="50"/>
  <c r="AM41" i="50"/>
  <c r="AN16" i="50"/>
  <c r="AK17" i="50"/>
  <c r="BR18" i="50"/>
  <c r="BK19" i="50"/>
  <c r="AN20" i="50"/>
  <c r="AK21" i="50"/>
  <c r="BR22" i="50"/>
  <c r="BK23" i="50"/>
  <c r="AN24" i="50"/>
  <c r="AK25" i="50"/>
  <c r="BR26" i="50"/>
  <c r="BK27" i="50"/>
  <c r="AN28" i="50"/>
  <c r="AK29" i="50"/>
  <c r="BR30" i="50"/>
  <c r="BK31" i="50"/>
  <c r="AN32" i="50"/>
  <c r="AK33" i="50"/>
  <c r="BR34" i="50"/>
  <c r="BK35" i="50"/>
  <c r="AN36" i="50"/>
  <c r="AK37" i="50"/>
  <c r="BR38" i="50"/>
  <c r="BK39" i="50"/>
  <c r="AN40" i="50"/>
  <c r="BQ45" i="50"/>
  <c r="AN48" i="50"/>
  <c r="AK61" i="50"/>
  <c r="AM63" i="50"/>
  <c r="BI16" i="50"/>
  <c r="AL17" i="50"/>
  <c r="BO18" i="50"/>
  <c r="BL19" i="50"/>
  <c r="BI20" i="50"/>
  <c r="AL21" i="50"/>
  <c r="BO22" i="50"/>
  <c r="BL23" i="50"/>
  <c r="BI24" i="50"/>
  <c r="AL25" i="50"/>
  <c r="BO26" i="50"/>
  <c r="BL27" i="50"/>
  <c r="BI28" i="50"/>
  <c r="AL29" i="50"/>
  <c r="BO30" i="50"/>
  <c r="BL31" i="50"/>
  <c r="BI32" i="50"/>
  <c r="AL33" i="50"/>
  <c r="BO34" i="50"/>
  <c r="BL35" i="50"/>
  <c r="BI36" i="50"/>
  <c r="AL37" i="50"/>
  <c r="BO38" i="50"/>
  <c r="BL39" i="50"/>
  <c r="BN40" i="50"/>
  <c r="BP42" i="50"/>
  <c r="AL44" i="50"/>
  <c r="AM45" i="50"/>
  <c r="BL46" i="50"/>
  <c r="BN48" i="50"/>
  <c r="BQ57" i="50"/>
  <c r="AN60" i="50"/>
  <c r="BJ16" i="50"/>
  <c r="AI17" i="50"/>
  <c r="AF18" i="50"/>
  <c r="BP18" i="50"/>
  <c r="BM19" i="50"/>
  <c r="BJ20" i="50"/>
  <c r="AI21" i="50"/>
  <c r="AF22" i="50"/>
  <c r="BP22" i="50"/>
  <c r="BM23" i="50"/>
  <c r="BJ24" i="50"/>
  <c r="AI25" i="50"/>
  <c r="AF26" i="50"/>
  <c r="BP26" i="50"/>
  <c r="BM27" i="50"/>
  <c r="BJ28" i="50"/>
  <c r="AI29" i="50"/>
  <c r="AF30" i="50"/>
  <c r="BP30" i="50"/>
  <c r="BM31" i="50"/>
  <c r="BJ32" i="50"/>
  <c r="AI33" i="50"/>
  <c r="AF34" i="50"/>
  <c r="BP34" i="50"/>
  <c r="BM35" i="50"/>
  <c r="BJ36" i="50"/>
  <c r="AI37" i="50"/>
  <c r="AF38" i="50"/>
  <c r="BP38" i="50"/>
  <c r="BM39" i="50"/>
  <c r="BP40" i="50"/>
  <c r="AL42" i="50"/>
  <c r="AM43" i="50"/>
  <c r="BL44" i="50"/>
  <c r="BN46" i="50"/>
  <c r="BP48" i="50"/>
  <c r="BN50" i="50"/>
  <c r="BR54" i="50"/>
  <c r="BJ62" i="50"/>
  <c r="BL64" i="50"/>
  <c r="BM40" i="50"/>
  <c r="BJ41" i="50"/>
  <c r="AI42" i="50"/>
  <c r="AF43" i="50"/>
  <c r="BP43" i="50"/>
  <c r="BM44" i="50"/>
  <c r="BJ45" i="50"/>
  <c r="AI46" i="50"/>
  <c r="AF47" i="50"/>
  <c r="BP47" i="50"/>
  <c r="BM48" i="50"/>
  <c r="BJ49" i="50"/>
  <c r="AI50" i="50"/>
  <c r="AF51" i="50"/>
  <c r="BP51" i="50"/>
  <c r="BM52" i="50"/>
  <c r="BJ53" i="50"/>
  <c r="AF55" i="50"/>
  <c r="BP55" i="50"/>
  <c r="BM56" i="50"/>
  <c r="BJ57" i="50"/>
  <c r="AI58" i="50"/>
  <c r="AF59" i="50"/>
  <c r="BP59" i="50"/>
  <c r="BM60" i="50"/>
  <c r="BJ61" i="50"/>
  <c r="AI62" i="50"/>
  <c r="BP63" i="50"/>
  <c r="BM64" i="50"/>
  <c r="BJ65" i="50"/>
  <c r="AF50" i="50"/>
  <c r="BP50" i="50"/>
  <c r="BM51" i="50"/>
  <c r="BJ52" i="50"/>
  <c r="AI53" i="50"/>
  <c r="AF54" i="50"/>
  <c r="BP54" i="50"/>
  <c r="BM55" i="50"/>
  <c r="BJ56" i="50"/>
  <c r="AI57" i="50"/>
  <c r="AF58" i="50"/>
  <c r="BP58" i="50"/>
  <c r="BM59" i="50"/>
  <c r="BJ60" i="50"/>
  <c r="AI61" i="50"/>
  <c r="AF62" i="50"/>
  <c r="BP62" i="50"/>
  <c r="BM63" i="50"/>
  <c r="BJ64" i="50"/>
  <c r="BK40" i="50"/>
  <c r="AN41" i="50"/>
  <c r="AK42" i="50"/>
  <c r="AH43" i="50"/>
  <c r="BR43" i="50"/>
  <c r="BK44" i="50"/>
  <c r="AN45" i="50"/>
  <c r="AK46" i="50"/>
  <c r="AH47" i="50"/>
  <c r="BR47" i="50"/>
  <c r="BK48" i="50"/>
  <c r="AN49" i="50"/>
  <c r="AK50" i="50"/>
  <c r="AH51" i="50"/>
  <c r="BR51" i="50"/>
  <c r="BK52" i="50"/>
  <c r="AN53" i="50"/>
  <c r="AK54" i="50"/>
  <c r="AH55" i="50"/>
  <c r="BR55" i="50"/>
  <c r="BK56" i="50"/>
  <c r="AN57" i="50"/>
  <c r="AK58" i="50"/>
  <c r="AH59" i="50"/>
  <c r="BR59" i="50"/>
  <c r="BK60" i="50"/>
  <c r="AN61" i="50"/>
  <c r="AK62" i="50"/>
  <c r="AH63" i="50"/>
  <c r="BR63" i="50"/>
  <c r="BK64" i="50"/>
  <c r="AN65" i="50"/>
  <c r="AR51" i="38"/>
  <c r="AR35" i="38"/>
  <c r="AT19" i="38"/>
  <c r="CC19" i="38" s="1"/>
  <c r="AD5" i="1" s="1"/>
  <c r="AW52" i="38"/>
  <c r="AW55" i="40"/>
  <c r="AW38" i="40"/>
  <c r="AV54" i="40"/>
  <c r="AX33" i="40"/>
  <c r="AX49" i="40"/>
  <c r="AJ16" i="43"/>
  <c r="AG17" i="43"/>
  <c r="BQ17" i="43"/>
  <c r="BN18" i="43"/>
  <c r="AM19" i="43"/>
  <c r="AJ20" i="43"/>
  <c r="AG21" i="43"/>
  <c r="BQ21" i="43"/>
  <c r="BN22" i="43"/>
  <c r="AM23" i="43"/>
  <c r="AJ24" i="43"/>
  <c r="AG25" i="43"/>
  <c r="BQ25" i="43"/>
  <c r="BN26" i="43"/>
  <c r="AM27" i="43"/>
  <c r="AJ28" i="43"/>
  <c r="AG29" i="43"/>
  <c r="BQ29" i="43"/>
  <c r="BN30" i="43"/>
  <c r="AM31" i="43"/>
  <c r="AJ32" i="43"/>
  <c r="AG33" i="43"/>
  <c r="BQ33" i="43"/>
  <c r="BN34" i="43"/>
  <c r="AM35" i="43"/>
  <c r="AJ36" i="43"/>
  <c r="AG37" i="43"/>
  <c r="BQ37" i="43"/>
  <c r="BN38" i="43"/>
  <c r="AM39" i="43"/>
  <c r="AJ40" i="43"/>
  <c r="AG41" i="43"/>
  <c r="BQ41" i="43"/>
  <c r="BN42" i="43"/>
  <c r="AM43" i="43"/>
  <c r="AJ44" i="43"/>
  <c r="AG45" i="43"/>
  <c r="BQ45" i="43"/>
  <c r="BN46" i="43"/>
  <c r="AM47" i="43"/>
  <c r="AJ48" i="43"/>
  <c r="AG49" i="43"/>
  <c r="BQ49" i="43"/>
  <c r="BN50" i="43"/>
  <c r="AM51" i="43"/>
  <c r="AJ52" i="43"/>
  <c r="AG53" i="43"/>
  <c r="BQ53" i="43"/>
  <c r="BN54" i="43"/>
  <c r="AM55" i="43"/>
  <c r="AJ56" i="43"/>
  <c r="AG57" i="43"/>
  <c r="BQ57" i="43"/>
  <c r="BN58" i="43"/>
  <c r="AM59" i="43"/>
  <c r="AJ60" i="43"/>
  <c r="AG61" i="43"/>
  <c r="BQ61" i="43"/>
  <c r="BN62" i="43"/>
  <c r="AM63" i="43"/>
  <c r="AJ64" i="43"/>
  <c r="AG65" i="43"/>
  <c r="BQ65" i="43"/>
  <c r="BM16" i="43"/>
  <c r="BJ17" i="43"/>
  <c r="AI18" i="43"/>
  <c r="AF19" i="43"/>
  <c r="BP19" i="43"/>
  <c r="BM20" i="43"/>
  <c r="BJ21" i="43"/>
  <c r="AI22" i="43"/>
  <c r="AF23" i="43"/>
  <c r="BP23" i="43"/>
  <c r="BM24" i="43"/>
  <c r="BJ25" i="43"/>
  <c r="AI26" i="43"/>
  <c r="AF27" i="43"/>
  <c r="BP27" i="43"/>
  <c r="BM28" i="43"/>
  <c r="BJ29" i="43"/>
  <c r="AI30" i="43"/>
  <c r="AF31" i="43"/>
  <c r="BP31" i="43"/>
  <c r="BM32" i="43"/>
  <c r="BJ33" i="43"/>
  <c r="AI34" i="43"/>
  <c r="BP35" i="43"/>
  <c r="BM36" i="43"/>
  <c r="BJ37" i="43"/>
  <c r="AI38" i="43"/>
  <c r="BP39" i="43"/>
  <c r="BM40" i="43"/>
  <c r="BJ41" i="43"/>
  <c r="AI42" i="43"/>
  <c r="BP43" i="43"/>
  <c r="BM44" i="43"/>
  <c r="BJ45" i="43"/>
  <c r="AI46" i="43"/>
  <c r="BP47" i="43"/>
  <c r="BM48" i="43"/>
  <c r="BJ49" i="43"/>
  <c r="AI50" i="43"/>
  <c r="BP51" i="43"/>
  <c r="BM52" i="43"/>
  <c r="BJ53" i="43"/>
  <c r="AI54" i="43"/>
  <c r="BP55" i="43"/>
  <c r="BM56" i="43"/>
  <c r="BJ57" i="43"/>
  <c r="AI58" i="43"/>
  <c r="BP59" i="43"/>
  <c r="BM60" i="43"/>
  <c r="BJ61" i="43"/>
  <c r="AI62" i="43"/>
  <c r="BP63" i="43"/>
  <c r="BM64" i="43"/>
  <c r="BJ65" i="43"/>
  <c r="AL16" i="43"/>
  <c r="BO17" i="43"/>
  <c r="BL18" i="43"/>
  <c r="BI19" i="43"/>
  <c r="AL20" i="43"/>
  <c r="BO21" i="43"/>
  <c r="BL22" i="43"/>
  <c r="BI23" i="43"/>
  <c r="AL24" i="43"/>
  <c r="BO25" i="43"/>
  <c r="BL26" i="43"/>
  <c r="BI27" i="43"/>
  <c r="AL28" i="43"/>
  <c r="BO29" i="43"/>
  <c r="BL30" i="43"/>
  <c r="BI31" i="43"/>
  <c r="AL32" i="43"/>
  <c r="BO33" i="43"/>
  <c r="BL34" i="43"/>
  <c r="BI35" i="43"/>
  <c r="AL36" i="43"/>
  <c r="BO37" i="43"/>
  <c r="BL38" i="43"/>
  <c r="BI39" i="43"/>
  <c r="AL40" i="43"/>
  <c r="BO41" i="43"/>
  <c r="BL42" i="43"/>
  <c r="BI43" i="43"/>
  <c r="AL44" i="43"/>
  <c r="BO45" i="43"/>
  <c r="BL46" i="43"/>
  <c r="AL48" i="43"/>
  <c r="BO49" i="43"/>
  <c r="BL50" i="43"/>
  <c r="BI51" i="43"/>
  <c r="AL52" i="43"/>
  <c r="BO53" i="43"/>
  <c r="BL54" i="43"/>
  <c r="BI55" i="43"/>
  <c r="AL56" i="43"/>
  <c r="BO57" i="43"/>
  <c r="BL58" i="43"/>
  <c r="BI59" i="43"/>
  <c r="AL60" i="43"/>
  <c r="BO61" i="43"/>
  <c r="BL62" i="43"/>
  <c r="BI63" i="43"/>
  <c r="AL64" i="43"/>
  <c r="BO65" i="43"/>
  <c r="BO20" i="55"/>
  <c r="BQ22" i="55"/>
  <c r="BO16" i="55"/>
  <c r="BQ18" i="55"/>
  <c r="AN21" i="55"/>
  <c r="BO32" i="55"/>
  <c r="BQ34" i="55"/>
  <c r="AF16" i="55"/>
  <c r="BP16" i="55"/>
  <c r="BM17" i="55"/>
  <c r="BJ18" i="55"/>
  <c r="AI19" i="55"/>
  <c r="BP20" i="55"/>
  <c r="BM21" i="55"/>
  <c r="BJ22" i="55"/>
  <c r="AI23" i="55"/>
  <c r="BP24" i="55"/>
  <c r="BM25" i="55"/>
  <c r="BJ26" i="55"/>
  <c r="AI27" i="55"/>
  <c r="AF28" i="55"/>
  <c r="BP28" i="55"/>
  <c r="BM29" i="55"/>
  <c r="BJ30" i="55"/>
  <c r="AI31" i="55"/>
  <c r="AF32" i="55"/>
  <c r="BP32" i="55"/>
  <c r="BM33" i="55"/>
  <c r="BJ34" i="55"/>
  <c r="AI35" i="55"/>
  <c r="AM37" i="55"/>
  <c r="BP42" i="55"/>
  <c r="AM45" i="55"/>
  <c r="BP46" i="55"/>
  <c r="BR48" i="55"/>
  <c r="BR52" i="55"/>
  <c r="BP54" i="55"/>
  <c r="BR56" i="55"/>
  <c r="BP58" i="55"/>
  <c r="BP62" i="55"/>
  <c r="BR64" i="55"/>
  <c r="AK16" i="55"/>
  <c r="AH17" i="55"/>
  <c r="BR17" i="55"/>
  <c r="BK18" i="55"/>
  <c r="AN19" i="55"/>
  <c r="AK20" i="55"/>
  <c r="AH21" i="55"/>
  <c r="BR21" i="55"/>
  <c r="BK22" i="55"/>
  <c r="AN23" i="55"/>
  <c r="AK24" i="55"/>
  <c r="AH25" i="55"/>
  <c r="BR25" i="55"/>
  <c r="BK26" i="55"/>
  <c r="AN27" i="55"/>
  <c r="AK28" i="55"/>
  <c r="AH29" i="55"/>
  <c r="BR29" i="55"/>
  <c r="BK30" i="55"/>
  <c r="AN31" i="55"/>
  <c r="AK32" i="55"/>
  <c r="AH33" i="55"/>
  <c r="BR33" i="55"/>
  <c r="BK34" i="55"/>
  <c r="AN35" i="55"/>
  <c r="BM36" i="55"/>
  <c r="BO38" i="55"/>
  <c r="BI40" i="55"/>
  <c r="BR41" i="55"/>
  <c r="BM44" i="55"/>
  <c r="AM49" i="55"/>
  <c r="AM57" i="55"/>
  <c r="AM65" i="55"/>
  <c r="BN16" i="55"/>
  <c r="AM17" i="55"/>
  <c r="AJ18" i="55"/>
  <c r="AG19" i="55"/>
  <c r="BQ19" i="55"/>
  <c r="BN20" i="55"/>
  <c r="AM21" i="55"/>
  <c r="AJ22" i="55"/>
  <c r="AG23" i="55"/>
  <c r="BQ23" i="55"/>
  <c r="BN24" i="55"/>
  <c r="AM25" i="55"/>
  <c r="AJ26" i="55"/>
  <c r="AG27" i="55"/>
  <c r="BQ27" i="55"/>
  <c r="BN28" i="55"/>
  <c r="AM29" i="55"/>
  <c r="AJ30" i="55"/>
  <c r="AG31" i="55"/>
  <c r="BQ31" i="55"/>
  <c r="BN32" i="55"/>
  <c r="AM33" i="55"/>
  <c r="AJ34" i="55"/>
  <c r="AG35" i="55"/>
  <c r="BR35" i="55"/>
  <c r="BO37" i="55"/>
  <c r="BI39" i="55"/>
  <c r="BR40" i="55"/>
  <c r="BM43" i="55"/>
  <c r="BO45" i="55"/>
  <c r="BI51" i="55"/>
  <c r="BI59" i="55"/>
  <c r="BO36" i="55"/>
  <c r="BL37" i="55"/>
  <c r="BI38" i="55"/>
  <c r="AL39" i="55"/>
  <c r="BO40" i="55"/>
  <c r="BL41" i="55"/>
  <c r="BI42" i="55"/>
  <c r="AL43" i="55"/>
  <c r="BO44" i="55"/>
  <c r="BL45" i="55"/>
  <c r="BI46" i="55"/>
  <c r="AL47" i="55"/>
  <c r="BO48" i="55"/>
  <c r="BL49" i="55"/>
  <c r="BI50" i="55"/>
  <c r="AL51" i="55"/>
  <c r="BO52" i="55"/>
  <c r="BL53" i="55"/>
  <c r="BI54" i="55"/>
  <c r="AL55" i="55"/>
  <c r="BO56" i="55"/>
  <c r="BL57" i="55"/>
  <c r="BI58" i="55"/>
  <c r="AL59" i="55"/>
  <c r="BO60" i="55"/>
  <c r="BL61" i="55"/>
  <c r="BI62" i="55"/>
  <c r="AL63" i="55"/>
  <c r="BO64" i="55"/>
  <c r="BL65" i="55"/>
  <c r="AJ36" i="55"/>
  <c r="AG37" i="55"/>
  <c r="BQ37" i="55"/>
  <c r="BN38" i="55"/>
  <c r="AM39" i="55"/>
  <c r="AJ40" i="55"/>
  <c r="AG41" i="55"/>
  <c r="BQ41" i="55"/>
  <c r="BN42" i="55"/>
  <c r="AM43" i="55"/>
  <c r="AJ44" i="55"/>
  <c r="AG45" i="55"/>
  <c r="BQ45" i="55"/>
  <c r="BN46" i="55"/>
  <c r="AM47" i="55"/>
  <c r="AJ48" i="55"/>
  <c r="AG49" i="55"/>
  <c r="BQ49" i="55"/>
  <c r="BN50" i="55"/>
  <c r="AM51" i="55"/>
  <c r="AJ52" i="55"/>
  <c r="AG53" i="55"/>
  <c r="BQ53" i="55"/>
  <c r="BN54" i="55"/>
  <c r="AM55" i="55"/>
  <c r="AJ56" i="55"/>
  <c r="AG57" i="55"/>
  <c r="BQ57" i="55"/>
  <c r="BN58" i="55"/>
  <c r="AM59" i="55"/>
  <c r="AJ60" i="55"/>
  <c r="AG61" i="55"/>
  <c r="BQ61" i="55"/>
  <c r="BN62" i="55"/>
  <c r="AM63" i="55"/>
  <c r="AJ64" i="55"/>
  <c r="AG65" i="55"/>
  <c r="BQ65" i="55"/>
  <c r="AJ47" i="55"/>
  <c r="AG48" i="55"/>
  <c r="BQ48" i="55"/>
  <c r="BN49" i="55"/>
  <c r="AM50" i="55"/>
  <c r="AJ51" i="55"/>
  <c r="AG52" i="55"/>
  <c r="BQ52" i="55"/>
  <c r="BN53" i="55"/>
  <c r="AM54" i="55"/>
  <c r="AJ55" i="55"/>
  <c r="AG56" i="55"/>
  <c r="BQ56" i="55"/>
  <c r="BN57" i="55"/>
  <c r="AM58" i="55"/>
  <c r="AJ59" i="55"/>
  <c r="AG60" i="55"/>
  <c r="BQ60" i="55"/>
  <c r="BN61" i="55"/>
  <c r="AM62" i="55"/>
  <c r="AJ63" i="55"/>
  <c r="AG64" i="55"/>
  <c r="BQ64" i="55"/>
  <c r="BN65" i="55"/>
  <c r="BN16" i="62"/>
  <c r="AM17" i="62"/>
  <c r="AJ18" i="62"/>
  <c r="AG19" i="62"/>
  <c r="AP19" i="62" s="1"/>
  <c r="BN20" i="62"/>
  <c r="AM21" i="62"/>
  <c r="AJ22" i="62"/>
  <c r="AG23" i="62"/>
  <c r="AX23" i="62" s="1"/>
  <c r="BN24" i="62"/>
  <c r="AM25" i="62"/>
  <c r="AL26" i="62"/>
  <c r="AJ39" i="62"/>
  <c r="BP17" i="62"/>
  <c r="BM18" i="62"/>
  <c r="BJ19" i="62"/>
  <c r="BP21" i="62"/>
  <c r="BM22" i="62"/>
  <c r="BJ23" i="62"/>
  <c r="AI24" i="62"/>
  <c r="AQ24" i="62" s="1"/>
  <c r="BP25" i="62"/>
  <c r="BN26" i="62"/>
  <c r="BM32" i="62"/>
  <c r="BO34" i="62"/>
  <c r="BQ36" i="62"/>
  <c r="AN39" i="62"/>
  <c r="BL16" i="62"/>
  <c r="BI17" i="62"/>
  <c r="AL18" i="62"/>
  <c r="AT19" i="62"/>
  <c r="AQ19" i="62"/>
  <c r="AS19" i="62"/>
  <c r="BO19" i="62"/>
  <c r="BL20" i="62"/>
  <c r="BI21" i="62"/>
  <c r="AL22" i="62"/>
  <c r="AR23" i="62"/>
  <c r="AO23" i="62"/>
  <c r="BO23" i="62"/>
  <c r="BL24" i="62"/>
  <c r="BI25" i="62"/>
  <c r="BJ26" i="62"/>
  <c r="AI30" i="62"/>
  <c r="AK32" i="62"/>
  <c r="AW32" i="62" s="1"/>
  <c r="AM34" i="62"/>
  <c r="AF26" i="62"/>
  <c r="BP26" i="62"/>
  <c r="BM27" i="62"/>
  <c r="BJ28" i="62"/>
  <c r="AF30" i="62"/>
  <c r="BP30" i="62"/>
  <c r="BM31" i="62"/>
  <c r="BJ32" i="62"/>
  <c r="AF34" i="62"/>
  <c r="BP34" i="62"/>
  <c r="BM35" i="62"/>
  <c r="BJ36" i="62"/>
  <c r="AI37" i="62"/>
  <c r="AQ37" i="62" s="1"/>
  <c r="AF38" i="62"/>
  <c r="BP38" i="62"/>
  <c r="BM39" i="62"/>
  <c r="BJ40" i="62"/>
  <c r="AI41" i="62"/>
  <c r="AW41" i="62" s="1"/>
  <c r="AF42" i="62"/>
  <c r="AX42" i="62" s="1"/>
  <c r="BP42" i="62"/>
  <c r="BM43" i="62"/>
  <c r="BK44" i="62"/>
  <c r="AG46" i="62"/>
  <c r="AL27" i="62"/>
  <c r="AQ28" i="62"/>
  <c r="AU28" i="62"/>
  <c r="AX28" i="62"/>
  <c r="AV28" i="62"/>
  <c r="AW28" i="62"/>
  <c r="AR28" i="62"/>
  <c r="AS28" i="62"/>
  <c r="AT28" i="62"/>
  <c r="BO28" i="62"/>
  <c r="BL29" i="62"/>
  <c r="BI30" i="62"/>
  <c r="AL31" i="62"/>
  <c r="AU31" i="62" s="1"/>
  <c r="AV32" i="62"/>
  <c r="BO32" i="62"/>
  <c r="BL33" i="62"/>
  <c r="BI34" i="62"/>
  <c r="AL35" i="62"/>
  <c r="AV36" i="62"/>
  <c r="AW36" i="62"/>
  <c r="AR36" i="62"/>
  <c r="AO36" i="62"/>
  <c r="AS36" i="62"/>
  <c r="AT36" i="62"/>
  <c r="AX36" i="62"/>
  <c r="AU36" i="62"/>
  <c r="AP36" i="62"/>
  <c r="AQ36" i="62"/>
  <c r="BO36" i="62"/>
  <c r="BL37" i="62"/>
  <c r="BI38" i="62"/>
  <c r="AL39" i="62"/>
  <c r="AP39" i="62" s="1"/>
  <c r="AR40" i="62"/>
  <c r="AS40" i="62"/>
  <c r="AT40" i="62"/>
  <c r="AX40" i="62"/>
  <c r="AP40" i="62"/>
  <c r="AU40" i="62"/>
  <c r="AV40" i="62"/>
  <c r="BO40" i="62"/>
  <c r="BL41" i="62"/>
  <c r="BI42" i="62"/>
  <c r="AL43" i="62"/>
  <c r="AR44" i="62"/>
  <c r="AV44" i="62"/>
  <c r="AS44" i="62"/>
  <c r="AQ44" i="62"/>
  <c r="AP44" i="62"/>
  <c r="AX44" i="62"/>
  <c r="AW44" i="62"/>
  <c r="AU44" i="62"/>
  <c r="AI45" i="62"/>
  <c r="BI47" i="62"/>
  <c r="AL53" i="62"/>
  <c r="AP27" i="62"/>
  <c r="AW27" i="62"/>
  <c r="AQ27" i="62"/>
  <c r="AR27" i="62"/>
  <c r="AV27" i="62"/>
  <c r="AO27" i="62"/>
  <c r="AT27" i="62"/>
  <c r="AX27" i="62"/>
  <c r="AS27" i="62"/>
  <c r="AU27" i="62"/>
  <c r="BO27" i="62"/>
  <c r="BL28" i="62"/>
  <c r="BI29" i="62"/>
  <c r="AL30" i="62"/>
  <c r="AV31" i="62"/>
  <c r="AO31" i="62"/>
  <c r="AX31" i="62"/>
  <c r="AW31" i="62"/>
  <c r="BO31" i="62"/>
  <c r="BL32" i="62"/>
  <c r="BV32" i="62" s="1"/>
  <c r="BI33" i="62"/>
  <c r="AL34" i="62"/>
  <c r="AX35" i="62"/>
  <c r="AS35" i="62"/>
  <c r="AU35" i="62"/>
  <c r="AW35" i="62"/>
  <c r="AQ35" i="62"/>
  <c r="AV35" i="62"/>
  <c r="AO35" i="62"/>
  <c r="AT35" i="62"/>
  <c r="BO35" i="62"/>
  <c r="BL36" i="62"/>
  <c r="BI37" i="62"/>
  <c r="AL38" i="62"/>
  <c r="AV39" i="62"/>
  <c r="AT39" i="62"/>
  <c r="BO39" i="62"/>
  <c r="BL40" i="62"/>
  <c r="BI41" i="62"/>
  <c r="AL42" i="62"/>
  <c r="AP43" i="62"/>
  <c r="AW43" i="62"/>
  <c r="AQ43" i="62"/>
  <c r="AR43" i="62"/>
  <c r="AV43" i="62"/>
  <c r="AO43" i="62"/>
  <c r="AT43" i="62"/>
  <c r="AX43" i="62"/>
  <c r="AS43" i="62"/>
  <c r="AU43" i="62"/>
  <c r="BO43" i="62"/>
  <c r="BO44" i="62"/>
  <c r="BI46" i="62"/>
  <c r="AJ50" i="62"/>
  <c r="BM53" i="62"/>
  <c r="BR47" i="62"/>
  <c r="BK48" i="62"/>
  <c r="AN49" i="62"/>
  <c r="AK50" i="62"/>
  <c r="AF51" i="62"/>
  <c r="AG52" i="62"/>
  <c r="AN53" i="62"/>
  <c r="AL54" i="62"/>
  <c r="AI56" i="62"/>
  <c r="BL44" i="62"/>
  <c r="BI45" i="62"/>
  <c r="AL46" i="62"/>
  <c r="AT47" i="62"/>
  <c r="AX47" i="62"/>
  <c r="AQ47" i="62"/>
  <c r="BO47" i="62"/>
  <c r="BL48" i="62"/>
  <c r="BI49" i="62"/>
  <c r="AL50" i="62"/>
  <c r="AH51" i="62"/>
  <c r="AN52" i="62"/>
  <c r="BJ53" i="62"/>
  <c r="BQ54" i="62"/>
  <c r="BQ44" i="62"/>
  <c r="BN45" i="62"/>
  <c r="AM46" i="62"/>
  <c r="AJ47" i="62"/>
  <c r="BQ48" i="62"/>
  <c r="BN49" i="62"/>
  <c r="AM50" i="62"/>
  <c r="AN51" i="62"/>
  <c r="AJ52" i="62"/>
  <c r="AK53" i="62"/>
  <c r="AX53" i="62" s="1"/>
  <c r="BR54" i="62"/>
  <c r="AN57" i="62"/>
  <c r="AJ57" i="62"/>
  <c r="AM60" i="62"/>
  <c r="AI55" i="62"/>
  <c r="AQ55" i="62" s="1"/>
  <c r="AG58" i="62"/>
  <c r="AH59" i="62"/>
  <c r="AN60" i="62"/>
  <c r="AI54" i="62"/>
  <c r="AS54" i="62" s="1"/>
  <c r="AJ55" i="62"/>
  <c r="AK56" i="62"/>
  <c r="AT56" i="62" s="1"/>
  <c r="AL57" i="62"/>
  <c r="AP57" i="62" s="1"/>
  <c r="AM58" i="62"/>
  <c r="AN59" i="62"/>
  <c r="AJ60" i="62"/>
  <c r="BI51" i="62"/>
  <c r="AL52" i="62"/>
  <c r="AR53" i="62"/>
  <c r="AO53" i="62"/>
  <c r="BO53" i="62"/>
  <c r="BL54" i="62"/>
  <c r="BI55" i="62"/>
  <c r="AL56" i="62"/>
  <c r="AU57" i="62"/>
  <c r="AT57" i="62"/>
  <c r="BO57" i="62"/>
  <c r="BL58" i="62"/>
  <c r="BI59" i="62"/>
  <c r="AL60" i="62"/>
  <c r="BL61" i="62"/>
  <c r="BN63" i="62"/>
  <c r="BP60" i="62"/>
  <c r="BM61" i="62"/>
  <c r="BJ62" i="62"/>
  <c r="AI63" i="62"/>
  <c r="AR63" i="62" s="1"/>
  <c r="AF64" i="62"/>
  <c r="AL61" i="62"/>
  <c r="BO62" i="62"/>
  <c r="BL63" i="62"/>
  <c r="BI64" i="62"/>
  <c r="BR60" i="62"/>
  <c r="BK61" i="62"/>
  <c r="AN62" i="62"/>
  <c r="AU62" i="62" s="1"/>
  <c r="AK63" i="62"/>
  <c r="AH64" i="62"/>
  <c r="AT64" i="62" s="1"/>
  <c r="BR64" i="62"/>
  <c r="BK65" i="62"/>
  <c r="AN65" i="62"/>
  <c r="AQ24" i="38"/>
  <c r="AX33" i="38"/>
  <c r="AO33" i="40"/>
  <c r="AO49" i="40"/>
  <c r="AP37" i="46"/>
  <c r="AU22" i="40"/>
  <c r="AU38" i="40"/>
  <c r="AU54" i="40"/>
  <c r="BP27" i="52"/>
  <c r="BR29" i="52"/>
  <c r="BN41" i="52"/>
  <c r="BP59" i="52"/>
  <c r="BR61" i="52"/>
  <c r="BJ17" i="52"/>
  <c r="BP19" i="52"/>
  <c r="AM26" i="52"/>
  <c r="AM42" i="52"/>
  <c r="AM58" i="52"/>
  <c r="BN21" i="52"/>
  <c r="BI28" i="52"/>
  <c r="BI44" i="52"/>
  <c r="BI60" i="52"/>
  <c r="AH16" i="52"/>
  <c r="BR16" i="52"/>
  <c r="BK17" i="52"/>
  <c r="AN18" i="52"/>
  <c r="AK19" i="52"/>
  <c r="AH20" i="52"/>
  <c r="BR20" i="52"/>
  <c r="BK21" i="52"/>
  <c r="AN22" i="52"/>
  <c r="AK23" i="52"/>
  <c r="AH24" i="52"/>
  <c r="BR24" i="52"/>
  <c r="BK25" i="52"/>
  <c r="AN26" i="52"/>
  <c r="AK27" i="52"/>
  <c r="AH28" i="52"/>
  <c r="BR28" i="52"/>
  <c r="BK29" i="52"/>
  <c r="AN30" i="52"/>
  <c r="AK31" i="52"/>
  <c r="AH32" i="52"/>
  <c r="BR32" i="52"/>
  <c r="BK33" i="52"/>
  <c r="AN34" i="52"/>
  <c r="AK35" i="52"/>
  <c r="AH36" i="52"/>
  <c r="BR36" i="52"/>
  <c r="BK37" i="52"/>
  <c r="AN38" i="52"/>
  <c r="AK39" i="52"/>
  <c r="AH40" i="52"/>
  <c r="BR40" i="52"/>
  <c r="BK41" i="52"/>
  <c r="AN42" i="52"/>
  <c r="AK43" i="52"/>
  <c r="AH44" i="52"/>
  <c r="BR44" i="52"/>
  <c r="BK45" i="52"/>
  <c r="AN46" i="52"/>
  <c r="AK47" i="52"/>
  <c r="AH48" i="52"/>
  <c r="BR48" i="52"/>
  <c r="BK49" i="52"/>
  <c r="AN50" i="52"/>
  <c r="AK51" i="52"/>
  <c r="AH52" i="52"/>
  <c r="BR52" i="52"/>
  <c r="BK53" i="52"/>
  <c r="AN54" i="52"/>
  <c r="AK55" i="52"/>
  <c r="AH56" i="52"/>
  <c r="BR56" i="52"/>
  <c r="BK57" i="52"/>
  <c r="AN58" i="52"/>
  <c r="AK59" i="52"/>
  <c r="AH60" i="52"/>
  <c r="BR60" i="52"/>
  <c r="BK61" i="52"/>
  <c r="AN62" i="52"/>
  <c r="BI63" i="52"/>
  <c r="BR64" i="52"/>
  <c r="BO16" i="52"/>
  <c r="BL17" i="52"/>
  <c r="BI18" i="52"/>
  <c r="AL19" i="52"/>
  <c r="BO20" i="52"/>
  <c r="BL21" i="52"/>
  <c r="BI22" i="52"/>
  <c r="AL23" i="52"/>
  <c r="BO24" i="52"/>
  <c r="BL25" i="52"/>
  <c r="BI26" i="52"/>
  <c r="AL27" i="52"/>
  <c r="BO28" i="52"/>
  <c r="BL29" i="52"/>
  <c r="BI30" i="52"/>
  <c r="AL31" i="52"/>
  <c r="BO32" i="52"/>
  <c r="BL33" i="52"/>
  <c r="BI34" i="52"/>
  <c r="AL35" i="52"/>
  <c r="BO36" i="52"/>
  <c r="BL37" i="52"/>
  <c r="BI38" i="52"/>
  <c r="AL39" i="52"/>
  <c r="BO40" i="52"/>
  <c r="BL41" i="52"/>
  <c r="BI42" i="52"/>
  <c r="AL43" i="52"/>
  <c r="BO44" i="52"/>
  <c r="BL45" i="52"/>
  <c r="BI46" i="52"/>
  <c r="AL47" i="52"/>
  <c r="BO48" i="52"/>
  <c r="BL49" i="52"/>
  <c r="BI50" i="52"/>
  <c r="AL51" i="52"/>
  <c r="BO52" i="52"/>
  <c r="BL53" i="52"/>
  <c r="BI54" i="52"/>
  <c r="AL55" i="52"/>
  <c r="BO56" i="52"/>
  <c r="BL57" i="52"/>
  <c r="BI58" i="52"/>
  <c r="AL59" i="52"/>
  <c r="BO60" i="52"/>
  <c r="BL61" i="52"/>
  <c r="BI62" i="52"/>
  <c r="AM63" i="52"/>
  <c r="BL64" i="52"/>
  <c r="AJ16" i="52"/>
  <c r="AG17" i="52"/>
  <c r="BQ17" i="52"/>
  <c r="BN18" i="52"/>
  <c r="AM19" i="52"/>
  <c r="AJ20" i="52"/>
  <c r="AG21" i="52"/>
  <c r="BQ21" i="52"/>
  <c r="BN22" i="52"/>
  <c r="AM23" i="52"/>
  <c r="AJ24" i="52"/>
  <c r="AG25" i="52"/>
  <c r="BQ25" i="52"/>
  <c r="BN26" i="52"/>
  <c r="AM27" i="52"/>
  <c r="AJ28" i="52"/>
  <c r="AG29" i="52"/>
  <c r="BQ29" i="52"/>
  <c r="BN30" i="52"/>
  <c r="AM31" i="52"/>
  <c r="AJ32" i="52"/>
  <c r="AG33" i="52"/>
  <c r="BQ33" i="52"/>
  <c r="BN34" i="52"/>
  <c r="AM35" i="52"/>
  <c r="AJ36" i="52"/>
  <c r="AG37" i="52"/>
  <c r="BQ37" i="52"/>
  <c r="BN38" i="52"/>
  <c r="AM39" i="52"/>
  <c r="AJ40" i="52"/>
  <c r="AG41" i="52"/>
  <c r="BQ41" i="52"/>
  <c r="BN42" i="52"/>
  <c r="AM43" i="52"/>
  <c r="AJ44" i="52"/>
  <c r="AG45" i="52"/>
  <c r="BQ45" i="52"/>
  <c r="BN46" i="52"/>
  <c r="AM47" i="52"/>
  <c r="AJ48" i="52"/>
  <c r="AG49" i="52"/>
  <c r="BQ49" i="52"/>
  <c r="BN50" i="52"/>
  <c r="AM51" i="52"/>
  <c r="AJ52" i="52"/>
  <c r="AG53" i="52"/>
  <c r="BQ53" i="52"/>
  <c r="BN54" i="52"/>
  <c r="AM55" i="52"/>
  <c r="AJ56" i="52"/>
  <c r="AG57" i="52"/>
  <c r="BQ57" i="52"/>
  <c r="BN58" i="52"/>
  <c r="AM59" i="52"/>
  <c r="AJ60" i="52"/>
  <c r="AG61" i="52"/>
  <c r="BQ61" i="52"/>
  <c r="BN62" i="52"/>
  <c r="BN64" i="52"/>
  <c r="AJ63" i="52"/>
  <c r="AG64" i="52"/>
  <c r="BQ64" i="52"/>
  <c r="BN65" i="52"/>
  <c r="AL63" i="52"/>
  <c r="BO64" i="52"/>
  <c r="BL65" i="52"/>
  <c r="AN23" i="56"/>
  <c r="BR25" i="56"/>
  <c r="BJ21" i="56"/>
  <c r="BN17" i="56"/>
  <c r="BN21" i="56"/>
  <c r="BL23" i="56"/>
  <c r="BN16" i="56"/>
  <c r="AM17" i="56"/>
  <c r="AJ18" i="56"/>
  <c r="AG19" i="56"/>
  <c r="BQ19" i="56"/>
  <c r="BN20" i="56"/>
  <c r="AM21" i="56"/>
  <c r="AJ22" i="56"/>
  <c r="AG23" i="56"/>
  <c r="BQ23" i="56"/>
  <c r="BQ26" i="56"/>
  <c r="AN29" i="56"/>
  <c r="AI16" i="56"/>
  <c r="BP17" i="56"/>
  <c r="BM18" i="56"/>
  <c r="BJ19" i="56"/>
  <c r="AI20" i="56"/>
  <c r="BP21" i="56"/>
  <c r="BM22" i="56"/>
  <c r="BJ23" i="56"/>
  <c r="BM24" i="56"/>
  <c r="BJ31" i="56"/>
  <c r="BL16" i="56"/>
  <c r="BI17" i="56"/>
  <c r="AL18" i="56"/>
  <c r="BO19" i="56"/>
  <c r="BL20" i="56"/>
  <c r="BI21" i="56"/>
  <c r="AL22" i="56"/>
  <c r="BO23" i="56"/>
  <c r="BP25" i="56"/>
  <c r="BK28" i="56"/>
  <c r="BM30" i="56"/>
  <c r="BQ34" i="56"/>
  <c r="AN37" i="56"/>
  <c r="AN24" i="56"/>
  <c r="AK25" i="56"/>
  <c r="AH26" i="56"/>
  <c r="BR26" i="56"/>
  <c r="BK27" i="56"/>
  <c r="AN28" i="56"/>
  <c r="AK29" i="56"/>
  <c r="AH30" i="56"/>
  <c r="BR30" i="56"/>
  <c r="BK31" i="56"/>
  <c r="AN32" i="56"/>
  <c r="AK33" i="56"/>
  <c r="AH34" i="56"/>
  <c r="BR34" i="56"/>
  <c r="BK35" i="56"/>
  <c r="AN36" i="56"/>
  <c r="AK37" i="56"/>
  <c r="AH38" i="56"/>
  <c r="BR38" i="56"/>
  <c r="BK39" i="56"/>
  <c r="AN40" i="56"/>
  <c r="AK41" i="56"/>
  <c r="AH42" i="56"/>
  <c r="BR42" i="56"/>
  <c r="BK43" i="56"/>
  <c r="AN44" i="56"/>
  <c r="AK45" i="56"/>
  <c r="AH46" i="56"/>
  <c r="BR46" i="56"/>
  <c r="BK47" i="56"/>
  <c r="AN48" i="56"/>
  <c r="AK49" i="56"/>
  <c r="AH50" i="56"/>
  <c r="BR50" i="56"/>
  <c r="BQ51" i="56"/>
  <c r="AN54" i="56"/>
  <c r="AH56" i="56"/>
  <c r="AJ58" i="56"/>
  <c r="BQ59" i="56"/>
  <c r="AN62" i="56"/>
  <c r="AH64" i="56"/>
  <c r="BO26" i="56"/>
  <c r="BL27" i="56"/>
  <c r="BI28" i="56"/>
  <c r="AL29" i="56"/>
  <c r="BO30" i="56"/>
  <c r="BL31" i="56"/>
  <c r="BI32" i="56"/>
  <c r="AL33" i="56"/>
  <c r="BO34" i="56"/>
  <c r="BL35" i="56"/>
  <c r="BI36" i="56"/>
  <c r="AL37" i="56"/>
  <c r="BO38" i="56"/>
  <c r="BL39" i="56"/>
  <c r="BI40" i="56"/>
  <c r="AL41" i="56"/>
  <c r="BO42" i="56"/>
  <c r="BL43" i="56"/>
  <c r="BI44" i="56"/>
  <c r="AL45" i="56"/>
  <c r="BO46" i="56"/>
  <c r="BL47" i="56"/>
  <c r="BI48" i="56"/>
  <c r="AL49" i="56"/>
  <c r="BO50" i="56"/>
  <c r="BM53" i="56"/>
  <c r="BO55" i="56"/>
  <c r="BI57" i="56"/>
  <c r="BR58" i="56"/>
  <c r="BM61" i="56"/>
  <c r="BO63" i="56"/>
  <c r="BI65" i="56"/>
  <c r="BJ24" i="56"/>
  <c r="AI25" i="56"/>
  <c r="AF26" i="56"/>
  <c r="BP26" i="56"/>
  <c r="BM27" i="56"/>
  <c r="BJ28" i="56"/>
  <c r="AI29" i="56"/>
  <c r="AF30" i="56"/>
  <c r="BP30" i="56"/>
  <c r="BM31" i="56"/>
  <c r="BJ32" i="56"/>
  <c r="AI33" i="56"/>
  <c r="AF34" i="56"/>
  <c r="BP34" i="56"/>
  <c r="BM35" i="56"/>
  <c r="BJ36" i="56"/>
  <c r="AI37" i="56"/>
  <c r="AF38" i="56"/>
  <c r="BP38" i="56"/>
  <c r="BM39" i="56"/>
  <c r="BJ40" i="56"/>
  <c r="AI41" i="56"/>
  <c r="AF42" i="56"/>
  <c r="BP42" i="56"/>
  <c r="BM43" i="56"/>
  <c r="BJ44" i="56"/>
  <c r="AI45" i="56"/>
  <c r="AF46" i="56"/>
  <c r="BP46" i="56"/>
  <c r="BM47" i="56"/>
  <c r="BJ48" i="56"/>
  <c r="AI49" i="56"/>
  <c r="AF50" i="56"/>
  <c r="BP50" i="56"/>
  <c r="AH52" i="56"/>
  <c r="AJ54" i="56"/>
  <c r="BQ55" i="56"/>
  <c r="AN58" i="56"/>
  <c r="AH60" i="56"/>
  <c r="AJ62" i="56"/>
  <c r="BQ63" i="56"/>
  <c r="AG52" i="56"/>
  <c r="BQ52" i="56"/>
  <c r="BN53" i="56"/>
  <c r="AM54" i="56"/>
  <c r="AJ55" i="56"/>
  <c r="AG56" i="56"/>
  <c r="BQ56" i="56"/>
  <c r="BN57" i="56"/>
  <c r="AM58" i="56"/>
  <c r="AJ59" i="56"/>
  <c r="AG60" i="56"/>
  <c r="BQ60" i="56"/>
  <c r="BN61" i="56"/>
  <c r="AM62" i="56"/>
  <c r="AJ63" i="56"/>
  <c r="AG64" i="56"/>
  <c r="BQ64" i="56"/>
  <c r="BN65" i="56"/>
  <c r="AL51" i="56"/>
  <c r="BO52" i="56"/>
  <c r="BL53" i="56"/>
  <c r="BI54" i="56"/>
  <c r="AL55" i="56"/>
  <c r="BO56" i="56"/>
  <c r="BL57" i="56"/>
  <c r="BI58" i="56"/>
  <c r="AL59" i="56"/>
  <c r="BO60" i="56"/>
  <c r="BL61" i="56"/>
  <c r="BI62" i="56"/>
  <c r="AL63" i="56"/>
  <c r="BO64" i="56"/>
  <c r="BL65" i="56"/>
  <c r="AP17" i="38"/>
  <c r="AQ50" i="38"/>
  <c r="AQ34" i="38"/>
  <c r="AS22" i="40"/>
  <c r="AS38" i="40"/>
  <c r="AX54" i="40"/>
  <c r="V32" i="1" l="1"/>
  <c r="F23" i="58"/>
  <c r="F56" i="58"/>
  <c r="F54" i="58"/>
  <c r="F16" i="58"/>
  <c r="F52" i="58"/>
  <c r="F40" i="58"/>
  <c r="F14" i="58"/>
  <c r="F30" i="58"/>
  <c r="F44" i="58"/>
  <c r="F50" i="58"/>
  <c r="F21" i="58"/>
  <c r="L2" i="1"/>
  <c r="L16" i="1"/>
  <c r="T59" i="57"/>
  <c r="X10" i="57"/>
  <c r="X14" i="57"/>
  <c r="X18" i="57"/>
  <c r="X22" i="57"/>
  <c r="X26" i="57"/>
  <c r="X30" i="57"/>
  <c r="X34" i="57"/>
  <c r="X38" i="57"/>
  <c r="X42" i="57"/>
  <c r="X11" i="57"/>
  <c r="X19" i="57"/>
  <c r="X23" i="57"/>
  <c r="X31" i="57"/>
  <c r="X39" i="57"/>
  <c r="X9" i="57"/>
  <c r="X12" i="57"/>
  <c r="X20" i="57"/>
  <c r="X24" i="57"/>
  <c r="X32" i="57"/>
  <c r="X40" i="57"/>
  <c r="X13" i="57"/>
  <c r="X17" i="57"/>
  <c r="X21" i="57"/>
  <c r="X25" i="57"/>
  <c r="X29" i="57"/>
  <c r="X33" i="57"/>
  <c r="X37" i="57"/>
  <c r="X41" i="57"/>
  <c r="X15" i="57"/>
  <c r="X27" i="57"/>
  <c r="X35" i="57"/>
  <c r="X16" i="57"/>
  <c r="X28" i="57"/>
  <c r="X36" i="57"/>
  <c r="AJ15" i="1"/>
  <c r="AJ47" i="1"/>
  <c r="AJ31" i="1"/>
  <c r="T60" i="57"/>
  <c r="T61" i="57"/>
  <c r="AR29" i="62"/>
  <c r="AS29" i="62"/>
  <c r="AW29" i="62"/>
  <c r="AV29" i="62"/>
  <c r="AP25" i="62"/>
  <c r="AT46" i="62"/>
  <c r="X22" i="1"/>
  <c r="X29" i="1"/>
  <c r="CC23" i="46"/>
  <c r="AM9" i="1" s="1"/>
  <c r="CC59" i="38"/>
  <c r="AD45" i="1" s="1"/>
  <c r="AQ16" i="62"/>
  <c r="AO16" i="62"/>
  <c r="AX16" i="62"/>
  <c r="AR16" i="62"/>
  <c r="CC30" i="46"/>
  <c r="AM16" i="1" s="1"/>
  <c r="X3" i="1"/>
  <c r="AW57" i="62"/>
  <c r="AT53" i="62"/>
  <c r="AV60" i="62"/>
  <c r="AQ57" i="62"/>
  <c r="AQ39" i="62"/>
  <c r="AP31" i="62"/>
  <c r="AR31" i="62"/>
  <c r="AS53" i="62"/>
  <c r="AQ34" i="62"/>
  <c r="AR26" i="62"/>
  <c r="CC50" i="40"/>
  <c r="AG36" i="1" s="1"/>
  <c r="CC28" i="40"/>
  <c r="AG14" i="1" s="1"/>
  <c r="CC18" i="46"/>
  <c r="AM4" i="1" s="1"/>
  <c r="AW63" i="62"/>
  <c r="AX61" i="62"/>
  <c r="AR54" i="62"/>
  <c r="AW50" i="62"/>
  <c r="AS22" i="62"/>
  <c r="AO38" i="62"/>
  <c r="Y5" i="1"/>
  <c r="CC28" i="46"/>
  <c r="AM14" i="1" s="1"/>
  <c r="CC49" i="40"/>
  <c r="AG35" i="1" s="1"/>
  <c r="AO52" i="62"/>
  <c r="AS30" i="62"/>
  <c r="CC33" i="40"/>
  <c r="AG19" i="1" s="1"/>
  <c r="AV64" i="62"/>
  <c r="AR57" i="62"/>
  <c r="AP53" i="62"/>
  <c r="AQ58" i="62"/>
  <c r="AW47" i="62"/>
  <c r="AS47" i="62"/>
  <c r="AR47" i="62"/>
  <c r="AR56" i="62"/>
  <c r="AS51" i="62"/>
  <c r="AP42" i="62"/>
  <c r="AU39" i="62"/>
  <c r="AR35" i="62"/>
  <c r="AQ31" i="62"/>
  <c r="AS31" i="62"/>
  <c r="AO44" i="62"/>
  <c r="AW40" i="62"/>
  <c r="AQ40" i="62"/>
  <c r="AO28" i="62"/>
  <c r="BY32" i="62"/>
  <c r="AW39" i="62"/>
  <c r="CC18" i="40"/>
  <c r="AG4" i="1" s="1"/>
  <c r="CC41" i="40"/>
  <c r="AG27" i="1" s="1"/>
  <c r="CC47" i="38"/>
  <c r="AD33" i="1" s="1"/>
  <c r="CC63" i="38"/>
  <c r="AD49" i="1" s="1"/>
  <c r="CC25" i="40"/>
  <c r="AG11" i="1" s="1"/>
  <c r="CC31" i="40"/>
  <c r="AG17" i="1" s="1"/>
  <c r="CC57" i="38"/>
  <c r="AD43" i="1" s="1"/>
  <c r="CC32" i="40"/>
  <c r="AG18" i="1" s="1"/>
  <c r="CC24" i="40"/>
  <c r="AG10" i="1" s="1"/>
  <c r="CD30" i="46"/>
  <c r="AN16" i="1" s="1"/>
  <c r="CD23" i="38"/>
  <c r="AE9" i="1" s="1"/>
  <c r="CD27" i="38"/>
  <c r="AE13" i="1" s="1"/>
  <c r="CD59" i="38"/>
  <c r="AE45" i="1" s="1"/>
  <c r="CC61" i="38"/>
  <c r="AD47" i="1" s="1"/>
  <c r="CD37" i="46"/>
  <c r="AN23" i="1" s="1"/>
  <c r="CC58" i="38"/>
  <c r="AD44" i="1" s="1"/>
  <c r="AR33" i="62"/>
  <c r="AW18" i="62"/>
  <c r="X47" i="1"/>
  <c r="AS21" i="62"/>
  <c r="CC58" i="40"/>
  <c r="AG44" i="1" s="1"/>
  <c r="CC40" i="40"/>
  <c r="AG26" i="1" s="1"/>
  <c r="CC36" i="40"/>
  <c r="AG22" i="1" s="1"/>
  <c r="CD54" i="38"/>
  <c r="AE40" i="1" s="1"/>
  <c r="Y50" i="1"/>
  <c r="AU61" i="62"/>
  <c r="AT45" i="62"/>
  <c r="CC26" i="46"/>
  <c r="AM12" i="1" s="1"/>
  <c r="CC31" i="38"/>
  <c r="AD17" i="1" s="1"/>
  <c r="X9" i="1"/>
  <c r="CC42" i="46"/>
  <c r="AM28" i="1" s="1"/>
  <c r="CC23" i="38"/>
  <c r="AD9" i="1" s="1"/>
  <c r="Y11" i="1"/>
  <c r="Y46" i="1"/>
  <c r="AP60" i="62"/>
  <c r="AP29" i="62"/>
  <c r="AX20" i="62"/>
  <c r="AV65" i="62"/>
  <c r="AO59" i="62"/>
  <c r="AO49" i="62"/>
  <c r="AS17" i="62"/>
  <c r="X32" i="1"/>
  <c r="X19" i="1"/>
  <c r="CC54" i="40"/>
  <c r="AG40" i="1" s="1"/>
  <c r="CC46" i="40"/>
  <c r="AG32" i="1" s="1"/>
  <c r="CC38" i="40"/>
  <c r="AG24" i="1" s="1"/>
  <c r="CC54" i="38"/>
  <c r="AD40" i="1" s="1"/>
  <c r="CC48" i="38"/>
  <c r="AD34" i="1" s="1"/>
  <c r="CC43" i="38"/>
  <c r="AD29" i="1" s="1"/>
  <c r="X40" i="1"/>
  <c r="CC22" i="38"/>
  <c r="AD8" i="1" s="1"/>
  <c r="Y49" i="1"/>
  <c r="AT16" i="62"/>
  <c r="CC51" i="40"/>
  <c r="AG37" i="1" s="1"/>
  <c r="CC22" i="46"/>
  <c r="AM8" i="1" s="1"/>
  <c r="CC44" i="40"/>
  <c r="AG30" i="1" s="1"/>
  <c r="CC50" i="38"/>
  <c r="AD36" i="1" s="1"/>
  <c r="CC60" i="38"/>
  <c r="AD46" i="1" s="1"/>
  <c r="AP48" i="62"/>
  <c r="CD42" i="38"/>
  <c r="AE28" i="1" s="1"/>
  <c r="X34" i="1"/>
  <c r="CC39" i="40"/>
  <c r="AG25" i="1" s="1"/>
  <c r="CC62" i="38"/>
  <c r="AD48" i="1" s="1"/>
  <c r="AP34" i="1"/>
  <c r="AP51" i="1"/>
  <c r="AP21" i="1"/>
  <c r="AP13" i="1"/>
  <c r="AP47" i="1"/>
  <c r="AP19" i="1"/>
  <c r="AP39" i="1"/>
  <c r="AP41" i="1"/>
  <c r="AP42" i="1"/>
  <c r="AP10" i="1"/>
  <c r="AP49" i="1"/>
  <c r="AP12" i="1"/>
  <c r="AP36" i="1"/>
  <c r="AP30" i="1"/>
  <c r="L4" i="1"/>
  <c r="L14" i="1"/>
  <c r="BB51" i="1"/>
  <c r="AP62" i="62"/>
  <c r="AT62" i="62"/>
  <c r="AX64" i="62"/>
  <c r="AO64" i="62"/>
  <c r="AQ56" i="62"/>
  <c r="CB49" i="62"/>
  <c r="BT49" i="62"/>
  <c r="BX49" i="62"/>
  <c r="BV49" i="62"/>
  <c r="BZ49" i="62"/>
  <c r="BU49" i="62"/>
  <c r="BY49" i="62"/>
  <c r="BS49" i="62"/>
  <c r="BW49" i="62"/>
  <c r="CA49" i="62"/>
  <c r="CB38" i="62"/>
  <c r="BV38" i="62"/>
  <c r="BU38" i="62"/>
  <c r="BZ38" i="62"/>
  <c r="BY38" i="62"/>
  <c r="BS38" i="62"/>
  <c r="BW38" i="62"/>
  <c r="CA38" i="62"/>
  <c r="BT38" i="62"/>
  <c r="BX38" i="62"/>
  <c r="BY30" i="62"/>
  <c r="BT30" i="62"/>
  <c r="BX30" i="62"/>
  <c r="CB30" i="62"/>
  <c r="BV30" i="62"/>
  <c r="BW30" i="62"/>
  <c r="BU30" i="62"/>
  <c r="BZ30" i="62"/>
  <c r="BS30" i="62"/>
  <c r="CA30" i="62"/>
  <c r="AW42" i="62"/>
  <c r="BT32" i="62"/>
  <c r="BU32" i="62"/>
  <c r="CA32" i="62"/>
  <c r="AP7" i="1"/>
  <c r="AP29" i="1"/>
  <c r="AP15" i="1"/>
  <c r="CD65" i="40"/>
  <c r="AH51" i="1" s="1"/>
  <c r="CD28" i="38"/>
  <c r="AE14" i="1" s="1"/>
  <c r="CD47" i="40"/>
  <c r="AH33" i="1" s="1"/>
  <c r="CC40" i="38"/>
  <c r="AD26" i="1" s="1"/>
  <c r="CC16" i="38"/>
  <c r="AD2" i="1" s="1"/>
  <c r="CC48" i="46"/>
  <c r="AM34" i="1" s="1"/>
  <c r="CC46" i="46"/>
  <c r="AM32" i="1" s="1"/>
  <c r="CD63" i="38"/>
  <c r="AE49" i="1" s="1"/>
  <c r="X17" i="1"/>
  <c r="X41" i="1"/>
  <c r="CD61" i="46"/>
  <c r="AN47" i="1" s="1"/>
  <c r="CC26" i="40"/>
  <c r="AG12" i="1" s="1"/>
  <c r="O42" i="1"/>
  <c r="CD24" i="38"/>
  <c r="AE10" i="1" s="1"/>
  <c r="AP27" i="1"/>
  <c r="AU63" i="62"/>
  <c r="AO63" i="62"/>
  <c r="AR60" i="62"/>
  <c r="AU60" i="62"/>
  <c r="AU55" i="62"/>
  <c r="AT55" i="62"/>
  <c r="AX55" i="62"/>
  <c r="AR58" i="62"/>
  <c r="AS58" i="62"/>
  <c r="AW58" i="62"/>
  <c r="BX56" i="62"/>
  <c r="BW56" i="62"/>
  <c r="CA56" i="62"/>
  <c r="CB56" i="62"/>
  <c r="BY56" i="62"/>
  <c r="BV56" i="62"/>
  <c r="BT56" i="62"/>
  <c r="BU56" i="62"/>
  <c r="BZ56" i="62"/>
  <c r="BS56" i="62"/>
  <c r="AX52" i="62"/>
  <c r="AW52" i="62"/>
  <c r="AW54" i="62"/>
  <c r="AQ54" i="62"/>
  <c r="BV43" i="62"/>
  <c r="BT43" i="62"/>
  <c r="BZ43" i="62"/>
  <c r="CB43" i="62"/>
  <c r="BU43" i="62"/>
  <c r="BY43" i="62"/>
  <c r="BW43" i="62"/>
  <c r="CA43" i="62"/>
  <c r="BX43" i="62"/>
  <c r="BS43" i="62"/>
  <c r="AX41" i="62"/>
  <c r="AU41" i="62"/>
  <c r="AO41" i="62"/>
  <c r="AT37" i="62"/>
  <c r="AX37" i="62"/>
  <c r="BX35" i="62"/>
  <c r="BS35" i="62"/>
  <c r="BT35" i="62"/>
  <c r="BV35" i="62"/>
  <c r="CA35" i="62"/>
  <c r="BZ35" i="62"/>
  <c r="CB35" i="62"/>
  <c r="BU35" i="62"/>
  <c r="BY35" i="62"/>
  <c r="BW35" i="62"/>
  <c r="AS33" i="62"/>
  <c r="AQ33" i="62"/>
  <c r="AV33" i="62"/>
  <c r="BV27" i="62"/>
  <c r="BT27" i="62"/>
  <c r="CA27" i="62"/>
  <c r="CB27" i="62"/>
  <c r="BU27" i="62"/>
  <c r="BY27" i="62"/>
  <c r="BZ27" i="62"/>
  <c r="BW27" i="62"/>
  <c r="BX27" i="62"/>
  <c r="BS27" i="62"/>
  <c r="AP30" i="62"/>
  <c r="AU30" i="62"/>
  <c r="BU26" i="62"/>
  <c r="BY26" i="62"/>
  <c r="BZ26" i="62"/>
  <c r="BS26" i="62"/>
  <c r="BW26" i="62"/>
  <c r="BT26" i="62"/>
  <c r="BX26" i="62"/>
  <c r="CB26" i="62"/>
  <c r="BV26" i="62"/>
  <c r="CA26" i="62"/>
  <c r="AO24" i="62"/>
  <c r="AW24" i="62"/>
  <c r="AU24" i="62"/>
  <c r="AW20" i="62"/>
  <c r="AO20" i="62"/>
  <c r="BY18" i="62"/>
  <c r="BU18" i="62"/>
  <c r="BV18" i="62"/>
  <c r="CB18" i="62"/>
  <c r="BZ18" i="62"/>
  <c r="BS18" i="62"/>
  <c r="BX18" i="62"/>
  <c r="BW18" i="62"/>
  <c r="BT18" i="62"/>
  <c r="CA18" i="62"/>
  <c r="AT38" i="62"/>
  <c r="AW38" i="62"/>
  <c r="AV38" i="62"/>
  <c r="CD60" i="46"/>
  <c r="AN46" i="1" s="1"/>
  <c r="Y19" i="1"/>
  <c r="CD56" i="40"/>
  <c r="AH42" i="1" s="1"/>
  <c r="CD64" i="38"/>
  <c r="AE50" i="1" s="1"/>
  <c r="CB62" i="62"/>
  <c r="BT62" i="62"/>
  <c r="BY62" i="62"/>
  <c r="BZ62" i="62"/>
  <c r="BS62" i="62"/>
  <c r="BW62" i="62"/>
  <c r="BU62" i="62"/>
  <c r="BV62" i="62"/>
  <c r="CA62" i="62"/>
  <c r="BX62" i="62"/>
  <c r="AT50" i="62"/>
  <c r="AO50" i="62"/>
  <c r="AV50" i="62"/>
  <c r="AQ46" i="62"/>
  <c r="AV46" i="62"/>
  <c r="AT49" i="62"/>
  <c r="AP49" i="62"/>
  <c r="AV49" i="62"/>
  <c r="AX51" i="62"/>
  <c r="AR51" i="62"/>
  <c r="AO51" i="62"/>
  <c r="AR34" i="62"/>
  <c r="AV34" i="62"/>
  <c r="AO25" i="62"/>
  <c r="AW25" i="62"/>
  <c r="BZ23" i="62"/>
  <c r="BV23" i="62"/>
  <c r="BX23" i="62"/>
  <c r="BW23" i="62"/>
  <c r="BT23" i="62"/>
  <c r="CA23" i="62"/>
  <c r="CB23" i="62"/>
  <c r="BS23" i="62"/>
  <c r="BU23" i="62"/>
  <c r="BY23" i="62"/>
  <c r="AO21" i="62"/>
  <c r="AP21" i="62"/>
  <c r="AR21" i="62"/>
  <c r="AW17" i="62"/>
  <c r="AX17" i="62"/>
  <c r="AO26" i="62"/>
  <c r="AT26" i="62"/>
  <c r="AV26" i="62"/>
  <c r="AQ22" i="62"/>
  <c r="AP22" i="62"/>
  <c r="AW22" i="62"/>
  <c r="AR18" i="62"/>
  <c r="AU18" i="62"/>
  <c r="AP44" i="1"/>
  <c r="CD37" i="40"/>
  <c r="AH23" i="1" s="1"/>
  <c r="CD38" i="38"/>
  <c r="AE24" i="1" s="1"/>
  <c r="Y3" i="1"/>
  <c r="CD39" i="46"/>
  <c r="AN25" i="1" s="1"/>
  <c r="CD55" i="46"/>
  <c r="AN41" i="1" s="1"/>
  <c r="CC62" i="40"/>
  <c r="AG48" i="1" s="1"/>
  <c r="X51" i="1"/>
  <c r="CD58" i="40"/>
  <c r="AH44" i="1" s="1"/>
  <c r="CD22" i="40"/>
  <c r="AH8" i="1" s="1"/>
  <c r="CC32" i="46"/>
  <c r="AM18" i="1" s="1"/>
  <c r="CC56" i="46"/>
  <c r="AM42" i="1" s="1"/>
  <c r="CD38" i="46"/>
  <c r="AN24" i="1" s="1"/>
  <c r="CD42" i="46"/>
  <c r="AN28" i="1" s="1"/>
  <c r="CD50" i="46"/>
  <c r="AN36" i="1" s="1"/>
  <c r="CD58" i="46"/>
  <c r="AN44" i="1" s="1"/>
  <c r="Y22" i="1"/>
  <c r="X33" i="1"/>
  <c r="CC41" i="46"/>
  <c r="AM27" i="1" s="1"/>
  <c r="Y45" i="1"/>
  <c r="AP18" i="1"/>
  <c r="AP45" i="1"/>
  <c r="AU65" i="62"/>
  <c r="AT65" i="62"/>
  <c r="AS65" i="62"/>
  <c r="AW61" i="62"/>
  <c r="AS61" i="62"/>
  <c r="BT57" i="62"/>
  <c r="CB57" i="62"/>
  <c r="BU57" i="62"/>
  <c r="BS57" i="62"/>
  <c r="BW57" i="62"/>
  <c r="CA57" i="62"/>
  <c r="BX57" i="62"/>
  <c r="BY57" i="62"/>
  <c r="BV57" i="62"/>
  <c r="BZ57" i="62"/>
  <c r="BT52" i="62"/>
  <c r="BU52" i="62"/>
  <c r="BX52" i="62"/>
  <c r="BV52" i="62"/>
  <c r="BS52" i="62"/>
  <c r="BZ52" i="62"/>
  <c r="BW52" i="62"/>
  <c r="CB52" i="62"/>
  <c r="BY52" i="62"/>
  <c r="CA52" i="62"/>
  <c r="AU59" i="62"/>
  <c r="AP59" i="62"/>
  <c r="BX50" i="62"/>
  <c r="CB50" i="62"/>
  <c r="CA50" i="62"/>
  <c r="BV50" i="62"/>
  <c r="BZ50" i="62"/>
  <c r="BT50" i="62"/>
  <c r="BW50" i="62"/>
  <c r="BU50" i="62"/>
  <c r="BY50" i="62"/>
  <c r="BS50" i="62"/>
  <c r="AT48" i="62"/>
  <c r="AV48" i="62"/>
  <c r="AR48" i="62"/>
  <c r="AU45" i="62"/>
  <c r="AO45" i="62"/>
  <c r="AP45" i="62"/>
  <c r="BS24" i="62"/>
  <c r="CA24" i="62"/>
  <c r="BW24" i="62"/>
  <c r="BT24" i="62"/>
  <c r="BV24" i="62"/>
  <c r="BX24" i="62"/>
  <c r="CB24" i="62"/>
  <c r="BU24" i="62"/>
  <c r="BZ24" i="62"/>
  <c r="BY24" i="62"/>
  <c r="CB36" i="62"/>
  <c r="BU36" i="62"/>
  <c r="BZ36" i="62"/>
  <c r="BX36" i="62"/>
  <c r="BT36" i="62"/>
  <c r="BW36" i="62"/>
  <c r="BY36" i="62"/>
  <c r="BS36" i="62"/>
  <c r="BV36" i="62"/>
  <c r="CA36" i="62"/>
  <c r="AP32" i="1"/>
  <c r="CD21" i="38"/>
  <c r="AE7" i="1" s="1"/>
  <c r="CD29" i="38"/>
  <c r="AE15" i="1" s="1"/>
  <c r="CD37" i="38"/>
  <c r="AE23" i="1" s="1"/>
  <c r="CD45" i="38"/>
  <c r="AE31" i="1" s="1"/>
  <c r="CD53" i="38"/>
  <c r="AE39" i="1" s="1"/>
  <c r="CD61" i="38"/>
  <c r="AE47" i="1" s="1"/>
  <c r="CD58" i="38"/>
  <c r="AE44" i="1" s="1"/>
  <c r="Y29" i="1"/>
  <c r="X27" i="1"/>
  <c r="L24" i="1"/>
  <c r="CC45" i="40"/>
  <c r="AG31" i="1" s="1"/>
  <c r="CC51" i="38"/>
  <c r="AD37" i="1" s="1"/>
  <c r="X39" i="1"/>
  <c r="CD42" i="40"/>
  <c r="AH28" i="1" s="1"/>
  <c r="CD63" i="40"/>
  <c r="AH49" i="1" s="1"/>
  <c r="CC55" i="38"/>
  <c r="AD41" i="1" s="1"/>
  <c r="Y17" i="1"/>
  <c r="Y12" i="1"/>
  <c r="CC19" i="46"/>
  <c r="AM5" i="1" s="1"/>
  <c r="CC27" i="46"/>
  <c r="AM13" i="1" s="1"/>
  <c r="CC29" i="46"/>
  <c r="AM15" i="1" s="1"/>
  <c r="CC61" i="46"/>
  <c r="AM47" i="1" s="1"/>
  <c r="CC22" i="40"/>
  <c r="AG8" i="1" s="1"/>
  <c r="CC27" i="38"/>
  <c r="AD13" i="1" s="1"/>
  <c r="L43" i="1"/>
  <c r="CD32" i="40"/>
  <c r="AH18" i="1" s="1"/>
  <c r="CD32" i="38"/>
  <c r="AE18" i="1" s="1"/>
  <c r="CD56" i="38"/>
  <c r="AE42" i="1" s="1"/>
  <c r="X7" i="1"/>
  <c r="CC47" i="40"/>
  <c r="AG33" i="1" s="1"/>
  <c r="CC20" i="46"/>
  <c r="AM6" i="1" s="1"/>
  <c r="CC21" i="40"/>
  <c r="AG7" i="1" s="1"/>
  <c r="CD45" i="46"/>
  <c r="AN31" i="1" s="1"/>
  <c r="CC48" i="40"/>
  <c r="AG34" i="1" s="1"/>
  <c r="CC46" i="38"/>
  <c r="AD32" i="1" s="1"/>
  <c r="CC20" i="38"/>
  <c r="AD6" i="1" s="1"/>
  <c r="AP4" i="1"/>
  <c r="BB39" i="1"/>
  <c r="AW62" i="62"/>
  <c r="AS62" i="62"/>
  <c r="BY59" i="62"/>
  <c r="BV59" i="62"/>
  <c r="BX59" i="62"/>
  <c r="BZ59" i="62"/>
  <c r="BW59" i="62"/>
  <c r="CA59" i="62"/>
  <c r="BT59" i="62"/>
  <c r="CB59" i="62"/>
  <c r="BS59" i="62"/>
  <c r="BU59" i="62"/>
  <c r="AO57" i="62"/>
  <c r="AV57" i="62"/>
  <c r="AS57" i="62"/>
  <c r="AV53" i="62"/>
  <c r="AU53" i="62"/>
  <c r="BT51" i="62"/>
  <c r="CB51" i="62"/>
  <c r="BY51" i="62"/>
  <c r="BZ51" i="62"/>
  <c r="BS51" i="62"/>
  <c r="BU51" i="62"/>
  <c r="BX51" i="62"/>
  <c r="BV51" i="62"/>
  <c r="BW51" i="62"/>
  <c r="CA51" i="62"/>
  <c r="AP64" i="62"/>
  <c r="AQ64" i="62"/>
  <c r="AX56" i="62"/>
  <c r="AW56" i="62"/>
  <c r="AV47" i="62"/>
  <c r="AO47" i="62"/>
  <c r="BX41" i="62"/>
  <c r="BY41" i="62"/>
  <c r="CB41" i="62"/>
  <c r="BT41" i="62"/>
  <c r="CA41" i="62"/>
  <c r="BU41" i="62"/>
  <c r="BV41" i="62"/>
  <c r="BZ41" i="62"/>
  <c r="BS41" i="62"/>
  <c r="BW41" i="62"/>
  <c r="AX39" i="62"/>
  <c r="AR39" i="62"/>
  <c r="AS39" i="62"/>
  <c r="BT33" i="62"/>
  <c r="BX33" i="62"/>
  <c r="CB33" i="62"/>
  <c r="BU33" i="62"/>
  <c r="BV33" i="62"/>
  <c r="BZ33" i="62"/>
  <c r="BY33" i="62"/>
  <c r="BS33" i="62"/>
  <c r="BW33" i="62"/>
  <c r="CA33" i="62"/>
  <c r="BW47" i="62"/>
  <c r="BT47" i="62"/>
  <c r="BX47" i="62"/>
  <c r="CB47" i="62"/>
  <c r="BU47" i="62"/>
  <c r="BY47" i="62"/>
  <c r="BZ47" i="62"/>
  <c r="BV47" i="62"/>
  <c r="CA47" i="62"/>
  <c r="BS47" i="62"/>
  <c r="CC44" i="62"/>
  <c r="BE30" i="1" s="1"/>
  <c r="CC40" i="62"/>
  <c r="BE26" i="1" s="1"/>
  <c r="CC36" i="62"/>
  <c r="BE22" i="1" s="1"/>
  <c r="AQ32" i="62"/>
  <c r="AO32" i="62"/>
  <c r="AP32" i="62"/>
  <c r="CC28" i="62"/>
  <c r="BE14" i="1" s="1"/>
  <c r="AQ42" i="62"/>
  <c r="AT42" i="62"/>
  <c r="AS42" i="62"/>
  <c r="AS23" i="62"/>
  <c r="AP23" i="62"/>
  <c r="BX21" i="62"/>
  <c r="BV21" i="62"/>
  <c r="CA21" i="62"/>
  <c r="BT21" i="62"/>
  <c r="BZ21" i="62"/>
  <c r="CB21" i="62"/>
  <c r="BU21" i="62"/>
  <c r="BS21" i="62"/>
  <c r="BY21" i="62"/>
  <c r="BW21" i="62"/>
  <c r="AU19" i="62"/>
  <c r="AR19" i="62"/>
  <c r="AX19" i="62"/>
  <c r="BX32" i="62"/>
  <c r="CB32" i="62"/>
  <c r="CD61" i="40"/>
  <c r="AH47" i="1" s="1"/>
  <c r="CD45" i="40"/>
  <c r="AH31" i="1" s="1"/>
  <c r="CC17" i="38"/>
  <c r="AD3" i="1" s="1"/>
  <c r="CC35" i="46"/>
  <c r="AM21" i="1" s="1"/>
  <c r="CC56" i="38"/>
  <c r="AD42" i="1" s="1"/>
  <c r="CD22" i="38"/>
  <c r="AE8" i="1" s="1"/>
  <c r="Y6" i="1"/>
  <c r="CC62" i="46"/>
  <c r="AM48" i="1" s="1"/>
  <c r="CD51" i="40"/>
  <c r="AH37" i="1" s="1"/>
  <c r="CD17" i="38"/>
  <c r="AE3" i="1" s="1"/>
  <c r="Y20" i="1"/>
  <c r="CD27" i="46"/>
  <c r="AN13" i="1" s="1"/>
  <c r="CD31" i="46"/>
  <c r="AN17" i="1" s="1"/>
  <c r="CC17" i="46"/>
  <c r="AM3" i="1" s="1"/>
  <c r="CC49" i="46"/>
  <c r="AM35" i="1" s="1"/>
  <c r="CC26" i="38"/>
  <c r="AD12" i="1" s="1"/>
  <c r="Y23" i="1"/>
  <c r="X38" i="1"/>
  <c r="CC52" i="46"/>
  <c r="AM38" i="1" s="1"/>
  <c r="CD36" i="38"/>
  <c r="AE22" i="1" s="1"/>
  <c r="AP16" i="1"/>
  <c r="AP37" i="1"/>
  <c r="AP50" i="1"/>
  <c r="CC61" i="40"/>
  <c r="AG47" i="1" s="1"/>
  <c r="AQ63" i="62"/>
  <c r="AX63" i="62"/>
  <c r="AV63" i="62"/>
  <c r="AW60" i="62"/>
  <c r="AT60" i="62"/>
  <c r="AW55" i="62"/>
  <c r="AR55" i="62"/>
  <c r="AV55" i="62"/>
  <c r="AX58" i="62"/>
  <c r="AO58" i="62"/>
  <c r="AU58" i="62"/>
  <c r="AT52" i="62"/>
  <c r="AR52" i="62"/>
  <c r="AX54" i="62"/>
  <c r="AV54" i="62"/>
  <c r="AO54" i="62"/>
  <c r="AP41" i="62"/>
  <c r="AS41" i="62"/>
  <c r="AV37" i="62"/>
  <c r="AW37" i="62"/>
  <c r="AP37" i="62"/>
  <c r="AT33" i="62"/>
  <c r="AX33" i="62"/>
  <c r="AT29" i="62"/>
  <c r="AQ29" i="62"/>
  <c r="AU29" i="62"/>
  <c r="AQ30" i="62"/>
  <c r="AT30" i="62"/>
  <c r="AX24" i="62"/>
  <c r="AR24" i="62"/>
  <c r="AT20" i="62"/>
  <c r="AR20" i="62"/>
  <c r="AQ20" i="62"/>
  <c r="AS16" i="62"/>
  <c r="AU16" i="62"/>
  <c r="AR38" i="62"/>
  <c r="AQ38" i="62"/>
  <c r="CD48" i="46"/>
  <c r="AN34" i="1" s="1"/>
  <c r="X30" i="1"/>
  <c r="X24" i="1"/>
  <c r="Y40" i="1"/>
  <c r="Y42" i="1"/>
  <c r="Y37" i="1"/>
  <c r="AP25" i="1"/>
  <c r="BU54" i="62"/>
  <c r="BW54" i="62"/>
  <c r="BY54" i="62"/>
  <c r="BX54" i="62"/>
  <c r="CB54" i="62"/>
  <c r="BT54" i="62"/>
  <c r="BV54" i="62"/>
  <c r="BZ54" i="62"/>
  <c r="BS54" i="62"/>
  <c r="CD54" i="62" s="1"/>
  <c r="BF40" i="1" s="1"/>
  <c r="CA54" i="62"/>
  <c r="AX50" i="62"/>
  <c r="AU50" i="62"/>
  <c r="AR50" i="62"/>
  <c r="AX46" i="62"/>
  <c r="AR46" i="62"/>
  <c r="CB44" i="62"/>
  <c r="BU44" i="62"/>
  <c r="BZ44" i="62"/>
  <c r="BX44" i="62"/>
  <c r="BV44" i="62"/>
  <c r="CA44" i="62"/>
  <c r="BS44" i="62"/>
  <c r="BW44" i="62"/>
  <c r="BT44" i="62"/>
  <c r="BY44" i="62"/>
  <c r="AW49" i="62"/>
  <c r="AR49" i="62"/>
  <c r="AT51" i="62"/>
  <c r="AQ51" i="62"/>
  <c r="AU51" i="62"/>
  <c r="AU34" i="62"/>
  <c r="AX34" i="62"/>
  <c r="AS34" i="62"/>
  <c r="AQ25" i="62"/>
  <c r="AT25" i="62"/>
  <c r="AV25" i="62"/>
  <c r="AQ21" i="62"/>
  <c r="AW21" i="62"/>
  <c r="AT17" i="62"/>
  <c r="AV17" i="62"/>
  <c r="AO17" i="62"/>
  <c r="AW26" i="62"/>
  <c r="AX26" i="62"/>
  <c r="AQ26" i="62"/>
  <c r="AX22" i="62"/>
  <c r="AV22" i="62"/>
  <c r="AT18" i="62"/>
  <c r="AO18" i="62"/>
  <c r="CC34" i="38"/>
  <c r="AD20" i="1" s="1"/>
  <c r="Y21" i="1"/>
  <c r="Y8" i="1"/>
  <c r="CC33" i="46"/>
  <c r="AM19" i="1" s="1"/>
  <c r="CD43" i="46"/>
  <c r="AN29" i="1" s="1"/>
  <c r="CD47" i="46"/>
  <c r="AN33" i="1" s="1"/>
  <c r="CD63" i="46"/>
  <c r="AN49" i="1" s="1"/>
  <c r="CC64" i="40"/>
  <c r="AG50" i="1" s="1"/>
  <c r="CC55" i="40"/>
  <c r="AG41" i="1" s="1"/>
  <c r="L12" i="1"/>
  <c r="CD26" i="40"/>
  <c r="AH12" i="1" s="1"/>
  <c r="CD22" i="46"/>
  <c r="AN8" i="1" s="1"/>
  <c r="CC38" i="46"/>
  <c r="AM24" i="1" s="1"/>
  <c r="CD46" i="46"/>
  <c r="AN32" i="1" s="1"/>
  <c r="CD62" i="46"/>
  <c r="AN48" i="1" s="1"/>
  <c r="CD36" i="40"/>
  <c r="AH22" i="1" s="1"/>
  <c r="L17" i="1"/>
  <c r="L33" i="1"/>
  <c r="CD29" i="46"/>
  <c r="AN15" i="1" s="1"/>
  <c r="CC25" i="46"/>
  <c r="AM11" i="1" s="1"/>
  <c r="Y7" i="1"/>
  <c r="CD40" i="40"/>
  <c r="AH26" i="1" s="1"/>
  <c r="X45" i="1"/>
  <c r="AP8" i="1"/>
  <c r="AP14" i="1"/>
  <c r="AP31" i="1"/>
  <c r="AX65" i="62"/>
  <c r="AW65" i="62"/>
  <c r="AR65" i="62"/>
  <c r="AO61" i="62"/>
  <c r="AR61" i="62"/>
  <c r="BX58" i="62"/>
  <c r="BU58" i="62"/>
  <c r="BT58" i="62"/>
  <c r="CA58" i="62"/>
  <c r="CB58" i="62"/>
  <c r="BY58" i="62"/>
  <c r="BV58" i="62"/>
  <c r="BZ58" i="62"/>
  <c r="BS58" i="62"/>
  <c r="BW58" i="62"/>
  <c r="AX59" i="62"/>
  <c r="AR59" i="62"/>
  <c r="BY53" i="62"/>
  <c r="BS53" i="62"/>
  <c r="BX53" i="62"/>
  <c r="BZ53" i="62"/>
  <c r="BU53" i="62"/>
  <c r="CA53" i="62"/>
  <c r="BT53" i="62"/>
  <c r="CB53" i="62"/>
  <c r="BV53" i="62"/>
  <c r="BW53" i="62"/>
  <c r="AO48" i="62"/>
  <c r="AS48" i="62"/>
  <c r="AR45" i="62"/>
  <c r="AV45" i="62"/>
  <c r="AS45" i="62"/>
  <c r="BZ16" i="62"/>
  <c r="BV16" i="62"/>
  <c r="BS16" i="62"/>
  <c r="CA16" i="62"/>
  <c r="BW16" i="62"/>
  <c r="CB16" i="62"/>
  <c r="BU16" i="62"/>
  <c r="BY16" i="62"/>
  <c r="BT16" i="62"/>
  <c r="BX16" i="62"/>
  <c r="AP35" i="1"/>
  <c r="AP46" i="1"/>
  <c r="AP11" i="1"/>
  <c r="CD57" i="40"/>
  <c r="AH43" i="1" s="1"/>
  <c r="CD41" i="40"/>
  <c r="AH27" i="1" s="1"/>
  <c r="CD33" i="38"/>
  <c r="AE19" i="1" s="1"/>
  <c r="CD49" i="38"/>
  <c r="AE35" i="1" s="1"/>
  <c r="CD41" i="46"/>
  <c r="AN27" i="1" s="1"/>
  <c r="CC63" i="46"/>
  <c r="AM49" i="1" s="1"/>
  <c r="CC19" i="40"/>
  <c r="AG5" i="1" s="1"/>
  <c r="CD18" i="46"/>
  <c r="AN4" i="1" s="1"/>
  <c r="CC44" i="46"/>
  <c r="AM30" i="1" s="1"/>
  <c r="CC60" i="46"/>
  <c r="AM46" i="1" s="1"/>
  <c r="CC58" i="46"/>
  <c r="AM44" i="1" s="1"/>
  <c r="CD48" i="40"/>
  <c r="AH34" i="1" s="1"/>
  <c r="CD26" i="38"/>
  <c r="AE12" i="1" s="1"/>
  <c r="CD62" i="40"/>
  <c r="AH48" i="1" s="1"/>
  <c r="X37" i="1"/>
  <c r="CC44" i="38"/>
  <c r="AD30" i="1" s="1"/>
  <c r="CC34" i="46"/>
  <c r="AM20" i="1" s="1"/>
  <c r="CD44" i="38"/>
  <c r="AE30" i="1" s="1"/>
  <c r="Y35" i="1"/>
  <c r="Y51" i="1"/>
  <c r="CC56" i="40"/>
  <c r="AG42" i="1" s="1"/>
  <c r="CD17" i="46"/>
  <c r="AN3" i="1" s="1"/>
  <c r="CC52" i="40"/>
  <c r="AG38" i="1" s="1"/>
  <c r="CC53" i="46"/>
  <c r="AM39" i="1" s="1"/>
  <c r="CD20" i="38"/>
  <c r="AE6" i="1" s="1"/>
  <c r="BB47" i="1"/>
  <c r="AQ62" i="62"/>
  <c r="AO62" i="62"/>
  <c r="AR62" i="62"/>
  <c r="AR64" i="62"/>
  <c r="AW64" i="62"/>
  <c r="AU56" i="62"/>
  <c r="AS56" i="62"/>
  <c r="AO56" i="62"/>
  <c r="BY45" i="62"/>
  <c r="BS45" i="62"/>
  <c r="CB45" i="62"/>
  <c r="BV45" i="62"/>
  <c r="BU45" i="62"/>
  <c r="BW45" i="62"/>
  <c r="BT45" i="62"/>
  <c r="BX45" i="62"/>
  <c r="BZ45" i="62"/>
  <c r="CA45" i="62"/>
  <c r="CC43" i="62"/>
  <c r="BE29" i="1" s="1"/>
  <c r="CC31" i="62"/>
  <c r="BE17" i="1" s="1"/>
  <c r="CC27" i="62"/>
  <c r="BE13" i="1" s="1"/>
  <c r="BU42" i="62"/>
  <c r="BZ42" i="62"/>
  <c r="BY42" i="62"/>
  <c r="BS42" i="62"/>
  <c r="BW42" i="62"/>
  <c r="CA42" i="62"/>
  <c r="BT42" i="62"/>
  <c r="BX42" i="62"/>
  <c r="CB42" i="62"/>
  <c r="BV42" i="62"/>
  <c r="BT34" i="62"/>
  <c r="BX34" i="62"/>
  <c r="BU34" i="62"/>
  <c r="CB34" i="62"/>
  <c r="BV34" i="62"/>
  <c r="BZ34" i="62"/>
  <c r="BY34" i="62"/>
  <c r="BS34" i="62"/>
  <c r="BW34" i="62"/>
  <c r="CA34" i="62"/>
  <c r="AX32" i="62"/>
  <c r="AR32" i="62"/>
  <c r="AU32" i="62"/>
  <c r="AV42" i="62"/>
  <c r="AR42" i="62"/>
  <c r="AO42" i="62"/>
  <c r="AW23" i="62"/>
  <c r="AU23" i="62"/>
  <c r="AT23" i="62"/>
  <c r="AW19" i="62"/>
  <c r="AV19" i="62"/>
  <c r="BS32" i="62"/>
  <c r="AP3" i="1"/>
  <c r="AP48" i="1"/>
  <c r="X16" i="1"/>
  <c r="Y24" i="1"/>
  <c r="CD49" i="46"/>
  <c r="AN35" i="1" s="1"/>
  <c r="CD39" i="40"/>
  <c r="AH25" i="1" s="1"/>
  <c r="CC53" i="38"/>
  <c r="AD39" i="1" s="1"/>
  <c r="X10" i="1"/>
  <c r="CD50" i="40"/>
  <c r="AH36" i="1" s="1"/>
  <c r="CC16" i="40"/>
  <c r="AG2" i="1" s="1"/>
  <c r="CD52" i="40"/>
  <c r="AH38" i="1" s="1"/>
  <c r="CD19" i="38"/>
  <c r="AE5" i="1" s="1"/>
  <c r="CD35" i="38"/>
  <c r="AE21" i="1" s="1"/>
  <c r="CD43" i="38"/>
  <c r="AE29" i="1" s="1"/>
  <c r="CD51" i="38"/>
  <c r="AE37" i="1" s="1"/>
  <c r="Y31" i="1"/>
  <c r="Y47" i="1"/>
  <c r="X4" i="1"/>
  <c r="CD24" i="46"/>
  <c r="AN10" i="1" s="1"/>
  <c r="CD34" i="46"/>
  <c r="AN20" i="1" s="1"/>
  <c r="CD19" i="46"/>
  <c r="AN5" i="1" s="1"/>
  <c r="CD65" i="46"/>
  <c r="AN51" i="1" s="1"/>
  <c r="CD17" i="40"/>
  <c r="AH3" i="1" s="1"/>
  <c r="CC39" i="46"/>
  <c r="AM25" i="1" s="1"/>
  <c r="CC55" i="46"/>
  <c r="AM41" i="1" s="1"/>
  <c r="CD26" i="46"/>
  <c r="AN12" i="1" s="1"/>
  <c r="Y33" i="1"/>
  <c r="AP24" i="1"/>
  <c r="BU65" i="62"/>
  <c r="BZ65" i="62"/>
  <c r="BX65" i="62"/>
  <c r="BV65" i="62"/>
  <c r="CB65" i="62"/>
  <c r="CA65" i="62"/>
  <c r="BT65" i="62"/>
  <c r="BY65" i="62"/>
  <c r="BS65" i="62"/>
  <c r="BW65" i="62"/>
  <c r="AT63" i="62"/>
  <c r="AP63" i="62"/>
  <c r="AQ60" i="62"/>
  <c r="AS60" i="62"/>
  <c r="AS55" i="62"/>
  <c r="AP55" i="62"/>
  <c r="AT58" i="62"/>
  <c r="AV58" i="62"/>
  <c r="AQ52" i="62"/>
  <c r="AU52" i="62"/>
  <c r="AS52" i="62"/>
  <c r="AT54" i="62"/>
  <c r="AU54" i="62"/>
  <c r="AR41" i="62"/>
  <c r="AT41" i="62"/>
  <c r="BV39" i="62"/>
  <c r="BX39" i="62"/>
  <c r="BS39" i="62"/>
  <c r="CA39" i="62"/>
  <c r="BT39" i="62"/>
  <c r="CB39" i="62"/>
  <c r="BU39" i="62"/>
  <c r="BY39" i="62"/>
  <c r="BZ39" i="62"/>
  <c r="BW39" i="62"/>
  <c r="AU37" i="62"/>
  <c r="AO37" i="62"/>
  <c r="AR37" i="62"/>
  <c r="AW33" i="62"/>
  <c r="AP33" i="62"/>
  <c r="BZ31" i="62"/>
  <c r="CB31" i="62"/>
  <c r="BU31" i="62"/>
  <c r="BY31" i="62"/>
  <c r="BW31" i="62"/>
  <c r="BX31" i="62"/>
  <c r="BS31" i="62"/>
  <c r="BV31" i="62"/>
  <c r="BT31" i="62"/>
  <c r="CA31" i="62"/>
  <c r="AO30" i="62"/>
  <c r="AW30" i="62"/>
  <c r="AR30" i="62"/>
  <c r="AP24" i="62"/>
  <c r="AS24" i="62"/>
  <c r="BY22" i="62"/>
  <c r="BU22" i="62"/>
  <c r="CB22" i="62"/>
  <c r="BZ22" i="62"/>
  <c r="BS22" i="62"/>
  <c r="BX22" i="62"/>
  <c r="BW22" i="62"/>
  <c r="BT22" i="62"/>
  <c r="CA22" i="62"/>
  <c r="BV22" i="62"/>
  <c r="AP20" i="62"/>
  <c r="AS20" i="62"/>
  <c r="AU20" i="62"/>
  <c r="AX38" i="62"/>
  <c r="AS38" i="62"/>
  <c r="BS20" i="62"/>
  <c r="CA20" i="62"/>
  <c r="BW20" i="62"/>
  <c r="BY20" i="62"/>
  <c r="BT20" i="62"/>
  <c r="BX20" i="62"/>
  <c r="BV20" i="62"/>
  <c r="CB20" i="62"/>
  <c r="BU20" i="62"/>
  <c r="BZ20" i="62"/>
  <c r="AP28" i="1"/>
  <c r="CD33" i="46"/>
  <c r="AN19" i="1" s="1"/>
  <c r="CD36" i="46"/>
  <c r="AN22" i="1" s="1"/>
  <c r="CD40" i="46"/>
  <c r="AN26" i="1" s="1"/>
  <c r="CD44" i="46"/>
  <c r="AN30" i="1" s="1"/>
  <c r="CD52" i="46"/>
  <c r="AN38" i="1" s="1"/>
  <c r="CD56" i="46"/>
  <c r="AN42" i="1" s="1"/>
  <c r="CD64" i="46"/>
  <c r="AN50" i="1" s="1"/>
  <c r="CC29" i="40"/>
  <c r="AG15" i="1" s="1"/>
  <c r="CD62" i="38"/>
  <c r="AE48" i="1" s="1"/>
  <c r="CD48" i="38"/>
  <c r="AE34" i="1" s="1"/>
  <c r="AP43" i="1"/>
  <c r="AP40" i="1"/>
  <c r="AP50" i="62"/>
  <c r="AQ50" i="62"/>
  <c r="AO46" i="62"/>
  <c r="AP46" i="62"/>
  <c r="AS46" i="62"/>
  <c r="AS49" i="62"/>
  <c r="AQ49" i="62"/>
  <c r="AP51" i="62"/>
  <c r="AW51" i="62"/>
  <c r="BS40" i="62"/>
  <c r="CA40" i="62"/>
  <c r="BX40" i="62"/>
  <c r="BT40" i="62"/>
  <c r="BY40" i="62"/>
  <c r="BV40" i="62"/>
  <c r="CB40" i="62"/>
  <c r="BU40" i="62"/>
  <c r="BW40" i="62"/>
  <c r="BZ40" i="62"/>
  <c r="AO34" i="62"/>
  <c r="AP34" i="62"/>
  <c r="AW34" i="62"/>
  <c r="AS25" i="62"/>
  <c r="AU25" i="62"/>
  <c r="AR25" i="62"/>
  <c r="AT21" i="62"/>
  <c r="AV21" i="62"/>
  <c r="BZ19" i="62"/>
  <c r="BV19" i="62"/>
  <c r="CB19" i="62"/>
  <c r="BS19" i="62"/>
  <c r="BX19" i="62"/>
  <c r="BW19" i="62"/>
  <c r="BT19" i="62"/>
  <c r="CA19" i="62"/>
  <c r="BY19" i="62"/>
  <c r="BU19" i="62"/>
  <c r="AU17" i="62"/>
  <c r="AQ17" i="62"/>
  <c r="AR17" i="62"/>
  <c r="AU26" i="62"/>
  <c r="AP26" i="62"/>
  <c r="AR22" i="62"/>
  <c r="AO22" i="62"/>
  <c r="AQ18" i="62"/>
  <c r="AP18" i="62"/>
  <c r="AS18" i="62"/>
  <c r="CC49" i="38"/>
  <c r="AD35" i="1" s="1"/>
  <c r="CC59" i="46"/>
  <c r="AM45" i="1" s="1"/>
  <c r="CD59" i="46"/>
  <c r="AN45" i="1" s="1"/>
  <c r="CD29" i="40"/>
  <c r="AH15" i="1" s="1"/>
  <c r="CC27" i="40"/>
  <c r="AG13" i="1" s="1"/>
  <c r="CC36" i="38"/>
  <c r="AD22" i="1" s="1"/>
  <c r="CC21" i="38"/>
  <c r="AD7" i="1" s="1"/>
  <c r="X35" i="1"/>
  <c r="CD46" i="40"/>
  <c r="AH32" i="1" s="1"/>
  <c r="CD30" i="40"/>
  <c r="AH16" i="1" s="1"/>
  <c r="CD55" i="40"/>
  <c r="AH41" i="1" s="1"/>
  <c r="CC25" i="38"/>
  <c r="AD11" i="1" s="1"/>
  <c r="Y15" i="1"/>
  <c r="Y39" i="1"/>
  <c r="X49" i="1"/>
  <c r="L49" i="1"/>
  <c r="CD21" i="46"/>
  <c r="AN7" i="1" s="1"/>
  <c r="CD53" i="46"/>
  <c r="AN39" i="1" s="1"/>
  <c r="CC57" i="46"/>
  <c r="AM43" i="1" s="1"/>
  <c r="CD43" i="40"/>
  <c r="AH29" i="1" s="1"/>
  <c r="CD64" i="40"/>
  <c r="AH50" i="1" s="1"/>
  <c r="CC32" i="38"/>
  <c r="AD18" i="1" s="1"/>
  <c r="CD54" i="40"/>
  <c r="AH40" i="1" s="1"/>
  <c r="CD40" i="38"/>
  <c r="AE26" i="1" s="1"/>
  <c r="X18" i="1"/>
  <c r="X12" i="1"/>
  <c r="Y28" i="1"/>
  <c r="AP6" i="1"/>
  <c r="AP65" i="62"/>
  <c r="AO65" i="62"/>
  <c r="AQ61" i="62"/>
  <c r="AV61" i="62"/>
  <c r="BX60" i="62"/>
  <c r="BZ60" i="62"/>
  <c r="CB60" i="62"/>
  <c r="BV60" i="62"/>
  <c r="CA60" i="62"/>
  <c r="BT60" i="62"/>
  <c r="BU60" i="62"/>
  <c r="BS60" i="62"/>
  <c r="BW60" i="62"/>
  <c r="BY60" i="62"/>
  <c r="AQ59" i="62"/>
  <c r="AW59" i="62"/>
  <c r="AT59" i="62"/>
  <c r="AU48" i="62"/>
  <c r="AX48" i="62"/>
  <c r="BW28" i="62"/>
  <c r="BT28" i="62"/>
  <c r="BY28" i="62"/>
  <c r="CA28" i="62"/>
  <c r="BV28" i="62"/>
  <c r="CB28" i="62"/>
  <c r="BU28" i="62"/>
  <c r="BZ28" i="62"/>
  <c r="BS28" i="62"/>
  <c r="BX28" i="62"/>
  <c r="AQ45" i="62"/>
  <c r="AX45" i="62"/>
  <c r="CC36" i="46"/>
  <c r="AM22" i="1" s="1"/>
  <c r="CD25" i="38"/>
  <c r="AE11" i="1" s="1"/>
  <c r="CD65" i="38"/>
  <c r="AE51" i="1" s="1"/>
  <c r="X21" i="1"/>
  <c r="Y16" i="1"/>
  <c r="L42" i="1"/>
  <c r="L40" i="1"/>
  <c r="CC47" i="46"/>
  <c r="AM33" i="1" s="1"/>
  <c r="CD19" i="40"/>
  <c r="AH5" i="1" s="1"/>
  <c r="CD21" i="40"/>
  <c r="AH7" i="1" s="1"/>
  <c r="X50" i="1"/>
  <c r="CD24" i="40"/>
  <c r="AH10" i="1" s="1"/>
  <c r="Y30" i="1"/>
  <c r="X28" i="1"/>
  <c r="X23" i="1"/>
  <c r="CC20" i="40"/>
  <c r="AG6" i="1" s="1"/>
  <c r="CC45" i="46"/>
  <c r="AM31" i="1" s="1"/>
  <c r="X48" i="1"/>
  <c r="Y41" i="1"/>
  <c r="L3" i="1"/>
  <c r="CC21" i="46"/>
  <c r="AM7" i="1" s="1"/>
  <c r="CC37" i="40"/>
  <c r="AG23" i="1" s="1"/>
  <c r="CC17" i="40"/>
  <c r="AG3" i="1" s="1"/>
  <c r="CD33" i="40"/>
  <c r="AH19" i="1" s="1"/>
  <c r="CC30" i="40"/>
  <c r="AG16" i="1" s="1"/>
  <c r="X6" i="1"/>
  <c r="BB9" i="1"/>
  <c r="BB50" i="1"/>
  <c r="BB43" i="1"/>
  <c r="BB28" i="1"/>
  <c r="BB12" i="1"/>
  <c r="CB64" i="62"/>
  <c r="BU64" i="62"/>
  <c r="BV64" i="62"/>
  <c r="CA64" i="62"/>
  <c r="BT64" i="62"/>
  <c r="BY64" i="62"/>
  <c r="BS64" i="62"/>
  <c r="BW64" i="62"/>
  <c r="BX64" i="62"/>
  <c r="BZ64" i="62"/>
  <c r="AX62" i="62"/>
  <c r="AV62" i="62"/>
  <c r="AX57" i="62"/>
  <c r="CB55" i="62"/>
  <c r="BV55" i="62"/>
  <c r="BT55" i="62"/>
  <c r="BU55" i="62"/>
  <c r="BX55" i="62"/>
  <c r="BY55" i="62"/>
  <c r="BZ55" i="62"/>
  <c r="BW55" i="62"/>
  <c r="CA55" i="62"/>
  <c r="BS55" i="62"/>
  <c r="AW53" i="62"/>
  <c r="AQ53" i="62"/>
  <c r="AU64" i="62"/>
  <c r="AS64" i="62"/>
  <c r="AP56" i="62"/>
  <c r="AV56" i="62"/>
  <c r="AP47" i="62"/>
  <c r="AU47" i="62"/>
  <c r="BZ46" i="62"/>
  <c r="BX46" i="62"/>
  <c r="BT46" i="62"/>
  <c r="BV46" i="62"/>
  <c r="BS46" i="62"/>
  <c r="CB46" i="62"/>
  <c r="BU46" i="62"/>
  <c r="BY46" i="62"/>
  <c r="BW46" i="62"/>
  <c r="CA46" i="62"/>
  <c r="AO39" i="62"/>
  <c r="CC39" i="62" s="1"/>
  <c r="BE25" i="1" s="1"/>
  <c r="BU37" i="62"/>
  <c r="BV37" i="62"/>
  <c r="BZ37" i="62"/>
  <c r="BY37" i="62"/>
  <c r="BS37" i="62"/>
  <c r="BW37" i="62"/>
  <c r="CA37" i="62"/>
  <c r="BT37" i="62"/>
  <c r="BX37" i="62"/>
  <c r="CB37" i="62"/>
  <c r="CC35" i="62"/>
  <c r="BE21" i="1" s="1"/>
  <c r="BX29" i="62"/>
  <c r="BT29" i="62"/>
  <c r="CB29" i="62"/>
  <c r="BU29" i="62"/>
  <c r="BV29" i="62"/>
  <c r="BZ29" i="62"/>
  <c r="CA29" i="62"/>
  <c r="BY29" i="62"/>
  <c r="BS29" i="62"/>
  <c r="BW29" i="62"/>
  <c r="AT32" i="62"/>
  <c r="AU42" i="62"/>
  <c r="BX25" i="62"/>
  <c r="BZ25" i="62"/>
  <c r="BU25" i="62"/>
  <c r="BS25" i="62"/>
  <c r="CB25" i="62"/>
  <c r="BT25" i="62"/>
  <c r="BY25" i="62"/>
  <c r="BW25" i="62"/>
  <c r="BV25" i="62"/>
  <c r="CA25" i="62"/>
  <c r="AV23" i="62"/>
  <c r="AQ23" i="62"/>
  <c r="AO19" i="62"/>
  <c r="CC19" i="62" s="1"/>
  <c r="BE5" i="1" s="1"/>
  <c r="BX17" i="62"/>
  <c r="BT17" i="62"/>
  <c r="BY17" i="62"/>
  <c r="BV17" i="62"/>
  <c r="BZ17" i="62"/>
  <c r="CA17" i="62"/>
  <c r="CB17" i="62"/>
  <c r="BU17" i="62"/>
  <c r="BS17" i="62"/>
  <c r="BW17" i="62"/>
  <c r="BW32" i="62"/>
  <c r="BZ32" i="62"/>
  <c r="AY46" i="1"/>
  <c r="AY26" i="1"/>
  <c r="AY22" i="1"/>
  <c r="AJ7" i="1"/>
  <c r="CD23" i="40"/>
  <c r="AH9" i="1" s="1"/>
  <c r="CD50" i="38"/>
  <c r="AE36" i="1" s="1"/>
  <c r="CC64" i="38"/>
  <c r="AD50" i="1" s="1"/>
  <c r="X2" i="1"/>
  <c r="Y18" i="1"/>
  <c r="CC51" i="46"/>
  <c r="AM37" i="1" s="1"/>
  <c r="CC24" i="38"/>
  <c r="AD10" i="1" s="1"/>
  <c r="CC52" i="38"/>
  <c r="AD38" i="1" s="1"/>
  <c r="X43" i="1"/>
  <c r="CC64" i="46"/>
  <c r="AM50" i="1" s="1"/>
  <c r="CD59" i="40"/>
  <c r="AH45" i="1" s="1"/>
  <c r="CD44" i="40"/>
  <c r="AH30" i="1" s="1"/>
  <c r="CD28" i="40"/>
  <c r="AH14" i="1" s="1"/>
  <c r="CD31" i="38"/>
  <c r="AE17" i="1" s="1"/>
  <c r="CD39" i="38"/>
  <c r="AE25" i="1" s="1"/>
  <c r="CD47" i="38"/>
  <c r="AE33" i="1" s="1"/>
  <c r="CD55" i="38"/>
  <c r="AE41" i="1" s="1"/>
  <c r="CC42" i="38"/>
  <c r="AD28" i="1" s="1"/>
  <c r="Y25" i="1"/>
  <c r="X31" i="1"/>
  <c r="CD23" i="46"/>
  <c r="AN9" i="1" s="1"/>
  <c r="CC65" i="46"/>
  <c r="AM51" i="1" s="1"/>
  <c r="X36" i="1"/>
  <c r="CD57" i="46"/>
  <c r="AN43" i="1" s="1"/>
  <c r="Y38" i="1"/>
  <c r="CD52" i="38"/>
  <c r="AE38" i="1" s="1"/>
  <c r="AP22" i="1"/>
  <c r="AS63" i="62"/>
  <c r="BT61" i="62"/>
  <c r="BY61" i="62"/>
  <c r="BS61" i="62"/>
  <c r="BU61" i="62"/>
  <c r="BV61" i="62"/>
  <c r="BZ61" i="62"/>
  <c r="BX61" i="62"/>
  <c r="CB61" i="62"/>
  <c r="CA61" i="62"/>
  <c r="BW61" i="62"/>
  <c r="AX60" i="62"/>
  <c r="AO60" i="62"/>
  <c r="AO55" i="62"/>
  <c r="AP58" i="62"/>
  <c r="AV52" i="62"/>
  <c r="AP52" i="62"/>
  <c r="AP54" i="62"/>
  <c r="AQ41" i="62"/>
  <c r="AV41" i="62"/>
  <c r="AS37" i="62"/>
  <c r="AU33" i="62"/>
  <c r="AO33" i="62"/>
  <c r="AO29" i="62"/>
  <c r="CC29" i="62" s="1"/>
  <c r="BE15" i="1" s="1"/>
  <c r="AX30" i="62"/>
  <c r="AV30" i="62"/>
  <c r="AT24" i="62"/>
  <c r="AV24" i="62"/>
  <c r="AV20" i="62"/>
  <c r="AW16" i="62"/>
  <c r="AV16" i="62"/>
  <c r="CC16" i="62" s="1"/>
  <c r="BE2" i="1" s="1"/>
  <c r="AU38" i="62"/>
  <c r="AP38" i="62"/>
  <c r="AP26" i="1"/>
  <c r="CC63" i="40"/>
  <c r="AG49" i="1" s="1"/>
  <c r="CD49" i="40"/>
  <c r="AH35" i="1" s="1"/>
  <c r="CC33" i="38"/>
  <c r="AD19" i="1" s="1"/>
  <c r="CC18" i="38"/>
  <c r="AD4" i="1" s="1"/>
  <c r="CD46" i="38"/>
  <c r="AE32" i="1" s="1"/>
  <c r="Y26" i="1"/>
  <c r="Y13" i="1"/>
  <c r="X11" i="1"/>
  <c r="Y36" i="1"/>
  <c r="Y44" i="1"/>
  <c r="Y48" i="1"/>
  <c r="CC35" i="40"/>
  <c r="AG21" i="1" s="1"/>
  <c r="Y34" i="1"/>
  <c r="CC50" i="46"/>
  <c r="AM36" i="1" s="1"/>
  <c r="AP2" i="1"/>
  <c r="AP38" i="1"/>
  <c r="AS50" i="62"/>
  <c r="BY48" i="62"/>
  <c r="BV48" i="62"/>
  <c r="CA48" i="62"/>
  <c r="BT48" i="62"/>
  <c r="BS48" i="62"/>
  <c r="BW48" i="62"/>
  <c r="CB48" i="62"/>
  <c r="BU48" i="62"/>
  <c r="BX48" i="62"/>
  <c r="BZ48" i="62"/>
  <c r="AU46" i="62"/>
  <c r="AW46" i="62"/>
  <c r="AX49" i="62"/>
  <c r="AU49" i="62"/>
  <c r="AV51" i="62"/>
  <c r="AT34" i="62"/>
  <c r="AX25" i="62"/>
  <c r="AX21" i="62"/>
  <c r="AU21" i="62"/>
  <c r="AP17" i="62"/>
  <c r="AS26" i="62"/>
  <c r="AU22" i="62"/>
  <c r="AT22" i="62"/>
  <c r="AX18" i="62"/>
  <c r="AV18" i="62"/>
  <c r="AY49" i="1"/>
  <c r="AY33" i="1"/>
  <c r="CD53" i="40"/>
  <c r="AH39" i="1" s="1"/>
  <c r="CC43" i="46"/>
  <c r="AM29" i="1" s="1"/>
  <c r="CD35" i="46"/>
  <c r="AN21" i="1" s="1"/>
  <c r="CD51" i="46"/>
  <c r="AN37" i="1" s="1"/>
  <c r="CC35" i="38"/>
  <c r="AD21" i="1" s="1"/>
  <c r="CD34" i="40"/>
  <c r="AH20" i="1" s="1"/>
  <c r="CD18" i="40"/>
  <c r="AH4" i="1" s="1"/>
  <c r="CC40" i="46"/>
  <c r="AM26" i="1" s="1"/>
  <c r="CC54" i="46"/>
  <c r="AM40" i="1" s="1"/>
  <c r="CD54" i="46"/>
  <c r="AN40" i="1" s="1"/>
  <c r="CD60" i="40"/>
  <c r="AH46" i="1" s="1"/>
  <c r="CD20" i="40"/>
  <c r="AH6" i="1" s="1"/>
  <c r="CC39" i="38"/>
  <c r="AD25" i="1" s="1"/>
  <c r="Y27" i="1"/>
  <c r="Y9" i="1"/>
  <c r="X20" i="1"/>
  <c r="Y4" i="1"/>
  <c r="CD16" i="46"/>
  <c r="AN2" i="1" s="1"/>
  <c r="CC37" i="46"/>
  <c r="AM23" i="1" s="1"/>
  <c r="Y10" i="1"/>
  <c r="X14" i="1"/>
  <c r="X44" i="1"/>
  <c r="CD38" i="40"/>
  <c r="AH24" i="1" s="1"/>
  <c r="CD60" i="38"/>
  <c r="AE46" i="1" s="1"/>
  <c r="AP9" i="1"/>
  <c r="AP20" i="1"/>
  <c r="AP33" i="1"/>
  <c r="AP23" i="1"/>
  <c r="CC53" i="40"/>
  <c r="AG39" i="1" s="1"/>
  <c r="CC23" i="40"/>
  <c r="AG9" i="1" s="1"/>
  <c r="AQ65" i="62"/>
  <c r="BS63" i="62"/>
  <c r="CB63" i="62"/>
  <c r="BT63" i="62"/>
  <c r="BX63" i="62"/>
  <c r="BY63" i="62"/>
  <c r="BZ63" i="62"/>
  <c r="BW63" i="62"/>
  <c r="BU63" i="62"/>
  <c r="BV63" i="62"/>
  <c r="CA63" i="62"/>
  <c r="AP61" i="62"/>
  <c r="AT61" i="62"/>
  <c r="AS59" i="62"/>
  <c r="AV59" i="62"/>
  <c r="AQ48" i="62"/>
  <c r="AW48" i="62"/>
  <c r="AW45" i="62"/>
  <c r="AP17" i="1"/>
  <c r="CC31" i="46"/>
  <c r="AM17" i="1" s="1"/>
  <c r="CD41" i="38"/>
  <c r="AE27" i="1" s="1"/>
  <c r="CD57" i="38"/>
  <c r="AE43" i="1" s="1"/>
  <c r="CC65" i="38"/>
  <c r="AD51" i="1" s="1"/>
  <c r="CD30" i="38"/>
  <c r="AE16" i="1" s="1"/>
  <c r="X8" i="1"/>
  <c r="CC59" i="40"/>
  <c r="AG45" i="1" s="1"/>
  <c r="CC37" i="38"/>
  <c r="AD23" i="1" s="1"/>
  <c r="CD16" i="38"/>
  <c r="AE2" i="1" s="1"/>
  <c r="CD31" i="40"/>
  <c r="AH17" i="1" s="1"/>
  <c r="CC41" i="38"/>
  <c r="AD27" i="1" s="1"/>
  <c r="Y43" i="1"/>
  <c r="CD25" i="46"/>
  <c r="AN11" i="1" s="1"/>
  <c r="CD20" i="46"/>
  <c r="AN6" i="1" s="1"/>
  <c r="CD28" i="46"/>
  <c r="AN14" i="1" s="1"/>
  <c r="CD35" i="40"/>
  <c r="AH21" i="1" s="1"/>
  <c r="CD27" i="40"/>
  <c r="AH13" i="1" s="1"/>
  <c r="CC28" i="38"/>
  <c r="AD14" i="1" s="1"/>
  <c r="Y14" i="1"/>
  <c r="X25" i="1"/>
  <c r="CC65" i="40"/>
  <c r="AG51" i="1" s="1"/>
  <c r="CC29" i="38"/>
  <c r="AD15" i="1" s="1"/>
  <c r="CC24" i="46"/>
  <c r="AM10" i="1" s="1"/>
  <c r="CD25" i="40"/>
  <c r="AH11" i="1" s="1"/>
  <c r="CD18" i="38"/>
  <c r="AE4" i="1" s="1"/>
  <c r="CC30" i="38"/>
  <c r="AD16" i="1" s="1"/>
  <c r="CC60" i="40"/>
  <c r="AG46" i="1" s="1"/>
  <c r="X13" i="1"/>
  <c r="X42" i="1"/>
  <c r="Y32" i="1" l="1"/>
  <c r="F28" i="58"/>
  <c r="L27" i="1"/>
  <c r="L22" i="1"/>
  <c r="L7" i="1"/>
  <c r="L26" i="1"/>
  <c r="L41" i="1"/>
  <c r="L31" i="1"/>
  <c r="L10" i="1"/>
  <c r="L8" i="1"/>
  <c r="L15" i="1"/>
  <c r="AJ27" i="1"/>
  <c r="AJ39" i="1"/>
  <c r="L29" i="1"/>
  <c r="L6" i="1"/>
  <c r="L20" i="1"/>
  <c r="L34" i="1"/>
  <c r="L46" i="1"/>
  <c r="L48" i="1"/>
  <c r="L18" i="1"/>
  <c r="L37" i="1"/>
  <c r="L47" i="1"/>
  <c r="L9" i="1"/>
  <c r="L25" i="1"/>
  <c r="L44" i="1"/>
  <c r="L35" i="1"/>
  <c r="L11" i="1"/>
  <c r="L28" i="1"/>
  <c r="L38" i="1"/>
  <c r="L45" i="1"/>
  <c r="L36" i="1"/>
  <c r="L23" i="1"/>
  <c r="L32" i="1"/>
  <c r="L51" i="1"/>
  <c r="L30" i="1"/>
  <c r="L21" i="1"/>
  <c r="L50" i="1"/>
  <c r="L13" i="1"/>
  <c r="L39" i="1"/>
  <c r="L19" i="1"/>
  <c r="AV50" i="1"/>
  <c r="AJ23" i="1"/>
  <c r="O50" i="1"/>
  <c r="AY48" i="1"/>
  <c r="CC49" i="62"/>
  <c r="BE35" i="1" s="1"/>
  <c r="AY11" i="1"/>
  <c r="AY30" i="1"/>
  <c r="BB29" i="1"/>
  <c r="CD59" i="62"/>
  <c r="BF45" i="1" s="1"/>
  <c r="CD36" i="62"/>
  <c r="BF22" i="1" s="1"/>
  <c r="CD50" i="62"/>
  <c r="BF36" i="1" s="1"/>
  <c r="CD56" i="62"/>
  <c r="BF42" i="1" s="1"/>
  <c r="AY31" i="1"/>
  <c r="CC55" i="62"/>
  <c r="BE41" i="1" s="1"/>
  <c r="CC53" i="62"/>
  <c r="BE39" i="1" s="1"/>
  <c r="BB5" i="1"/>
  <c r="CC65" i="62"/>
  <c r="BE51" i="1" s="1"/>
  <c r="BB48" i="1"/>
  <c r="AY9" i="1"/>
  <c r="AY42" i="1"/>
  <c r="AY12" i="1"/>
  <c r="BB45" i="1"/>
  <c r="CC23" i="62"/>
  <c r="BE9" i="1" s="1"/>
  <c r="BB24" i="1"/>
  <c r="BB44" i="1"/>
  <c r="CC38" i="62"/>
  <c r="BE24" i="1" s="1"/>
  <c r="CC52" i="62"/>
  <c r="BE38" i="1" s="1"/>
  <c r="AY38" i="1"/>
  <c r="BB30" i="1"/>
  <c r="BB23" i="1"/>
  <c r="BB17" i="1"/>
  <c r="BB46" i="1"/>
  <c r="CC59" i="62"/>
  <c r="BE45" i="1" s="1"/>
  <c r="BB37" i="1"/>
  <c r="BB26" i="1"/>
  <c r="AV36" i="1"/>
  <c r="AV38" i="1"/>
  <c r="AV22" i="1"/>
  <c r="AV20" i="1"/>
  <c r="AV41" i="1"/>
  <c r="AV35" i="1"/>
  <c r="U21" i="1"/>
  <c r="U22" i="1"/>
  <c r="U30" i="1"/>
  <c r="U11" i="1"/>
  <c r="U44" i="1"/>
  <c r="U40" i="1"/>
  <c r="U37" i="1"/>
  <c r="U6" i="1"/>
  <c r="AA35" i="1"/>
  <c r="AA21" i="1"/>
  <c r="AA10" i="1"/>
  <c r="AA45" i="1"/>
  <c r="AJ10" i="1"/>
  <c r="AJ42" i="1"/>
  <c r="AJ26" i="1"/>
  <c r="AJ46" i="1"/>
  <c r="AJ9" i="1"/>
  <c r="AS21" i="1"/>
  <c r="AS7" i="1"/>
  <c r="AS2" i="1"/>
  <c r="AS8" i="1"/>
  <c r="AV49" i="1"/>
  <c r="AV6" i="1"/>
  <c r="AV8" i="1"/>
  <c r="AV44" i="1"/>
  <c r="AV14" i="1"/>
  <c r="AV46" i="1"/>
  <c r="AV24" i="1"/>
  <c r="AV16" i="1"/>
  <c r="AV19" i="1"/>
  <c r="AV40" i="1"/>
  <c r="AV7" i="1"/>
  <c r="AV30" i="1"/>
  <c r="AV4" i="1"/>
  <c r="AS19" i="1"/>
  <c r="F49" i="58"/>
  <c r="AS43" i="1"/>
  <c r="AS49" i="1"/>
  <c r="AS4" i="1"/>
  <c r="AS22" i="1"/>
  <c r="AS9" i="1"/>
  <c r="AS6" i="1"/>
  <c r="AS41" i="1"/>
  <c r="AS26" i="1"/>
  <c r="AA28" i="1"/>
  <c r="AA40" i="1"/>
  <c r="AA6" i="1"/>
  <c r="AA16" i="1"/>
  <c r="AA34" i="1"/>
  <c r="AA32" i="1"/>
  <c r="AA27" i="1"/>
  <c r="AA42" i="1"/>
  <c r="U36" i="1"/>
  <c r="U34" i="1"/>
  <c r="U23" i="1"/>
  <c r="U50" i="1"/>
  <c r="U49" i="1"/>
  <c r="U2" i="1"/>
  <c r="U32" i="1"/>
  <c r="U3" i="1"/>
  <c r="U13" i="1"/>
  <c r="U17" i="1"/>
  <c r="U39" i="1"/>
  <c r="U33" i="1"/>
  <c r="O46" i="1"/>
  <c r="O20" i="1"/>
  <c r="AJ3" i="1"/>
  <c r="AJ11" i="1"/>
  <c r="AJ41" i="1"/>
  <c r="AJ51" i="1"/>
  <c r="AJ35" i="1"/>
  <c r="AJ24" i="1"/>
  <c r="R24" i="1"/>
  <c r="R23" i="1"/>
  <c r="R5" i="1"/>
  <c r="R37" i="1"/>
  <c r="R38" i="1"/>
  <c r="R8" i="1"/>
  <c r="R39" i="1"/>
  <c r="R28" i="1"/>
  <c r="R34" i="1"/>
  <c r="R42" i="1"/>
  <c r="R26" i="1"/>
  <c r="R46" i="1"/>
  <c r="O7" i="1"/>
  <c r="O47" i="1"/>
  <c r="O33" i="1"/>
  <c r="O3" i="1"/>
  <c r="O22" i="1"/>
  <c r="O10" i="1"/>
  <c r="O26" i="1"/>
  <c r="O6" i="1"/>
  <c r="U5" i="1"/>
  <c r="F22" i="58"/>
  <c r="AS5" i="1"/>
  <c r="CD25" i="62"/>
  <c r="BF11" i="1" s="1"/>
  <c r="U26" i="1"/>
  <c r="CD40" i="62"/>
  <c r="BF26" i="1" s="1"/>
  <c r="CD32" i="62"/>
  <c r="BF18" i="1" s="1"/>
  <c r="CD42" i="62"/>
  <c r="BF28" i="1" s="1"/>
  <c r="AY20" i="1"/>
  <c r="AV15" i="1"/>
  <c r="AA23" i="1"/>
  <c r="U46" i="1"/>
  <c r="AA37" i="1"/>
  <c r="AJ38" i="1"/>
  <c r="CD63" i="62"/>
  <c r="BF49" i="1" s="1"/>
  <c r="AV39" i="1"/>
  <c r="U8" i="1"/>
  <c r="U9" i="1"/>
  <c r="CD61" i="62"/>
  <c r="BF47" i="1" s="1"/>
  <c r="AA26" i="1"/>
  <c r="AS27" i="1"/>
  <c r="AS16" i="1"/>
  <c r="CD17" i="62"/>
  <c r="BF3" i="1" s="1"/>
  <c r="CD37" i="62"/>
  <c r="BF23" i="1" s="1"/>
  <c r="CD55" i="62"/>
  <c r="BF41" i="1" s="1"/>
  <c r="CD64" i="62"/>
  <c r="BF50" i="1" s="1"/>
  <c r="O35" i="1"/>
  <c r="AA19" i="1"/>
  <c r="R7" i="1"/>
  <c r="R51" i="1"/>
  <c r="R21" i="1"/>
  <c r="U42" i="1"/>
  <c r="AA13" i="1"/>
  <c r="AY27" i="1"/>
  <c r="CD28" i="62"/>
  <c r="BF14" i="1" s="1"/>
  <c r="CD60" i="62"/>
  <c r="BF46" i="1" s="1"/>
  <c r="AV3" i="1"/>
  <c r="AV31" i="1"/>
  <c r="O14" i="1"/>
  <c r="O36" i="1"/>
  <c r="O44" i="1"/>
  <c r="R18" i="1"/>
  <c r="AA12" i="1"/>
  <c r="AJ21" i="1"/>
  <c r="AJ29" i="1"/>
  <c r="AY41" i="1"/>
  <c r="CC22" i="62"/>
  <c r="BE8" i="1" s="1"/>
  <c r="CC34" i="62"/>
  <c r="BE20" i="1" s="1"/>
  <c r="AV32" i="1"/>
  <c r="CC37" i="62"/>
  <c r="BE23" i="1" s="1"/>
  <c r="CD65" i="62"/>
  <c r="BF51" i="1" s="1"/>
  <c r="O12" i="1"/>
  <c r="R12" i="1"/>
  <c r="AS12" i="1"/>
  <c r="CC42" i="62"/>
  <c r="BE28" i="1" s="1"/>
  <c r="CD34" i="62"/>
  <c r="BF20" i="1" s="1"/>
  <c r="AV10" i="1"/>
  <c r="O9" i="1"/>
  <c r="O8" i="1"/>
  <c r="O32" i="1"/>
  <c r="AS34" i="1"/>
  <c r="AS46" i="1"/>
  <c r="AJ14" i="1"/>
  <c r="AY4" i="1"/>
  <c r="AY28" i="1"/>
  <c r="CD16" i="62"/>
  <c r="BF2" i="1" s="1"/>
  <c r="CD53" i="62"/>
  <c r="BF39" i="1" s="1"/>
  <c r="BB18" i="1"/>
  <c r="BB21" i="1"/>
  <c r="BB33" i="1"/>
  <c r="L5" i="1"/>
  <c r="F13" i="58"/>
  <c r="AA20" i="1"/>
  <c r="AY44" i="1"/>
  <c r="CC18" i="62"/>
  <c r="BE4" i="1" s="1"/>
  <c r="AV12" i="1"/>
  <c r="AV9" i="1"/>
  <c r="AV29" i="1"/>
  <c r="AS29" i="1"/>
  <c r="AS39" i="1"/>
  <c r="AS47" i="1"/>
  <c r="AJ40" i="1"/>
  <c r="AY17" i="1"/>
  <c r="BB15" i="1"/>
  <c r="BB35" i="1"/>
  <c r="U28" i="1"/>
  <c r="R48" i="1"/>
  <c r="AA2" i="1"/>
  <c r="AA38" i="1"/>
  <c r="AY51" i="1"/>
  <c r="CC32" i="62"/>
  <c r="BE18" i="1" s="1"/>
  <c r="BB36" i="1"/>
  <c r="O2" i="1"/>
  <c r="R6" i="1"/>
  <c r="O49" i="1"/>
  <c r="R17" i="1"/>
  <c r="R49" i="1"/>
  <c r="U38" i="1"/>
  <c r="AA33" i="1"/>
  <c r="AS14" i="1"/>
  <c r="CD57" i="62"/>
  <c r="BF43" i="1" s="1"/>
  <c r="AV27" i="1"/>
  <c r="AV43" i="1"/>
  <c r="U18" i="1"/>
  <c r="O30" i="1"/>
  <c r="AA4" i="1"/>
  <c r="AA44" i="1"/>
  <c r="AS45" i="1"/>
  <c r="AJ25" i="1"/>
  <c r="AY25" i="1"/>
  <c r="AY29" i="1"/>
  <c r="CC21" i="62"/>
  <c r="BE7" i="1" s="1"/>
  <c r="CC25" i="62"/>
  <c r="BE11" i="1" s="1"/>
  <c r="CC50" i="62"/>
  <c r="BE36" i="1" s="1"/>
  <c r="AS36" i="1"/>
  <c r="AS51" i="1"/>
  <c r="AJ8" i="1"/>
  <c r="AJ32" i="1"/>
  <c r="CD26" i="62"/>
  <c r="BF12" i="1" s="1"/>
  <c r="AY50" i="1"/>
  <c r="AV28" i="1"/>
  <c r="AY18" i="1"/>
  <c r="CC30" i="62"/>
  <c r="BE16" i="1" s="1"/>
  <c r="O15" i="1"/>
  <c r="R27" i="1"/>
  <c r="AA8" i="1"/>
  <c r="AY40" i="1"/>
  <c r="CD48" i="62"/>
  <c r="BF34" i="1" s="1"/>
  <c r="AY39" i="1"/>
  <c r="CC33" i="62"/>
  <c r="BE19" i="1" s="1"/>
  <c r="U45" i="1"/>
  <c r="AA18" i="1"/>
  <c r="AA50" i="1"/>
  <c r="AJ19" i="1"/>
  <c r="CD29" i="62"/>
  <c r="BF15" i="1" s="1"/>
  <c r="AV34" i="1"/>
  <c r="O45" i="1"/>
  <c r="O27" i="1"/>
  <c r="R29" i="1"/>
  <c r="AA9" i="1"/>
  <c r="AY32" i="1"/>
  <c r="U16" i="1"/>
  <c r="U48" i="1"/>
  <c r="U15" i="1"/>
  <c r="U35" i="1"/>
  <c r="U47" i="1"/>
  <c r="CD19" i="62"/>
  <c r="BF5" i="1" s="1"/>
  <c r="CC46" i="62"/>
  <c r="BE32" i="1" s="1"/>
  <c r="AV37" i="1"/>
  <c r="BB3" i="1"/>
  <c r="U20" i="1"/>
  <c r="AS32" i="1"/>
  <c r="AS44" i="1"/>
  <c r="AY14" i="1"/>
  <c r="CD20" i="62"/>
  <c r="BF6" i="1" s="1"/>
  <c r="CD22" i="62"/>
  <c r="BF8" i="1" s="1"/>
  <c r="CD39" i="62"/>
  <c r="BF25" i="1" s="1"/>
  <c r="BB27" i="1"/>
  <c r="O4" i="1"/>
  <c r="R20" i="1"/>
  <c r="U25" i="1"/>
  <c r="CD45" i="62"/>
  <c r="BF31" i="1" s="1"/>
  <c r="CC62" i="62"/>
  <c r="BE48" i="1" s="1"/>
  <c r="O28" i="1"/>
  <c r="O24" i="1"/>
  <c r="O16" i="1"/>
  <c r="R15" i="1"/>
  <c r="U14" i="1"/>
  <c r="AJ22" i="1"/>
  <c r="CD58" i="62"/>
  <c r="BF44" i="1" s="1"/>
  <c r="BB10" i="1"/>
  <c r="AA48" i="1"/>
  <c r="AV17" i="1"/>
  <c r="AS3" i="1"/>
  <c r="AS23" i="1"/>
  <c r="AY2" i="1"/>
  <c r="CC58" i="62"/>
  <c r="BE44" i="1" s="1"/>
  <c r="BB6" i="1"/>
  <c r="O34" i="1"/>
  <c r="O43" i="1"/>
  <c r="O51" i="1"/>
  <c r="AA46" i="1"/>
  <c r="AJ43" i="1"/>
  <c r="CD21" i="62"/>
  <c r="BF7" i="1" s="1"/>
  <c r="CD47" i="62"/>
  <c r="BF33" i="1" s="1"/>
  <c r="CD33" i="62"/>
  <c r="BF19" i="1" s="1"/>
  <c r="CD41" i="62"/>
  <c r="BF27" i="1" s="1"/>
  <c r="CD51" i="62"/>
  <c r="BF37" i="1" s="1"/>
  <c r="BB42" i="1"/>
  <c r="R10" i="1"/>
  <c r="R3" i="1"/>
  <c r="R35" i="1"/>
  <c r="R25" i="1"/>
  <c r="AA41" i="1"/>
  <c r="AS30" i="1"/>
  <c r="AS42" i="1"/>
  <c r="AS50" i="1"/>
  <c r="AJ50" i="1"/>
  <c r="AY35" i="1"/>
  <c r="CD24" i="62"/>
  <c r="BF10" i="1" s="1"/>
  <c r="CD52" i="62"/>
  <c r="BF38" i="1" s="1"/>
  <c r="BB13" i="1"/>
  <c r="BB25" i="1"/>
  <c r="U43" i="1"/>
  <c r="AA24" i="1"/>
  <c r="AY6" i="1"/>
  <c r="BB7" i="1"/>
  <c r="U10" i="1"/>
  <c r="U24" i="1"/>
  <c r="AS37" i="1"/>
  <c r="AJ28" i="1"/>
  <c r="AY43" i="1"/>
  <c r="AY13" i="1"/>
  <c r="CC20" i="62"/>
  <c r="BE6" i="1" s="1"/>
  <c r="CC24" i="62"/>
  <c r="BE10" i="1" s="1"/>
  <c r="AA31" i="1"/>
  <c r="R2" i="1"/>
  <c r="R32" i="1"/>
  <c r="AP5" i="1"/>
  <c r="F43" i="58"/>
  <c r="CD30" i="62"/>
  <c r="BF16" i="1" s="1"/>
  <c r="CD44" i="62"/>
  <c r="BF30" i="1" s="1"/>
  <c r="AV48" i="1"/>
  <c r="AV13" i="1"/>
  <c r="AV45" i="1"/>
  <c r="BB41" i="1"/>
  <c r="AS40" i="1"/>
  <c r="AS48" i="1"/>
  <c r="AJ4" i="1"/>
  <c r="BB11" i="1"/>
  <c r="BB31" i="1"/>
  <c r="O39" i="1"/>
  <c r="AA22" i="1"/>
  <c r="CC47" i="62"/>
  <c r="BE33" i="1" s="1"/>
  <c r="CC57" i="62"/>
  <c r="BE43" i="1" s="1"/>
  <c r="AV2" i="1"/>
  <c r="BB20" i="1"/>
  <c r="BB32" i="1"/>
  <c r="O29" i="1"/>
  <c r="O23" i="1"/>
  <c r="R14" i="1"/>
  <c r="R43" i="1"/>
  <c r="R33" i="1"/>
  <c r="AA17" i="1"/>
  <c r="AA49" i="1"/>
  <c r="AY10" i="1"/>
  <c r="BB4" i="1"/>
  <c r="O40" i="1"/>
  <c r="AJ17" i="1"/>
  <c r="AY19" i="1"/>
  <c r="AY45" i="1"/>
  <c r="U4" i="1"/>
  <c r="AS11" i="1"/>
  <c r="AS28" i="1"/>
  <c r="AS35" i="1"/>
  <c r="AJ16" i="1"/>
  <c r="AJ48" i="1"/>
  <c r="AY21" i="1"/>
  <c r="CD27" i="62"/>
  <c r="BF13" i="1" s="1"/>
  <c r="CD43" i="62"/>
  <c r="BF29" i="1" s="1"/>
  <c r="CC63" i="62"/>
  <c r="BE49" i="1" s="1"/>
  <c r="BB14" i="1"/>
  <c r="U12" i="1"/>
  <c r="AY34" i="1"/>
  <c r="CD38" i="62"/>
  <c r="BF24" i="1" s="1"/>
  <c r="CD49" i="62"/>
  <c r="BF35" i="1" s="1"/>
  <c r="AS13" i="1"/>
  <c r="AY37" i="1"/>
  <c r="CD31" i="62"/>
  <c r="BF17" i="1" s="1"/>
  <c r="AS38" i="1"/>
  <c r="O19" i="1"/>
  <c r="O31" i="1"/>
  <c r="R11" i="1"/>
  <c r="AS17" i="1"/>
  <c r="AY16" i="1"/>
  <c r="AV47" i="1"/>
  <c r="AA3" i="1"/>
  <c r="AJ36" i="1"/>
  <c r="CC60" i="62"/>
  <c r="BE46" i="1" s="1"/>
  <c r="BB19" i="1"/>
  <c r="R36" i="1"/>
  <c r="U29" i="1"/>
  <c r="AS24" i="1"/>
  <c r="CD46" i="62"/>
  <c r="BF32" i="1" s="1"/>
  <c r="AV18" i="1"/>
  <c r="O13" i="1"/>
  <c r="O11" i="1"/>
  <c r="R13" i="1"/>
  <c r="R45" i="1"/>
  <c r="AA29" i="1"/>
  <c r="AS18" i="1"/>
  <c r="AS25" i="1"/>
  <c r="AJ2" i="1"/>
  <c r="AJ34" i="1"/>
  <c r="BB8" i="1"/>
  <c r="AA43" i="1"/>
  <c r="O48" i="1"/>
  <c r="U7" i="1"/>
  <c r="U19" i="1"/>
  <c r="U31" i="1"/>
  <c r="U51" i="1"/>
  <c r="AJ33" i="1"/>
  <c r="AJ45" i="1"/>
  <c r="AY3" i="1"/>
  <c r="AY36" i="1"/>
  <c r="AV21" i="1"/>
  <c r="BB49" i="1"/>
  <c r="AA51" i="1"/>
  <c r="AS15" i="1"/>
  <c r="BB34" i="1"/>
  <c r="AA7" i="1"/>
  <c r="O38" i="1"/>
  <c r="R4" i="1"/>
  <c r="R44" i="1"/>
  <c r="AA14" i="1"/>
  <c r="AS20" i="1"/>
  <c r="CC56" i="62"/>
  <c r="BE42" i="1" s="1"/>
  <c r="O25" i="1"/>
  <c r="X5" i="1"/>
  <c r="O37" i="1"/>
  <c r="R30" i="1"/>
  <c r="R50" i="1"/>
  <c r="R31" i="1"/>
  <c r="AJ6" i="1"/>
  <c r="AJ30" i="1"/>
  <c r="AY47" i="1"/>
  <c r="AY8" i="1"/>
  <c r="CC48" i="62"/>
  <c r="BE34" i="1" s="1"/>
  <c r="CC61" i="62"/>
  <c r="BE47" i="1" s="1"/>
  <c r="AV23" i="1"/>
  <c r="AV51" i="1"/>
  <c r="AS10" i="1"/>
  <c r="AJ37" i="1"/>
  <c r="AY7" i="1"/>
  <c r="CC17" i="62"/>
  <c r="BE3" i="1" s="1"/>
  <c r="AV33" i="1"/>
  <c r="BB40" i="1"/>
  <c r="AA47" i="1"/>
  <c r="AS31" i="1"/>
  <c r="AJ20" i="1"/>
  <c r="CC54" i="62"/>
  <c r="BE40" i="1" s="1"/>
  <c r="R40" i="1"/>
  <c r="U41" i="1"/>
  <c r="AA30" i="1"/>
  <c r="BB38" i="1"/>
  <c r="O17" i="1"/>
  <c r="R22" i="1"/>
  <c r="O21" i="1"/>
  <c r="O41" i="1"/>
  <c r="R19" i="1"/>
  <c r="R47" i="1"/>
  <c r="R9" i="1"/>
  <c r="R41" i="1"/>
  <c r="AA25" i="1"/>
  <c r="AJ18" i="1"/>
  <c r="AY24" i="1"/>
  <c r="CC45" i="62"/>
  <c r="BE31" i="1" s="1"/>
  <c r="AV11" i="1"/>
  <c r="AA11" i="1"/>
  <c r="O18" i="1"/>
  <c r="U27" i="1"/>
  <c r="AA36" i="1"/>
  <c r="AJ13" i="1"/>
  <c r="AJ49" i="1"/>
  <c r="AY15" i="1"/>
  <c r="CC26" i="62"/>
  <c r="BE12" i="1" s="1"/>
  <c r="CD23" i="62"/>
  <c r="BF9" i="1" s="1"/>
  <c r="CC51" i="62"/>
  <c r="BE37" i="1" s="1"/>
  <c r="CD62" i="62"/>
  <c r="BF48" i="1" s="1"/>
  <c r="AV25" i="1"/>
  <c r="AA15" i="1"/>
  <c r="AJ12" i="1"/>
  <c r="AJ44" i="1"/>
  <c r="AY23" i="1"/>
  <c r="CD18" i="62"/>
  <c r="BF4" i="1" s="1"/>
  <c r="CD35" i="62"/>
  <c r="BF21" i="1" s="1"/>
  <c r="CC41" i="62"/>
  <c r="BE27" i="1" s="1"/>
  <c r="BB22" i="1"/>
  <c r="BB2" i="1"/>
  <c r="AA39" i="1"/>
  <c r="R16" i="1"/>
  <c r="AS33" i="1"/>
  <c r="CC64" i="62"/>
  <c r="BE50" i="1" s="1"/>
  <c r="AV26" i="1"/>
  <c r="AV42" i="1"/>
  <c r="BB16" i="1"/>
  <c r="F55" i="58" l="1"/>
  <c r="F20" i="58"/>
  <c r="AV5" i="1"/>
  <c r="F51" i="58"/>
  <c r="AY5" i="1"/>
  <c r="F53" i="58"/>
  <c r="AJ5" i="1"/>
  <c r="F39" i="58"/>
  <c r="AA5" i="1"/>
  <c r="F29" i="58"/>
  <c r="O5" i="1"/>
  <c r="F15" i="58"/>
</calcChain>
</file>

<file path=xl/sharedStrings.xml><?xml version="1.0" encoding="utf-8"?>
<sst xmlns="http://schemas.openxmlformats.org/spreadsheetml/2006/main" count="2692" uniqueCount="677">
  <si>
    <t>no</t>
  </si>
  <si>
    <t>nisn</t>
  </si>
  <si>
    <t>nama</t>
  </si>
  <si>
    <t>sekolah</t>
  </si>
  <si>
    <t>alamat</t>
  </si>
  <si>
    <t>kelas</t>
  </si>
  <si>
    <t>namakls</t>
  </si>
  <si>
    <t>fase</t>
  </si>
  <si>
    <t>semester</t>
  </si>
  <si>
    <t>tapel</t>
  </si>
  <si>
    <t>pabp</t>
  </si>
  <si>
    <t>maxpabp</t>
  </si>
  <si>
    <t>minpabp</t>
  </si>
  <si>
    <t>pp</t>
  </si>
  <si>
    <t>maxpp</t>
  </si>
  <si>
    <t>minpp</t>
  </si>
  <si>
    <t>bi</t>
  </si>
  <si>
    <t>maxbi</t>
  </si>
  <si>
    <t>minbi</t>
  </si>
  <si>
    <t>mat</t>
  </si>
  <si>
    <t>maxmat</t>
  </si>
  <si>
    <t>minmat</t>
  </si>
  <si>
    <t>ipas</t>
  </si>
  <si>
    <t>maxipas</t>
  </si>
  <si>
    <t>minipas</t>
  </si>
  <si>
    <t>pjok</t>
  </si>
  <si>
    <t>maxpjok</t>
  </si>
  <si>
    <t>minpjok</t>
  </si>
  <si>
    <t>musik</t>
  </si>
  <si>
    <t>maxmusik</t>
  </si>
  <si>
    <t>minmusik</t>
  </si>
  <si>
    <t>tari</t>
  </si>
  <si>
    <t>maxtari</t>
  </si>
  <si>
    <t>mintari</t>
  </si>
  <si>
    <t>rupa</t>
  </si>
  <si>
    <t>maxrupa</t>
  </si>
  <si>
    <t>minrupa</t>
  </si>
  <si>
    <t>teater</t>
  </si>
  <si>
    <t>maxteater</t>
  </si>
  <si>
    <t>minteater</t>
  </si>
  <si>
    <t>bj</t>
  </si>
  <si>
    <t>maxbj</t>
  </si>
  <si>
    <t>minbj</t>
  </si>
  <si>
    <t>mulok1</t>
  </si>
  <si>
    <t>maxmulok1</t>
  </si>
  <si>
    <t>minmulok1</t>
  </si>
  <si>
    <t>mulok2</t>
  </si>
  <si>
    <t>maxmulok2</t>
  </si>
  <si>
    <t>minmulok2</t>
  </si>
  <si>
    <t>mulok3</t>
  </si>
  <si>
    <t>maxmulok3</t>
  </si>
  <si>
    <t>minmulok3</t>
  </si>
  <si>
    <t>mulok4</t>
  </si>
  <si>
    <t>maxmulok4</t>
  </si>
  <si>
    <t>minmulok4</t>
  </si>
  <si>
    <t>mulok5</t>
  </si>
  <si>
    <t>maxmulok5</t>
  </si>
  <si>
    <t>minmulok5</t>
  </si>
  <si>
    <t>ekstra1</t>
  </si>
  <si>
    <t>nekstra1</t>
  </si>
  <si>
    <t>ketekstra1</t>
  </si>
  <si>
    <t>ekstra2</t>
  </si>
  <si>
    <t>nekstra2</t>
  </si>
  <si>
    <t>ketekstra2</t>
  </si>
  <si>
    <t>ekstra3</t>
  </si>
  <si>
    <t>nekstra3</t>
  </si>
  <si>
    <t>ketekstra3</t>
  </si>
  <si>
    <t>sakit</t>
  </si>
  <si>
    <t>izin</t>
  </si>
  <si>
    <t>alpa</t>
  </si>
  <si>
    <t>saran</t>
  </si>
  <si>
    <t>ks</t>
  </si>
  <si>
    <t>nipks</t>
  </si>
  <si>
    <t>walas</t>
  </si>
  <si>
    <t>nipgr</t>
  </si>
  <si>
    <t>DASHBOARD PENILAIAN KURIKULUM MERDEKA</t>
  </si>
  <si>
    <t>👤</t>
  </si>
  <si>
    <t>📝</t>
  </si>
  <si>
    <t>📋</t>
  </si>
  <si>
    <t>📊</t>
  </si>
  <si>
    <t>DATA PESERTA DIDIK</t>
  </si>
  <si>
    <t>RATA- RATA NILAI ASESMEN SUMATIF</t>
  </si>
  <si>
    <t>RATA-RATA NILAI ASESMEN SUMATIF AKHIR SEMESTER</t>
  </si>
  <si>
    <t>RATA-RATA NILAI AKHIR</t>
  </si>
  <si>
    <t>6 Peserta Didik</t>
  </si>
  <si>
    <t>DATA SEKOLAH</t>
  </si>
  <si>
    <t>IDENTITAS SEKOLAH</t>
  </si>
  <si>
    <t>Nama Sekolah</t>
  </si>
  <si>
    <t>:</t>
  </si>
  <si>
    <t>NPSN</t>
  </si>
  <si>
    <t>NSS</t>
  </si>
  <si>
    <t>Alamat Sekolah</t>
  </si>
  <si>
    <t>Griyashanta Blok M (Jl. Soekarno - Hatta) Malang</t>
  </si>
  <si>
    <t>Kode Pos</t>
  </si>
  <si>
    <t>Desa / Kelurahan</t>
  </si>
  <si>
    <t>Kecamatan</t>
  </si>
  <si>
    <t>Lowokwaru</t>
  </si>
  <si>
    <t>Kabupaten / Kota</t>
  </si>
  <si>
    <t>Malang</t>
  </si>
  <si>
    <t>Provinsi</t>
  </si>
  <si>
    <t>Jawa Timur</t>
  </si>
  <si>
    <t>Website</t>
  </si>
  <si>
    <t>E-mail</t>
  </si>
  <si>
    <t>Nama Kepala Sekolah</t>
  </si>
  <si>
    <t>NIP / NIY</t>
  </si>
  <si>
    <t>Nama Guru Kelas</t>
  </si>
  <si>
    <t>Kelas</t>
  </si>
  <si>
    <t>A</t>
  </si>
  <si>
    <t>Fase</t>
  </si>
  <si>
    <t>Semester</t>
  </si>
  <si>
    <t>Genap</t>
  </si>
  <si>
    <t>Tahun Pelajaran</t>
  </si>
  <si>
    <t>2022/2023</t>
  </si>
  <si>
    <t>Tempat/Tanggal Rapor</t>
  </si>
  <si>
    <t>Malang, 23 juni 2023</t>
  </si>
  <si>
    <t>No</t>
  </si>
  <si>
    <t>Mata Pelajaran</t>
  </si>
  <si>
    <t>Tujuan Pembelajaran</t>
  </si>
  <si>
    <t>Penilaian Sumatif</t>
  </si>
  <si>
    <t>Penilaian Sumatif Akhir Semester</t>
  </si>
  <si>
    <t>Link Input</t>
  </si>
  <si>
    <t>Total TP</t>
  </si>
  <si>
    <t>Nilai Rata-rata</t>
  </si>
  <si>
    <t>Pendidikan Agama dan Budi Pekerti</t>
  </si>
  <si>
    <t>&gt;&gt;klik di sini&lt;&lt;</t>
  </si>
  <si>
    <t xml:space="preserve">Pendidikan Pancasila </t>
  </si>
  <si>
    <t>Bahasa Indonesia</t>
  </si>
  <si>
    <t>Matematika</t>
  </si>
  <si>
    <t>Ilmu Pengetahuan Alam dan Sosial</t>
  </si>
  <si>
    <t>Pendidikan Jasmani, Olahraga, dan Kesehatan</t>
  </si>
  <si>
    <t>Seni (Pilihan)</t>
  </si>
  <si>
    <t>Seni Musik</t>
  </si>
  <si>
    <t>Seni Tari</t>
  </si>
  <si>
    <t>Seni Rupa</t>
  </si>
  <si>
    <t>Seni Teater</t>
  </si>
  <si>
    <t>Bahasa Jawa</t>
  </si>
  <si>
    <t>Bahasa Inggris</t>
  </si>
  <si>
    <t>Fiqih</t>
  </si>
  <si>
    <t/>
  </si>
  <si>
    <t>Lughatul Arabiyah</t>
  </si>
  <si>
    <t>TIK</t>
  </si>
  <si>
    <t>Mulok 5</t>
  </si>
  <si>
    <t>No.</t>
  </si>
  <si>
    <t>Ekstrakurikuler</t>
  </si>
  <si>
    <t>Sangat Berkembang</t>
  </si>
  <si>
    <t>Berkembang</t>
  </si>
  <si>
    <t>Cukup Berkembang</t>
  </si>
  <si>
    <t>Mulai Berkembang</t>
  </si>
  <si>
    <t>Tidak Mengikuti</t>
  </si>
  <si>
    <t>Pramuka</t>
  </si>
  <si>
    <t>Renang</t>
  </si>
  <si>
    <t>Pencak Silat</t>
  </si>
  <si>
    <t>🏠 HOME</t>
  </si>
  <si>
    <t>NIS</t>
  </si>
  <si>
    <t>NISN</t>
  </si>
  <si>
    <t>NAMA PESERTA DIDIK</t>
  </si>
  <si>
    <t>L/P</t>
  </si>
  <si>
    <t>TEMPAT LAHIR</t>
  </si>
  <si>
    <t>TANGGAL LAHIR</t>
  </si>
  <si>
    <t>FOTO</t>
  </si>
  <si>
    <t>AGAMA</t>
  </si>
  <si>
    <t>PENDIDIKAN SEBELUMNYA</t>
  </si>
  <si>
    <t>ALAMAT PESERTA DIDIK</t>
  </si>
  <si>
    <t>ORANG TUA</t>
  </si>
  <si>
    <t>WALI PESERTA DIDIK</t>
  </si>
  <si>
    <t>KEHADIRAN</t>
  </si>
  <si>
    <t>Tinggi Badan</t>
  </si>
  <si>
    <t>Berat Badan</t>
  </si>
  <si>
    <t>Pendengaran</t>
  </si>
  <si>
    <t>Penglihatan</t>
  </si>
  <si>
    <t>Gigi</t>
  </si>
  <si>
    <t>Prestasi</t>
  </si>
  <si>
    <t>NAMA AYAH</t>
  </si>
  <si>
    <t>NAMA IBU</t>
  </si>
  <si>
    <t>PEKERJAAN AYAH</t>
  </si>
  <si>
    <t>PEKERJAAN IBU</t>
  </si>
  <si>
    <t>ALAMAT ORANG TUA</t>
  </si>
  <si>
    <t>JALAN</t>
  </si>
  <si>
    <t>KELURAHAN/  DESA</t>
  </si>
  <si>
    <t>KECAMATAN</t>
  </si>
  <si>
    <t>KAB./KOTA</t>
  </si>
  <si>
    <t>PROPINSI</t>
  </si>
  <si>
    <t>NAMA WALI</t>
  </si>
  <si>
    <t>PEKERJAAN</t>
  </si>
  <si>
    <t>ALAMAT WALI</t>
  </si>
  <si>
    <t>NOMOR TELEPHON</t>
  </si>
  <si>
    <t>S</t>
  </si>
  <si>
    <t>I</t>
  </si>
  <si>
    <t>Smt 1</t>
  </si>
  <si>
    <t>Smt 2</t>
  </si>
  <si>
    <t>Prestasi 1</t>
  </si>
  <si>
    <t>Prestasi 2</t>
  </si>
  <si>
    <t>Prestasi 3</t>
  </si>
  <si>
    <t>L</t>
  </si>
  <si>
    <t>01 September 1979</t>
  </si>
  <si>
    <t>Islam</t>
  </si>
  <si>
    <t>MALANG</t>
  </si>
  <si>
    <t>JAWA TIMUR</t>
  </si>
  <si>
    <t>P</t>
  </si>
  <si>
    <t>PASURUHAN</t>
  </si>
  <si>
    <t xml:space="preserve">R A P O R </t>
  </si>
  <si>
    <t>PESERTA DIDIK</t>
  </si>
  <si>
    <t>SEKOLAH DASAR</t>
  </si>
  <si>
    <t>(SD)</t>
  </si>
  <si>
    <t>Nama Peserta Didik :</t>
  </si>
  <si>
    <t>Peserta Didik 2</t>
  </si>
  <si>
    <t>NISN / NIS</t>
  </si>
  <si>
    <t>/</t>
  </si>
  <si>
    <t>KEMENTERIAN PENDIDIKAN DAN KEBUDAYAAN</t>
  </si>
  <si>
    <t>REPUBLIK INDONESIA</t>
  </si>
  <si>
    <t>R A P O R</t>
  </si>
  <si>
    <t>SEKOLAH DASAR ( SD )</t>
  </si>
  <si>
    <t>IDENTITAS PESERTA DIDIK</t>
  </si>
  <si>
    <t>Nama Peserta Didik</t>
  </si>
  <si>
    <t>Tempat, Tanggal Lahir</t>
  </si>
  <si>
    <t>:  ,</t>
  </si>
  <si>
    <t>Jenis Kelamin</t>
  </si>
  <si>
    <t>Agama</t>
  </si>
  <si>
    <t>Pendidikan sebelumnya</t>
  </si>
  <si>
    <t>Alamat Peserta Didik</t>
  </si>
  <si>
    <t>Nama Orang Tua</t>
  </si>
  <si>
    <t>Ayah</t>
  </si>
  <si>
    <t>Ibu</t>
  </si>
  <si>
    <t>Pekerjaan Orang Tua</t>
  </si>
  <si>
    <t>Alamat Orang Tua</t>
  </si>
  <si>
    <t>Jalan</t>
  </si>
  <si>
    <t>Kelurahan/Desa</t>
  </si>
  <si>
    <t>:  MALANG</t>
  </si>
  <si>
    <t>:  JAWA TIMUR</t>
  </si>
  <si>
    <t>Wali Peserta Didik</t>
  </si>
  <si>
    <t>Nama</t>
  </si>
  <si>
    <t>Pekerjaan</t>
  </si>
  <si>
    <t>Alamat</t>
  </si>
  <si>
    <t>Kepala Sekolah,</t>
  </si>
  <si>
    <t>KETERANGAN PINDAH SEKOLAH</t>
  </si>
  <si>
    <t>Nama Peserta Didik : ………………………………………………………</t>
  </si>
  <si>
    <t>Tanggal</t>
  </si>
  <si>
    <t>Kelas yang Ditinggalkan</t>
  </si>
  <si>
    <t>Alasan</t>
  </si>
  <si>
    <t>Tanda Tangan Kepala sekolah, Stempel Sekolah dan Tanda Tangan Orang Tua/Wali</t>
  </si>
  <si>
    <t>…………., …………………………………….</t>
  </si>
  <si>
    <t>Kepala Sekolah</t>
  </si>
  <si>
    <t>____________________________</t>
  </si>
  <si>
    <t>NIP.</t>
  </si>
  <si>
    <t>Orang Tua/Wali</t>
  </si>
  <si>
    <t>MASUK</t>
  </si>
  <si>
    <t>1.</t>
  </si>
  <si>
    <t>Nomor Induk</t>
  </si>
  <si>
    <t>Masuk di Sekolah ini :</t>
  </si>
  <si>
    <t>a. Tanggal</t>
  </si>
  <si>
    <t>b. Di Kelas</t>
  </si>
  <si>
    <t>c. Tahun Pelajaran</t>
  </si>
  <si>
    <t>Mengetahui</t>
  </si>
  <si>
    <t>………………., …………………………………..</t>
  </si>
  <si>
    <t>Guru Kelas</t>
  </si>
  <si>
    <t>…………………………………………………..</t>
  </si>
  <si>
    <t>NIP………………………………………………</t>
  </si>
  <si>
    <t>BUKU INDUK</t>
  </si>
  <si>
    <t>Andreas Setiyono</t>
  </si>
  <si>
    <t>NISN                          :</t>
  </si>
  <si>
    <t>Sekolah</t>
  </si>
  <si>
    <t>Muatan Pelajaran</t>
  </si>
  <si>
    <t>Nilai</t>
  </si>
  <si>
    <t>MUATAN LOKAL</t>
  </si>
  <si>
    <t>EKSTRAKURIKULER</t>
  </si>
  <si>
    <t>PREDIKAT</t>
  </si>
  <si>
    <t>KETIDAKHADIRAN</t>
  </si>
  <si>
    <t>Sakit</t>
  </si>
  <si>
    <t>hari</t>
  </si>
  <si>
    <t>Izin</t>
  </si>
  <si>
    <t>Tanpa Keterangan</t>
  </si>
  <si>
    <t>NO</t>
  </si>
  <si>
    <t>Kesenian</t>
  </si>
  <si>
    <t>Olahraga</t>
  </si>
  <si>
    <t>Sains</t>
  </si>
  <si>
    <t>SARAN - SARAN</t>
  </si>
  <si>
    <t>Tingkatkan terus kemampuan ananda dengan terus belajar dan berusaha sebaika mungkin</t>
  </si>
  <si>
    <t>Coba Saran 2</t>
  </si>
  <si>
    <t>Coba Saran 3</t>
  </si>
  <si>
    <t>KEGIATAN EKTRAKURIKULER</t>
  </si>
  <si>
    <t>Ekstrakurikuler 1</t>
  </si>
  <si>
    <t>Ekstrakurikuler 2</t>
  </si>
  <si>
    <t>Ekstrakurikuler 3</t>
  </si>
  <si>
    <t>Nama Ekstrakurikuler</t>
  </si>
  <si>
    <t>Nilai/Perkembangan</t>
  </si>
  <si>
    <t>Keterangan Kegiatan</t>
  </si>
  <si>
    <t>Kondisi Kesehatan</t>
  </si>
  <si>
    <t>Semester 1</t>
  </si>
  <si>
    <t>Semester 2</t>
  </si>
  <si>
    <t>…</t>
  </si>
  <si>
    <t>CAPAIAN KOMPETENSI</t>
  </si>
  <si>
    <t>LINGKUP MATERI</t>
  </si>
  <si>
    <r>
      <rPr>
        <b/>
        <sz val="14"/>
        <rFont val="Arial Narrow"/>
        <family val="2"/>
      </rPr>
      <t>INPUT: CAPAIAN PEMBELAJARAN / TUJUAN PEMBELAJARAN  / LINGKUP MATERI</t>
    </r>
    <r>
      <rPr>
        <b/>
        <i/>
        <sz val="14"/>
        <rFont val="Arial Narrow"/>
        <family val="2"/>
      </rPr>
      <t xml:space="preserve"> (akhiri dengan tanda " ; ")</t>
    </r>
  </si>
  <si>
    <t>Lingkup Materi</t>
  </si>
  <si>
    <t>pancasila</t>
  </si>
  <si>
    <t>Catatan: Tuliskan lingkup materi pelajaran yang anda ajarkan. Contoh: Siklus Air</t>
  </si>
  <si>
    <t>DAFTAR NILAI ASESMEN FORMATIF</t>
  </si>
  <si>
    <t>NAMA SISWA</t>
  </si>
  <si>
    <t>NILAI RAPOR</t>
  </si>
  <si>
    <t>ASESMEN FORMATIF</t>
  </si>
  <si>
    <t>TP 1</t>
  </si>
  <si>
    <t>TP 2</t>
  </si>
  <si>
    <t>TP 3</t>
  </si>
  <si>
    <t>TP 4</t>
  </si>
  <si>
    <t>TP 5</t>
  </si>
  <si>
    <t>TP 6</t>
  </si>
  <si>
    <t>TP 7</t>
  </si>
  <si>
    <t>TP 8</t>
  </si>
  <si>
    <t>TP 9</t>
  </si>
  <si>
    <t>TP 10</t>
  </si>
  <si>
    <t>TP 11</t>
  </si>
  <si>
    <t>TP 12</t>
  </si>
  <si>
    <t>TP 13</t>
  </si>
  <si>
    <t>TP 14</t>
  </si>
  <si>
    <t>TP 15</t>
  </si>
  <si>
    <t>TP 16</t>
  </si>
  <si>
    <t>TP 17</t>
  </si>
  <si>
    <t>TP 18</t>
  </si>
  <si>
    <t>TP 19</t>
  </si>
  <si>
    <t>TP 20</t>
  </si>
  <si>
    <t>TP</t>
  </si>
  <si>
    <t>MAX</t>
  </si>
  <si>
    <t>DESKRIPSI</t>
  </si>
  <si>
    <t>MIN</t>
  </si>
  <si>
    <t>RATA-RATA</t>
  </si>
  <si>
    <t>INPUT: CAPAIAN PEMBELAJARAN / TUJUAN PEMBELAJARAN  / LINGKUP MATERI (akhiri dengan tanda " ; ")</t>
  </si>
  <si>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</si>
  <si>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</si>
  <si>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</si>
  <si>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</si>
  <si>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</si>
  <si>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</si>
  <si>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</si>
  <si>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</si>
  <si>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</si>
  <si>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t>contoh capaian pembelajaran 1;</t>
  </si>
  <si>
    <t>contoh tujuan pembelajaran 2;</t>
  </si>
  <si>
    <t>contoh lingkup materi 3;</t>
  </si>
  <si>
    <r>
      <rPr>
        <b/>
        <sz val="14"/>
        <rFont val="Arial Narrow"/>
        <family val="2"/>
      </rPr>
      <t>INPUT: CAPAIAN PEMBELAJARAN / TUJUAN PEMBELAJARAN  / LINGKUP MATERI</t>
    </r>
    <r>
      <rPr>
        <b/>
        <i/>
        <sz val="14"/>
        <rFont val="Arial Narrow"/>
        <family val="2"/>
      </rPr>
      <t xml:space="preserve"> (akhiri dengan tanda " ; ")</t>
    </r>
  </si>
  <si>
    <t>DAFTAR NILAI ASESMEN SUMATIF</t>
  </si>
  <si>
    <t>Petunjuk Pengisian :</t>
  </si>
  <si>
    <t>Asesmen Sumatif dilaksanakan tiap akhir capaian pembelajaran/tujuan pembelajaran/lingkup materi dan/atau akhir semester.</t>
  </si>
  <si>
    <t>Asesmen Sumatif Akhir Semester tidak wajib untuk dilaksanakan, kewenangan diserahkan pada satuan pendidikan masing-masing.</t>
  </si>
  <si>
    <t>Isilah dengan nilai kuantitatif sejumlah asesmen sumatif yang sudah dilakukan (tidak harus diisi semua)</t>
  </si>
  <si>
    <t>Pembobotan NA (Nilai Akhir) di tentukan Satuan Pendidikan masing-masing:</t>
  </si>
  <si>
    <t>NA Sumatif:</t>
  </si>
  <si>
    <t>NA SAS:</t>
  </si>
  <si>
    <t>Nama Siswa</t>
  </si>
  <si>
    <t>SUMATIF</t>
  </si>
  <si>
    <t>SUMATIF AKHIR SEMESTER</t>
  </si>
  <si>
    <t>AMBIL NILAI LEBIH BESAR DARI NA</t>
  </si>
  <si>
    <t>MEMBERIKAN PERINGKAT NILAI (ASCENDING)</t>
  </si>
  <si>
    <t>DESKRIPSI YANG AKAN DITAMPILKAN (SUDAH TERCAPAI)</t>
  </si>
  <si>
    <t>AMBIL NILAI LEBIH KECIL DARI NA</t>
  </si>
  <si>
    <t>MEMBERIKAN PERINGKAT NILAI (DESCENDING)</t>
  </si>
  <si>
    <t>DESKRIPSI TAMPIL DI RAPOR (SUDAH TERCAPAI)</t>
  </si>
  <si>
    <t>DESKRIPSI TAMPIL DI RAPOR (MASIH PERLU DITINGKATKAN)</t>
  </si>
  <si>
    <t>Sumatif 1</t>
  </si>
  <si>
    <t>Sumatif 2</t>
  </si>
  <si>
    <t>Sumatif 3</t>
  </si>
  <si>
    <t>Sumatif 4</t>
  </si>
  <si>
    <t>Sumatif 5</t>
  </si>
  <si>
    <t>Sumatif 6</t>
  </si>
  <si>
    <t>Sumatif 7</t>
  </si>
  <si>
    <t>Sumatif 8</t>
  </si>
  <si>
    <t>Sumatif 9</t>
  </si>
  <si>
    <t>Sumatif 10</t>
  </si>
  <si>
    <t>NA    Sumatif</t>
  </si>
  <si>
    <t>Non Tes</t>
  </si>
  <si>
    <t>Tes</t>
  </si>
  <si>
    <t>NA Sumatif Akhir Semester</t>
  </si>
  <si>
    <r>
      <rPr>
        <b/>
        <sz val="14"/>
        <rFont val="Arial Narrow"/>
        <family val="2"/>
      </rPr>
      <t>INPUT: CAPAIAN PEMBELAJARAN / TUJUAN PEMBELAJARAN  / LINGKUP MATERI</t>
    </r>
    <r>
      <rPr>
        <b/>
        <i/>
        <sz val="14"/>
        <rFont val="Arial Narrow"/>
        <family val="2"/>
      </rPr>
      <t xml:space="preserve"> (akhiri dengan tanda " ; ")</t>
    </r>
  </si>
  <si>
    <r>
      <rPr>
        <b/>
        <sz val="14"/>
        <rFont val="Arial Narrow"/>
        <family val="2"/>
      </rPr>
      <t>INPUT: CAPAIAN PEMBELAJARAN / TUJUAN PEMBELAJARAN  / LINGKUP MATERI</t>
    </r>
    <r>
      <rPr>
        <b/>
        <i/>
        <sz val="14"/>
        <rFont val="Arial Narrow"/>
        <family val="2"/>
      </rPr>
      <t xml:space="preserve"> (akhiri dengan tanda " ; ")</t>
    </r>
  </si>
  <si>
    <t>REKAP NILAI AKHIR SISWA</t>
  </si>
  <si>
    <t>REKAP MAPEL</t>
  </si>
  <si>
    <t>Keputusan</t>
  </si>
  <si>
    <t>JML</t>
  </si>
  <si>
    <t>CAPAIAN KELAS</t>
  </si>
  <si>
    <t>min</t>
  </si>
  <si>
    <t>max</t>
  </si>
  <si>
    <t>LAPORAN HASIL BELAJAR</t>
  </si>
  <si>
    <t>A.</t>
  </si>
  <si>
    <t>NILAI DAN CAPAIAN KOMPETENSI</t>
  </si>
  <si>
    <t>Nilai Akhir</t>
  </si>
  <si>
    <t>Capaian Kompetensi</t>
  </si>
  <si>
    <t>B.</t>
  </si>
  <si>
    <t xml:space="preserve">PRESTASI </t>
  </si>
  <si>
    <t>Keterangan</t>
  </si>
  <si>
    <t>C.</t>
  </si>
  <si>
    <t>Pencapaian</t>
  </si>
  <si>
    <t>Keterangan kegiatan</t>
  </si>
  <si>
    <t>D.</t>
  </si>
  <si>
    <t>Ketidakhadiran</t>
  </si>
  <si>
    <t>Keputusan :</t>
  </si>
  <si>
    <t>Berdasarkan Pencapaian Kompetensi</t>
  </si>
  <si>
    <t>Pada Semester 1 dan Semester 2</t>
  </si>
  <si>
    <t>Orang Tua,</t>
  </si>
  <si>
    <t>………………………………………………</t>
  </si>
  <si>
    <t>Mengetahui,</t>
  </si>
  <si>
    <r>
      <rPr>
        <b/>
        <sz val="14"/>
        <rFont val="Arial Narrow"/>
        <family val="2"/>
      </rPr>
      <t>INPUT: CAPAIAN PEMBELAJARAN / TUJUAN PEMBELAJARAN  / LINGKUP MATERI</t>
    </r>
    <r>
      <rPr>
        <b/>
        <i/>
        <sz val="14"/>
        <rFont val="Arial Narrow"/>
        <family val="2"/>
      </rPr>
      <t xml:space="preserve"> (akhiri dengan tanda " ; ")</t>
    </r>
  </si>
  <si>
    <t>Job ID</t>
  </si>
  <si>
    <t>Job Name</t>
  </si>
  <si>
    <t>Template ID</t>
  </si>
  <si>
    <t>Data Sheet ID</t>
  </si>
  <si>
    <t>Header Row</t>
  </si>
  <si>
    <t>First Data Row</t>
  </si>
  <si>
    <t>File Name</t>
  </si>
  <si>
    <t>File Type</t>
  </si>
  <si>
    <t>Share As</t>
  </si>
  <si>
    <t>Folders</t>
  </si>
  <si>
    <t>Dynamic Folder Reference</t>
  </si>
  <si>
    <t>Conditionals</t>
  </si>
  <si>
    <t>Mode</t>
  </si>
  <si>
    <t>Append Breaks</t>
  </si>
  <si>
    <t>Tags</t>
  </si>
  <si>
    <t>Run On Time Trigger</t>
  </si>
  <si>
    <t>Time Trigger Frequency</t>
  </si>
  <si>
    <t>Run On Form Trigger</t>
  </si>
  <si>
    <t>Send Email And Share</t>
  </si>
  <si>
    <t>Email To</t>
  </si>
  <si>
    <t>Email CC</t>
  </si>
  <si>
    <t>Email BCC</t>
  </si>
  <si>
    <t>Email Reply To</t>
  </si>
  <si>
    <t>Email No Reply</t>
  </si>
  <si>
    <t>Email Subject</t>
  </si>
  <si>
    <t>Email Body</t>
  </si>
  <si>
    <t>Prevent Resharing</t>
  </si>
  <si>
    <t>Time Trigger Timestamp</t>
  </si>
  <si>
    <t>Form Trigger Timestamp</t>
  </si>
  <si>
    <t>_1670804435420</t>
  </si>
  <si>
    <t>Cetak Rapor</t>
  </si>
  <si>
    <t>12Xa5VADLM9KWci-wLRiVM4bs24zmvf9BJA1Tojv2XyE</t>
  </si>
  <si>
    <t>Rapor S1 &lt;&lt;nama&gt;&gt;</t>
  </si>
  <si>
    <t>GOOG_DOC</t>
  </si>
  <si>
    <t>EDITABLE</t>
  </si>
  <si>
    <t>["1Yqp2fxmVFpgNQW9m8mFzZpKNe6E57B-g"]</t>
  </si>
  <si>
    <t>[]</t>
  </si>
  <si>
    <t>MULTIPLE_OUTPUT</t>
  </si>
  <si>
    <t>[{"type":"STANDARD","details":{"isUnmapped":false,"headerMap":"nama"},"tag":"nama"},{"type":"STANDARD","details":{"isUnmapped":false,"headerMap":"kelas"},"tag":"kela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musik"},"tag":"musik"},{"type":"STANDARD","details":{"isUnmapped":false,"headerMap":"maxmusik"},"tag":"maxmusik"},{"type":"STANDARD","details":{"isUnmapped":false,"headerMap":"minmusik"},"tag":"minmusik"},{"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mulok2"},"tag":"mulok2"},{"type":"STANDARD","details":{"isUnmapped":false,"headerMap":"maxmulok2"},"tag":"maxmulok2"},{"type":"STANDARD","details":{"isUnmapped":false,"headerMap":"minmulok2"},"tag":"minmulok2"},{"type":"STANDARD","details":{"isUnmapped":false,"headerMap":"mulok3"},"tag":"mulok3"},{"type":"STANDARD","details":{"isUnmapped":false,"headerMap":"maxmulok3"},"tag":"maxmulok3"},{"type":"STANDARD","details":{"isUnmapped":false,"headerMap":"minmulok3"},"tag":"minmulok3"},{"type":"STANDARD","details":{"isUnmapped":false,"headerMap":"mulok4"},"tag":"mulok4"},{"type":"STANDARD","details":{"isUnmapped":false,"headerMap":"maxmulok5"},"tag":"maxmulok5"},{"type":"STANDARD","details":{"isUnmapped":false,"headerMap":"minmulok5"},"tag":"minmulok5"},{"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walas"},"tag":"walas"},{"type":"STANDARD","details":{"isUnmapped":false,"headerMap":"ks"},"tag":"ks"}]</t>
  </si>
  <si>
    <t>_1671428731027</t>
  </si>
  <si>
    <t>Cetak Rapor SMT 1</t>
  </si>
  <si>
    <t>1FoZ9TMILb2eYORkYrpgrx-C_GrLYpymxhWlvi9nuHsU</t>
  </si>
  <si>
    <t>Rapor SMT 1 - &lt;&lt;nama&gt;&gt; Kelas &lt;&lt;kelas&gt;&gt;&lt;&lt;namakls&gt;&gt;</t>
  </si>
  <si>
    <t>[{"type":"STANDARD","details":{"isUnmapped":false,"headerMap":"nama"},"tag":"nama"},{"type":"STANDARD","details":{"isUnmapped":false,"headerMap":"kelas"},"tag":"kelas"},{"type":"STANDARD","details":{"isUnmapped":false,"headerMap":"namakls"},"tag":"namakl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musik"},"tag":"musik"},{"type":"STANDARD","details":{"isUnmapped":false,"headerMap":"maxmusik"},"tag":"maxmusik"},{"type":"STANDARD","details":{"isUnmapped":false,"headerMap":"minmusik"},"tag":"minmusik"},{"type":"STANDARD","details":{"isUnmapped":false,"headerMap":"tari"},"tag":"tari"},{"type":"STANDARD","details":{"isUnmapped":false,"headerMap":"maxtari"},"tag":"maxtari"},{"type":"STANDARD","details":{"isUnmapped":false,"headerMap":"mintari"},"tag":"mintari"},{"type":"STANDARD","details":{"isUnmapped":false,"headerMap":"rupa"},"tag":"rupa"},{"type":"STANDARD","details":{"isUnmapped":false,"headerMap":"maxrupa"},"tag":"maxrupa"},{"type":"STANDARD","details":{"isUnmapped":false,"headerMap":"minrupa"},"tag":"minrupa"},{"type":"STANDARD","details":{"isUnmapped":false,"headerMap":"teater"},"tag":"teater"},{"type":"STANDARD","details":{"isUnmapped":false,"headerMap":"maxteater"},"tag":"maxteater"},{"type":"STANDARD","details":{"isUnmapped":false,"headerMap":"minteater"},"tag":"minteater"},{"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mulok2"},"tag":"mulok2"},{"type":"STANDARD","details":{"isUnmapped":false,"headerMap":"maxmulok2"},"tag":"maxmulok2"},{"type":"STANDARD","details":{"isUnmapped":false,"headerMap":"minmulok2"},"tag":"minmulok2"},{"type":"STANDARD","details":{"isUnmapped":false,"headerMap":"mulok3"},"tag":"mulok3"},{"type":"STANDARD","details":{"isUnmapped":false,"headerMap":"maxmulok3"},"tag":"maxmulok3"},{"type":"STANDARD","details":{"isUnmapped":false,"headerMap":"minmulok3"},"tag":"minmulok3"},{"type":"STANDARD","details":{"isUnmapped":false,"headerMap":"mulok4"},"tag":"mulok4"},{"type":"STANDARD","details":{"isUnmapped":false,"headerMap":"maxmulok4"},"tag":"maxmulok4"},{"type":"STANDARD","details":{"isUnmapped":false,"headerMap":"minmulok4"},"tag":"minmulok4"},{"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saran"},"tag":"saran"},{"type":"STANDARD","details":{"isUnmapped":false,"headerMap":"walas"},"tag":"walas"},{"type":"STANDARD","details":{"isUnmapped":false,"headerMap":"nipgr"},"tag":"nipgr"},{"type":"STANDARD","details":{"isUnmapped":false,"headerMap":"ks"},"tag":"ks"},{"type":"STANDARD","details":{"isUnmapped":false,"headerMap":"nipks"},"tag":"nipks"}]</t>
  </si>
  <si>
    <t>_1671434945808</t>
  </si>
  <si>
    <t>Cetak Rapor Final</t>
  </si>
  <si>
    <t>1LkLkVlLTT8jvta3LiTCn1mds9NOvsWOJOYDiA5vq83s</t>
  </si>
  <si>
    <t>Rapor S1 Kelas &lt;&lt;kelas&gt;&gt; - &lt;&lt;nama&gt;&gt;</t>
  </si>
  <si>
    <t>["1ySSM2Lb0Ga8mhhO1t8tI6q6QBzAQLAuE"]</t>
  </si>
  <si>
    <t>[{"type":"STANDARD","details":{"isUnmapped":false,"headerMap":"nama"},"tag":"nama"},{"type":"STANDARD","details":{"isUnmapped":false,"headerMap":"kelas"},"tag":"kelas"},{"type":"STANDARD","details":{"isUnmapped":false,"headerMap":"namakls"},"tag":"namakls"},{"type":"STANDARD","details":{"isUnmapped":false,"headerMap":"nisn"},"tag":"nisn"},{"type":"STANDARD","details":{"isUnmapped":false,"headerMap":"fase"},"tag":"fase"},{"type":"STANDARD","details":{"isUnmapped":false,"headerMap":"sekolah"},"tag":"sekolah"},{"type":"STANDARD","details":{"isUnmapped":false,"headerMap":"semester"},"tag":"semester"},{"type":"STANDARD","details":{"isUnmapped":false,"headerMap":"alamat"},"tag":"alamat"},{"type":"STANDARD","details":{"isUnmapped":false,"headerMap":"tapel"},"tag":"tapel"},{"type":"STANDARD","details":{"isUnmapped":false,"headerMap":"pabp"},"tag":"pabp"},{"type":"STANDARD","details":{"isUnmapped":false,"headerMap":"maxpabp"},"tag":"maxpabp"},{"type":"STANDARD","details":{"isUnmapped":false,"headerMap":"minpabp"},"tag":"minpabp"},{"type":"STANDARD","details":{"isUnmapped":false,"headerMap":"pp"},"tag":"pp"},{"type":"STANDARD","details":{"isUnmapped":false,"headerMap":"maxpp"},"tag":"maxpp"},{"type":"STANDARD","details":{"isUnmapped":false,"headerMap":"minpp"},"tag":"minpp"},{"type":"STANDARD","details":{"isUnmapped":false,"headerMap":"bi"},"tag":"bi"},{"type":"STANDARD","details":{"isUnmapped":false,"headerMap":"maxbi"},"tag":"maxbi"},{"type":"STANDARD","details":{"isUnmapped":false,"headerMap":"minbi"},"tag":"minbi"},{"type":"STANDARD","details":{"isUnmapped":false,"headerMap":"mat"},"tag":"mat"},{"type":"STANDARD","details":{"isUnmapped":false,"headerMap":"maxmat"},"tag":"maxmat"},{"type":"STANDARD","details":{"isUnmapped":false,"headerMap":"minmat"},"tag":"minmat"},{"type":"STANDARD","details":{"isUnmapped":false,"headerMap":"ipas"},"tag":"ipas"},{"type":"STANDARD","details":{"isUnmapped":false,"headerMap":"maxipas"},"tag":"maxipas"},{"type":"STANDARD","details":{"isUnmapped":false,"headerMap":"minipas"},"tag":"minipas"},{"type":"STANDARD","details":{"isUnmapped":false,"headerMap":"pjok"},"tag":"pjok"},{"type":"STANDARD","details":{"isUnmapped":false,"headerMap":"maxpjok"},"tag":"maxpjok"},{"type":"STANDARD","details":{"isUnmapped":false,"headerMap":"minpjok"},"tag":"minpjok"},{"type":"STANDARD","details":{"isUnmapped":false,"headerMap":"rupa"},"tag":"rupa"},{"type":"STANDARD","details":{"isUnmapped":false,"headerMap":"maxrupa"},"tag":"maxrupa"},{"type":"STANDARD","details":{"isUnmapped":false,"headerMap":"minrupa"},"tag":"minrupa"},{"type":"STANDARD","details":{"isUnmapped":false,"headerMap":"bj"},"tag":"bj"},{"type":"STANDARD","details":{"isUnmapped":false,"headerMap":"maxbj"},"tag":"maxbj"},{"type":"STANDARD","details":{"isUnmapped":false,"headerMap":"minbj"},"tag":"minbj"},{"type":"STANDARD","details":{"isUnmapped":false,"headerMap":"mulok1"},"tag":"mulok1"},{"type":"STANDARD","details":{"isUnmapped":false,"headerMap":"maxmulok1"},"tag":"maxmulok1"},{"type":"STANDARD","details":{"isUnmapped":false,"headerMap":"minmulok1"},"tag":"minmulok1"},{"type":"STANDARD","details":{"isUnmapped":false,"headerMap":"ekstra1"},"tag":"ekstra1"},{"type":"STANDARD","details":{"isUnmapped":false,"headerMap":"nekstra1"},"tag":"nekstra1"},{"type":"STANDARD","details":{"isUnmapped":false,"headerMap":"ketekstra1"},"tag":"ketekstra1"},{"type":"STANDARD","details":{"isUnmapped":false,"headerMap":"ekstra2"},"tag":"ekstra2"},{"type":"STANDARD","details":{"isUnmapped":false,"headerMap":"nekstra2"},"tag":"nekstra2"},{"type":"STANDARD","details":{"isUnmapped":false,"headerMap":"ketekstra2"},"tag":"ketekstra2"},{"type":"STANDARD","details":{"isUnmapped":false,"headerMap":"ekstra3"},"tag":"ekstra3"},{"type":"STANDARD","details":{"isUnmapped":false,"headerMap":"nekstra3"},"tag":"nekstra3"},{"type":"STANDARD","details":{"isUnmapped":false,"headerMap":"ketekstra3"},"tag":"ketekstra3"},{"type":"STANDARD","details":{"isUnmapped":false,"headerMap":"sakit"},"tag":"sakit"},{"type":"STANDARD","details":{"isUnmapped":false,"headerMap":"izin"},"tag":"izin"},{"type":"STANDARD","details":{"isUnmapped":false,"headerMap":"alpa"},"tag":"alpa"},{"type":"STANDARD","details":{"isUnmapped":false,"headerMap":"saran"},"tag":"saran"},{"type":"STANDARD","details":{"isUnmapped":false,"headerMap":"walas"},"tag":"walas"},{"type":"STANDARD","details":{"isUnmapped":false,"headerMap":"nipgr"},"tag":"nipgr"},{"type":"STANDARD","details":{"isUnmapped":false,"headerMap":"ks"},"tag":"ks"},{"type":"STANDARD","details":{"isUnmapped":false,"headerMap":"nipks"},"tag":"nipks"}]</t>
  </si>
  <si>
    <t>SD INSAN AMANAH</t>
  </si>
  <si>
    <t>Jatimulyo</t>
  </si>
  <si>
    <t>Dr. Suhardini Nurhayati, M.Pd.</t>
  </si>
  <si>
    <t>30 kg</t>
  </si>
  <si>
    <t>28 kg</t>
  </si>
  <si>
    <t>BAIK</t>
  </si>
  <si>
    <t>NORMAL</t>
  </si>
  <si>
    <t>CARIES</t>
  </si>
  <si>
    <t>27 kg</t>
  </si>
  <si>
    <t>23 kg</t>
  </si>
  <si>
    <t>GANGGUAN</t>
  </si>
  <si>
    <t>130 cm</t>
  </si>
  <si>
    <t>122 cm</t>
  </si>
  <si>
    <t>29 kg</t>
  </si>
  <si>
    <t>-</t>
  </si>
  <si>
    <t>Siswa ditetapkan :</t>
  </si>
  <si>
    <t>MEDALI PERUNGGU OLIMPIADE KURIKULUM MERDEKA NASIONAL (OKMN) YANG DISELENGGARAKAN AIS INSTITUTE 2023</t>
  </si>
  <si>
    <t>TINGGI DAN BERAT BADAN</t>
  </si>
  <si>
    <t>Aspek yang dinilai</t>
  </si>
  <si>
    <t>KONDISI KESEHATAN</t>
  </si>
  <si>
    <t>Aspek fisik</t>
  </si>
  <si>
    <t>Jenis Prestasi</t>
  </si>
  <si>
    <t>34 kg</t>
  </si>
  <si>
    <t>132 cm</t>
  </si>
  <si>
    <t>33 kg</t>
  </si>
  <si>
    <t>133 cm</t>
  </si>
  <si>
    <t>38 kg</t>
  </si>
  <si>
    <t>35 kg</t>
  </si>
  <si>
    <t>31 kg</t>
  </si>
  <si>
    <t>142 cm</t>
  </si>
  <si>
    <t>136 cm</t>
  </si>
  <si>
    <t>139 cm</t>
  </si>
  <si>
    <t>44 kg</t>
  </si>
  <si>
    <t>148 cm</t>
  </si>
  <si>
    <t>137 cm</t>
  </si>
  <si>
    <t>131 cm</t>
  </si>
  <si>
    <t>46 kg</t>
  </si>
  <si>
    <t>140 cm</t>
  </si>
  <si>
    <t>143 cm</t>
  </si>
  <si>
    <t>32 kg</t>
  </si>
  <si>
    <t>39 kg</t>
  </si>
  <si>
    <t>53 kg</t>
  </si>
  <si>
    <t>43 kg</t>
  </si>
  <si>
    <t>128 cm</t>
  </si>
  <si>
    <t>141 cm</t>
  </si>
  <si>
    <t>145 cm</t>
  </si>
  <si>
    <t>138 cm</t>
  </si>
  <si>
    <t>37 kg</t>
  </si>
  <si>
    <t>150 cm</t>
  </si>
  <si>
    <t>Mampu menerapkan Tri Satya dan Dasa Darma dalam kehidupan sehari-hari</t>
  </si>
  <si>
    <t>mampu membaca Q.S. At-Tīn dengan tartil.</t>
  </si>
  <si>
    <t>mampu menjelaskan pesan-pesan pokok Q.S. At-Tīn dengan baik.</t>
  </si>
  <si>
    <t>mampu membaca hadis tentang silaturahmi dengan baik.</t>
  </si>
  <si>
    <t>mampu menjelaskan arti iman kepada Rasul dengan benar</t>
  </si>
  <si>
    <t>mampu menyebutkan sifat-sifat Rasul dengan benar</t>
  </si>
  <si>
    <t>mampu menjelaskan tujuan diutusnya Rasul dengan benar</t>
  </si>
  <si>
    <t>menjelaskan makna salam dengan baik</t>
  </si>
  <si>
    <t>menjelaskan ciri-ciri munafik dengan baik</t>
  </si>
  <si>
    <t>menjelaskan ketentuan dan mempraktikkan tata cara  salat jumat, salat duha, dan salat tahajud dengan benar</t>
  </si>
  <si>
    <t>mampu menceritakan kisah nabi Muhammad SAW membangun kota Madinah</t>
  </si>
  <si>
    <t>mampu memanfaatkan berbagai jenis perangkat TIK yang ada di sekitarnya untuk berkomunikasi, belajar, mengetik, menggambar, berhitung, dan presentasi, dan menerapkan praktik baik yang memperhatikan aspek kesehatan, kenyamanan, keamanan, dan keselamatan.</t>
  </si>
  <si>
    <t>mampu memahami praktik baik dalam berkomunikasi menggunakan alat komunikasi berbasis TIK yang memperhatikan aspek keamanan penggunaan internet dan jaringan lokal pada saat tersambung pada bluetooth, wifi, atau internet sesuai dengan batasan yang ditentukan.</t>
  </si>
  <si>
    <t>mampu mengenal dunia digital yang ada di sekitarnya, memahami dampak positif dan negatif dari kehadiran perangkat TIK, memiliki etika dalam berkomunikasi di dunia digital, serta mengenal dan menghargai hak karya digital.</t>
  </si>
  <si>
    <t>mampu memanfaatkan berbagai jenis perangkat TIK yang ada di sekitarnya untuk berkomunikasi, belajar, mengetik, menggambar, berhitung, dan presentasi</t>
  </si>
  <si>
    <t>mampu melakukan dialog sederhana tentang الأُسْرَةُ</t>
  </si>
  <si>
    <t>dapat menyalin kata dan kalimat tentang الأُسْرَةُ</t>
  </si>
  <si>
    <t>mampu menyebutkan anggota keluarga  مُذَكَّرْ أَوْ مُؤَنَّثْ</t>
  </si>
  <si>
    <t>mampu menyusun kata menjadi kalimat sempurna tentang الأُسْرَةُ</t>
  </si>
  <si>
    <t xml:space="preserve">mampu melakukan dialog sederhana tentang       فِيْ الفَصْلِ </t>
  </si>
  <si>
    <t xml:space="preserve">mampu menyalin kata, kalimat dan menyusun kata menjadi kalimat sempurna tentang     فِيْ الفَصْلِ  </t>
  </si>
  <si>
    <t xml:space="preserve"> mampu menyebutkan 10 kata benda di kelas </t>
  </si>
  <si>
    <t>mampu menjelaskan arti salat duha dengan benar</t>
  </si>
  <si>
    <t>mampu menghafal niat dan doa salat duha dengan benar</t>
  </si>
  <si>
    <t>mampu menjelaskan tata cara salat duha dengan benar</t>
  </si>
  <si>
    <t>mampu mempraktikkan tata cara salat duha dengan benar</t>
  </si>
  <si>
    <t>mampu menjelaskan arti  dan tata salat tasbih dengan benar</t>
  </si>
  <si>
    <t>mampu menjelaskan keutamaan salat tasbih dengan benar</t>
  </si>
  <si>
    <t>mampu menjelaskan arti dan tata cara salat taubat dengan benar</t>
  </si>
  <si>
    <t>mampu menghafal niat salat taubat dengan benar</t>
  </si>
  <si>
    <t>dapat mengidentifikasi  waktu dengan menggunakan jam analog</t>
  </si>
  <si>
    <t xml:space="preserve">dapat menyebutkan kegiatan sehari-hari menggunakan simple present </t>
  </si>
  <si>
    <t>dapat menuliskan kegiatan sehari-hari dengan menggunakan adverbs of frequency (always, usually, sometimes, never)</t>
  </si>
  <si>
    <t>dapat mengidentifikasi jenis-jenis kendaraan</t>
  </si>
  <si>
    <t>dapat membuat kalimat sederhana tentang kendaraan</t>
  </si>
  <si>
    <t>mampu menyimak serta memahami pesan lisan, dan informasi dari tembang dolanan/kejung en-maenan</t>
  </si>
  <si>
    <t>mampu melagukan tembang dolanan/kèjhung ènmaènan</t>
  </si>
  <si>
    <t>mampu memahami aksara Jawa (legena dan sandhangan swara)/carakan Madhurâ (aksara ghâjâng, sanḍhângan,pangangghuy) yang dibacakan atau dari media</t>
  </si>
  <si>
    <t>mampu membaca kata dalam aksara Jawa legena dan sandhangan swara)/carakan Madhurâ (aksara ghâjâng, sanḍhângan, pangangghuy)</t>
  </si>
  <si>
    <t>mampu menulis kata dan kalimat sederhana dalam aksara Jawa (legena dan sandhangan swara)/carakan Madhurâ (aksara ghâjâng, sanḍhângan, pangangghuy)</t>
  </si>
  <si>
    <t>mampu mengidentifikasi bentuk sandhangan aksara Jawa.</t>
  </si>
  <si>
    <t>mampu menulis kata menggunakan sandhangan aksara Jawa.</t>
  </si>
  <si>
    <t>mampu menulis kalimat sederhana dengan menggunakan sandhangan aksara Jawa</t>
  </si>
  <si>
    <t>mampu memahami masalah sampah dan lingkungan, peduli dengan masalah lingkungan dalam bentuk respon yang kreatif berdasarkan prinsip desain yang baik</t>
  </si>
  <si>
    <t>mampu memahami unsur sains dalam layang-layang, merancang layang-layang, menggambar/melukis/menghias layang-layang, dan mengoperasikan layang-layang</t>
  </si>
  <si>
    <t>mampu memahami bentuk dan fungsi dasar/sederhana jadwal pelajaran, merancang jadwal pelajaran hias, dan membuat jadwal pelajaran hias berdasarkan rancangannya.</t>
  </si>
  <si>
    <t>mampu memahami bentuk dan fungsi dasar/sederhana wayang, mengidentifkasi hubungan wayang dengan seni rupa dan seni dan tradisi, dapat membuat tokoh wayang versinya sendiri, dandapat menjelaskan wayangnya.</t>
  </si>
  <si>
    <t>mampu membuat tokoh wayang versinya sendiri, menjelaskan, dan memainkannya secara mandiri atau berkelompok</t>
  </si>
  <si>
    <t>mampu menuliskan pengalaman, pemahamannya terkait karya seniman setempat dalam sebuah essai sebagai apresiasi seni</t>
  </si>
  <si>
    <t>dapat menunjukkan kemampuan dalam mempraktikkan berbagai  variasi pola gerak dasar lokomotor, non-lokomotor, dan manipulatif dalam berbagai olahraga tradisional anak Indonesia</t>
  </si>
  <si>
    <t>dapat menunjukkan kemampuan dalam mempraktikkan pola langkah dasar, gerak dan ayunan lengan dan tangan, pelurusan sendi, dan irama gerak dengan benar.</t>
  </si>
  <si>
    <t>dapat menunjukkan kemampuan dalam mempraktikkan berbagai perpaduan pola gerak dominan senam lantai tanpa menggunakan alat dengan benar.</t>
  </si>
  <si>
    <t>dapat menunjukkan kemampuan dalam mempraktikkan gerak dasar pengenalan air, gerakan meluncur, gerakan kaki, gerakan lengan, gerakan mengambil napas, dan koordinasi gerakan renang gaya dada.</t>
  </si>
  <si>
    <t>dapat memahami dan mampu menerapkan konsep pemeliharaan kebersihan dan kesehatan alat reproduksi, serta kesehatan diri dan orang lain dari penyakit menular dan tidak menular sesuai dengan pola perilaku hidup sehat.</t>
  </si>
  <si>
    <t>mampu mengenal dan menunjukkan letak kota/kabupaten dan provinsi tempat tinggalnya pada peta konvensional/digital.</t>
  </si>
  <si>
    <t>mampu mengidentifikasi kekayaan alam yang ada di daerah tempat, memanfaatkan,  dan mengorelasikannya dengan pengaruh geografisnya.</t>
  </si>
  <si>
    <t>mampu membedakan kehidupan masyarakat dan mengorelasikan  pengaruh geografis dengan mata pencaharian dominan di daerah tempat tinggalnya.</t>
  </si>
  <si>
    <t>mampu mendeskripsikan, menjelaskan cara melestarikan, dan manfaat keragaman budaya dan kearifan lokal daerahnya masing-masing</t>
  </si>
  <si>
    <t>mampu mengidentifikasi dan menentukan faktor keragaman budaya di Indonesia.</t>
  </si>
  <si>
    <t>mampu menjelaskan manfaat dan cara melestarikan keragaman budaya, menunjukkan sikap menghargai keberagaman di lingkungannya</t>
  </si>
  <si>
    <t>Peserta didik mampu mengidentifikasi, mendeskripsikan, mengkategorikan jenis kebutuhan berdasarkan kepentingan.</t>
  </si>
  <si>
    <t xml:space="preserve">Peserta didik mampu membedakan dan mengidentifikasi syarat terjadinya pertukaran barang kebutuhan melalui kegiatan. </t>
  </si>
  <si>
    <t xml:space="preserve">Peserta didik mampu mengidentifikasi norma dan adat istiadat yang berlaku di daerah tempat tinggalnya. </t>
  </si>
  <si>
    <t xml:space="preserve">Peserta didik mampu membedakan peraturan tertulis dan tidak tertulis dan menganalisis manfaat mematuhi peraturan. </t>
  </si>
  <si>
    <t>mampu menyimpulkan pesan dan informasi tentang kehidupan sehari-hari dari teks yang dibaca</t>
  </si>
  <si>
    <t>mampu menulis teks prosedur dengan informasi yang rinci dan akurat</t>
  </si>
  <si>
    <t>mampu mengidentifikasi dan mengartikan kosakata baru dari teks yang dibaca</t>
  </si>
  <si>
    <t xml:space="preserve"> mampu mengidentifikasi informasi dari media audio</t>
  </si>
  <si>
    <t>mampu menceritakan kembali informasi yang dibaca dari teks narasi dengan topik yang beraneka ragam</t>
  </si>
  <si>
    <t>mampu menjelaskan isi teks narasi yang dibacakan atau dari media audio</t>
  </si>
  <si>
    <t>mampu menulis teks narasi dengan informasi yang rinci dan akurat</t>
  </si>
  <si>
    <t>Fase B</t>
  </si>
  <si>
    <t>134 cm</t>
  </si>
  <si>
    <t>0138068020</t>
  </si>
  <si>
    <t>48 kg</t>
  </si>
  <si>
    <t>0123553359</t>
  </si>
  <si>
    <t>147 cm</t>
  </si>
  <si>
    <t>154 cm</t>
  </si>
  <si>
    <t>26 kg</t>
  </si>
  <si>
    <t>mampu menjelaskan makna NKRI;</t>
  </si>
  <si>
    <t>mampu menganalisis arti penting keutuhan NKRI;</t>
  </si>
  <si>
    <t>mampu menunjukkan sikap bangga sebagai bangsa Indonesia;</t>
  </si>
  <si>
    <t>mampu menjelaskan makna Negara Kesatuan Republik Indonesia;</t>
  </si>
  <si>
    <t>mampu memberi contoh sikap dan perilaku yang menjaga lingkungan sekitar dalam upaya menjaga keutuhan Negara Kesatuan Republik Indonesia;</t>
  </si>
  <si>
    <t>mampu memberikan contoh pelaksanaan gotong royong untuk mencapai tujuan bersama;</t>
  </si>
  <si>
    <t>mampu memberikan contoh kebutuhan baik secara individual maupun kolektif.</t>
  </si>
  <si>
    <t>mampu membandingkan dan mengurutkan antar-pecahan dengan pembilang satu(misalnya ½, 1/3, ¼) dan antar-pecahan dengan penyebut yang sama(misalnya, 2/8, 3/8, 7/8), serta mengenali pecahan senilai menggunakan gambar dan symbol matematika;</t>
  </si>
  <si>
    <t>mampu menyatakan pecahan desimal persepuluhan danperseratusan, serta menghubungkan pecahan desimal perseratusan dengan konsep persen;</t>
  </si>
  <si>
    <t>mampu mengisi nilai yang belum diketahui dalam sebuah kalimat matematika yang berkaitan dengan penjumlahan dan pengurangan pada bilangan cacah sampai 100 (contoh:10+…=19,19-…=10);</t>
  </si>
  <si>
    <t>mampu mengidentifikasi, meniru, dan mengembangkan pola gambar atau obyek sederhana dan pola bilangan membesar dan mengecil yang melibatkan penjumlahan dan pengurangan pada bilangan cacah sampai 100;</t>
  </si>
  <si>
    <t>mampu mengukur panjang dan berat benda menggunakan satuan baku dan menentukan hubungan antar-satuan baku panjang (cm, m);</t>
  </si>
  <si>
    <t>mampu mengukur dan mengestimasi luas dan volume menggunakan satuan tidak baku dan satuan baku berupa bilangan cacah;</t>
  </si>
  <si>
    <t>mampu mendeskripsikan ciri berbagai bentuk bangun datar (segiempat, segitiga, segibanyak) serta menyusun (komposisi) dan mengurai (dekomposisi) berbagai bangun datar dengan lebih dari satu cara jika memungkinkan;</t>
  </si>
  <si>
    <t>mampu mengurutkan, membandingkan, menyajikan, menganalisis dan menginterpretasi data dalam bentuk tabel, diagram gambar, piktogram, dan diagram batang (skala satu satuan);</t>
  </si>
  <si>
    <t>Naik Ke Kelas : 5</t>
  </si>
  <si>
    <t>Fenny Dimiyanti, S.Pd</t>
  </si>
  <si>
    <t>4C</t>
  </si>
  <si>
    <t>0128605065</t>
  </si>
  <si>
    <t>ABID AQILA PRANAJA</t>
  </si>
  <si>
    <t>0123371534</t>
  </si>
  <si>
    <t>ACHMAD IBRAHIM ARYASATYA</t>
  </si>
  <si>
    <t>3136381818</t>
  </si>
  <si>
    <t>AKIRA KISSA ZHAFIRAH</t>
  </si>
  <si>
    <t>0134669213</t>
  </si>
  <si>
    <t>ALANA SALSABILA</t>
  </si>
  <si>
    <t>3129764426</t>
  </si>
  <si>
    <t>ANDRA MAHARDIKA IBRAHIM</t>
  </si>
  <si>
    <t>JUARA 3 OLIMPIADE LITERASI DAN NUMERASI YANG DISELENGGARAKAN HIMPUNAN MAHASISWA DEPARTEMEN KEPENDIDIKAN SEKOLAH DASAR DAN PRASEKOLAH UNIVERSITAS NEGERI MALANG 2023</t>
  </si>
  <si>
    <t>0132827299</t>
  </si>
  <si>
    <t>ANINDYASWARI SEKAR TRIANDITA</t>
  </si>
  <si>
    <t>0124530464</t>
  </si>
  <si>
    <t>AQUEENA NASYWAH ELSYIFANIE</t>
  </si>
  <si>
    <t>42 kg</t>
  </si>
  <si>
    <t>0129251048</t>
  </si>
  <si>
    <t>ARKA HANDY ADYA PURNOMO</t>
  </si>
  <si>
    <t>0124076210</t>
  </si>
  <si>
    <t>AYASHA FIORA SASHUDI</t>
  </si>
  <si>
    <t>AZ-ZAHIRA FII'SABILILLAH</t>
  </si>
  <si>
    <t>0128659375</t>
  </si>
  <si>
    <t>CHERYL FELICIA PUTRI</t>
  </si>
  <si>
    <t>3128393340</t>
  </si>
  <si>
    <t>CINTAKHANZA ARFINZA GHANIYYA</t>
  </si>
  <si>
    <t>0132518965</t>
  </si>
  <si>
    <t>DAFFA FAIRUZ HIDAYANTO</t>
  </si>
  <si>
    <t>0134305843</t>
  </si>
  <si>
    <t>DAFFA NAUFAL ALFARIL</t>
  </si>
  <si>
    <t>0136037081</t>
  </si>
  <si>
    <t>DYAN ADHITAMA CATUR RIADY</t>
  </si>
  <si>
    <t>0131843528</t>
  </si>
  <si>
    <t>GENDHIS KINANTI TALITHA HERNADI</t>
  </si>
  <si>
    <t>0135353126</t>
  </si>
  <si>
    <t>HANAN TAQI AFLAHA</t>
  </si>
  <si>
    <t>0134256843</t>
  </si>
  <si>
    <t>ILLONA JIHAN AL SYAURABBANI</t>
  </si>
  <si>
    <t>3138345459</t>
  </si>
  <si>
    <t>LATISHA MEIRA AZIZAHRA</t>
  </si>
  <si>
    <t>UARA 2 LOMBA TARTIL FESTIVAL ANAK MUSLIM (FAM) JENJANG SEKOLAH DASAR YANG DISELENGGARAKAN DINAS PENDIDIKAN DAN KEBUDAYAAN KOTA MALANG 2023</t>
  </si>
  <si>
    <t>0126522081</t>
  </si>
  <si>
    <t>MUHAMMAD ANANTA AESAR NAIL</t>
  </si>
  <si>
    <t>0119631759</t>
  </si>
  <si>
    <t>MUHAMMAD FAREZKY IMANULLAH</t>
  </si>
  <si>
    <t>153 cm</t>
  </si>
  <si>
    <t>3136870908</t>
  </si>
  <si>
    <t>MUHAMMAD HAFIDZ RAFI RACHMAN</t>
  </si>
  <si>
    <t>MUHAMMAD RAJASTA ANDISA KRISNATAMA</t>
  </si>
  <si>
    <t>0133897806</t>
  </si>
  <si>
    <t>MUHAMMAD SABIAN ELDEN LAKSANA</t>
  </si>
  <si>
    <t>50 kg</t>
  </si>
  <si>
    <t>0136548072</t>
  </si>
  <si>
    <t>NARENDRA AZKA RAMADHAN</t>
  </si>
  <si>
    <t>0124270463</t>
  </si>
  <si>
    <t>NAUFAL IHSAN HAWARI</t>
  </si>
  <si>
    <t>SULTAN ATHALA DAVILLIO JAYANEGARA</t>
  </si>
  <si>
    <t>0124061392</t>
  </si>
  <si>
    <t>SYIFA AZZAHRA RAHMANIA</t>
  </si>
  <si>
    <t>0135758463</t>
  </si>
  <si>
    <t>ZERINA RAZEETA SHANUM</t>
  </si>
  <si>
    <t>0138900289</t>
  </si>
  <si>
    <t>ANAYRA TALITHA AZZAHRA</t>
  </si>
  <si>
    <t>56 kg</t>
  </si>
  <si>
    <t>0131546855</t>
  </si>
  <si>
    <t>VARIO RAUF WILUTOMO</t>
  </si>
  <si>
    <t xml:space="preserve">147 cm </t>
  </si>
  <si>
    <t>0139379420</t>
  </si>
  <si>
    <t>BERLIANTI QAIRINA WIGATI CANDRA</t>
  </si>
  <si>
    <t>126 cm</t>
  </si>
  <si>
    <t>120 cm</t>
  </si>
  <si>
    <t>135 cm</t>
  </si>
  <si>
    <t>129 cm</t>
  </si>
  <si>
    <t>151 cm</t>
  </si>
  <si>
    <t xml:space="preserve">143 cm </t>
  </si>
  <si>
    <t>24 kg</t>
  </si>
  <si>
    <t>22 kg</t>
  </si>
  <si>
    <t>40 kg</t>
  </si>
  <si>
    <t>25 kg</t>
  </si>
  <si>
    <t>51 kg</t>
  </si>
  <si>
    <t>47 kg</t>
  </si>
  <si>
    <t>45 kg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</si>
</sst>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yy"/>
    <numFmt numFmtId="165" formatCode="[$-421]dd\ mmmm\ yyyy"/>
    <numFmt numFmtId="166" formatCode="0.0"/>
    <numFmt numFmtId="167" formatCode="d&quot; &quot;mmmm&quot; &quot;yyyy"/>
  </numFmts>
  <fonts count="86">
    <font>
      <sz val="11"/>
      <name val="Calibri"/>
      <scheme val="minor"/>
    </font>
    <font>
      <sz val="11"/>
      <color theme="1"/>
      <name val="Calibri"/>
      <family val="2"/>
      <scheme val="minor"/>
    </font>
    <font>
      <sz val="11"/>
      <color theme="1"/>
      <name val="Calibri"/>
      <family val="2"/>
      <scheme val="minor"/>
    </font>
    <font>
      <b/>
      <sz val="11"/>
      <color rgb="FF000000"/>
      <name val="Inconsolata"/>
    </font>
    <font>
      <sz val="11"/>
      <color rgb="FF000000"/>
      <name val="Inconsolata"/>
    </font>
    <font>
      <sz val="11"/>
      <name val="Calibri"/>
      <family val="2"/>
    </font>
    <font>
      <b/>
      <sz val="36"/>
      <name val="Google sans"/>
    </font>
    <font>
      <sz val="11"/>
      <name val="Google sans"/>
    </font>
    <font>
      <sz val="60"/>
      <name val="Google sans"/>
    </font>
    <font>
      <sz val="11"/>
      <name val="Calibri"/>
      <family val="2"/>
    </font>
    <font>
      <b/>
      <sz val="11"/>
      <color rgb="FF0563C1"/>
      <name val="Google sans"/>
    </font>
    <font>
      <b/>
      <i/>
      <sz val="24"/>
      <name val="Google sans"/>
    </font>
    <font>
      <b/>
      <u/>
      <sz val="12"/>
      <color rgb="FFFFFFFF"/>
      <name val="Google sans"/>
    </font>
    <font>
      <b/>
      <u/>
      <sz val="12"/>
      <color rgb="FFFFFFFF"/>
      <name val="Google sans"/>
    </font>
    <font>
      <i/>
      <sz val="11"/>
      <name val="Google sans"/>
    </font>
    <font>
      <b/>
      <sz val="24"/>
      <name val="Google sans"/>
    </font>
    <font>
      <u/>
      <sz val="11"/>
      <color rgb="FF0000FF"/>
      <name val="Google sans"/>
    </font>
    <font>
      <sz val="10"/>
      <color rgb="FF000000"/>
      <name val="Google sans"/>
    </font>
    <font>
      <u/>
      <sz val="11"/>
      <color rgb="FF0563C1"/>
      <name val="Google sans"/>
    </font>
    <font>
      <u/>
      <sz val="11"/>
      <color rgb="FF0000FF"/>
      <name val="Google sans"/>
    </font>
    <font>
      <sz val="10"/>
      <name val="Google sans"/>
    </font>
    <font>
      <u/>
      <sz val="14"/>
      <color rgb="FF0563C1"/>
      <name val="Google sans"/>
    </font>
    <font>
      <sz val="9"/>
      <name val="Google sans"/>
    </font>
    <font>
      <b/>
      <sz val="11"/>
      <name val="Arial Narrow"/>
      <family val="2"/>
    </font>
    <font>
      <b/>
      <sz val="11"/>
      <color rgb="FFFFFFFF"/>
      <name val="Arial Narrow"/>
      <family val="2"/>
    </font>
    <font>
      <b/>
      <sz val="10"/>
      <name val="Google sans"/>
    </font>
    <font>
      <sz val="11"/>
      <name val="Arial"/>
      <family val="2"/>
    </font>
    <font>
      <sz val="11"/>
      <color rgb="FF000000"/>
      <name val="Arial"/>
      <family val="2"/>
    </font>
    <font>
      <sz val="11"/>
      <color rgb="FF000000"/>
      <name val="Calibri"/>
      <family val="2"/>
    </font>
    <font>
      <sz val="11"/>
      <color rgb="FF000000"/>
      <name val="&quot;google sans&quot;"/>
    </font>
    <font>
      <sz val="10"/>
      <name val="Book Antiqua"/>
      <family val="1"/>
    </font>
    <font>
      <sz val="11"/>
      <name val="Book Antiqua"/>
      <family val="1"/>
    </font>
    <font>
      <sz val="13"/>
      <name val="Book Antiqua"/>
      <family val="1"/>
    </font>
    <font>
      <b/>
      <sz val="18"/>
      <name val="Book Antiqua"/>
      <family val="1"/>
    </font>
    <font>
      <b/>
      <sz val="20"/>
      <name val="Book Antiqua"/>
      <family val="1"/>
    </font>
    <font>
      <sz val="14"/>
      <name val="Book Antiqua"/>
      <family val="1"/>
    </font>
    <font>
      <sz val="18"/>
      <name val="Arial"/>
      <family val="2"/>
    </font>
    <font>
      <b/>
      <sz val="14"/>
      <name val="Book Antiqua"/>
      <family val="1"/>
    </font>
    <font>
      <b/>
      <sz val="16"/>
      <name val="Book Antiqua"/>
      <family val="1"/>
    </font>
    <font>
      <b/>
      <u/>
      <sz val="13"/>
      <name val="Book Antiqua"/>
      <family val="1"/>
    </font>
    <font>
      <b/>
      <sz val="11"/>
      <name val="Book Antiqua"/>
      <family val="1"/>
    </font>
    <font>
      <sz val="9"/>
      <name val="Book Antiqua"/>
      <family val="1"/>
    </font>
    <font>
      <b/>
      <sz val="11"/>
      <name val="Google sans"/>
    </font>
    <font>
      <sz val="11"/>
      <name val="Arial Narrow"/>
      <family val="2"/>
    </font>
    <font>
      <b/>
      <sz val="18"/>
      <name val="Arial Narrow"/>
      <family val="2"/>
    </font>
    <font>
      <b/>
      <sz val="14"/>
      <name val="Arial Narrow"/>
      <family val="2"/>
    </font>
    <font>
      <sz val="14"/>
      <name val="Arial Narrow"/>
      <family val="2"/>
    </font>
    <font>
      <sz val="10"/>
      <name val="Arial Narrow"/>
      <family val="2"/>
    </font>
    <font>
      <b/>
      <sz val="12"/>
      <name val="Arial Narrow"/>
      <family val="2"/>
    </font>
    <font>
      <b/>
      <sz val="10"/>
      <name val="Arial Narrow"/>
      <family val="2"/>
    </font>
    <font>
      <b/>
      <sz val="12"/>
      <color rgb="FFFFFFFF"/>
      <name val="Arial Narrow"/>
      <family val="2"/>
    </font>
    <font>
      <b/>
      <sz val="8"/>
      <name val="Arial Narrow"/>
      <family val="2"/>
    </font>
    <font>
      <b/>
      <sz val="11"/>
      <name val="Calibri"/>
      <family val="2"/>
    </font>
    <font>
      <b/>
      <sz val="11"/>
      <name val="Arial"/>
      <family val="2"/>
    </font>
    <font>
      <sz val="8"/>
      <name val="Arial Narrow"/>
      <family val="2"/>
    </font>
    <font>
      <b/>
      <sz val="18"/>
      <name val="Arial"/>
      <family val="2"/>
    </font>
    <font>
      <b/>
      <sz val="14"/>
      <name val="Arial"/>
      <family val="2"/>
    </font>
    <font>
      <b/>
      <sz val="18"/>
      <color rgb="FF000000"/>
      <name val="Arial Narrow"/>
      <family val="2"/>
    </font>
    <font>
      <sz val="9"/>
      <name val="Arial Narrow"/>
      <family val="2"/>
    </font>
    <font>
      <sz val="16"/>
      <name val="Arial Narrow"/>
      <family val="2"/>
    </font>
    <font>
      <b/>
      <i/>
      <sz val="10"/>
      <name val="Arial Narrow"/>
      <family val="2"/>
    </font>
    <font>
      <b/>
      <sz val="9"/>
      <name val="Arial Narrow"/>
      <family val="2"/>
    </font>
    <font>
      <b/>
      <sz val="8"/>
      <color rgb="FFFF0000"/>
      <name val="Arial Narrow"/>
      <family val="2"/>
    </font>
    <font>
      <b/>
      <i/>
      <sz val="8"/>
      <color rgb="FFFF0000"/>
      <name val="Arial Narrow"/>
      <family val="2"/>
    </font>
    <font>
      <i/>
      <sz val="8"/>
      <color rgb="FFFF0000"/>
      <name val="Arial Narrow"/>
      <family val="2"/>
    </font>
    <font>
      <i/>
      <sz val="8"/>
      <name val="Arial Narrow"/>
      <family val="2"/>
    </font>
    <font>
      <b/>
      <i/>
      <sz val="10"/>
      <color rgb="FFFF0000"/>
      <name val="Arial Narrow"/>
      <family val="2"/>
    </font>
    <font>
      <b/>
      <sz val="10"/>
      <color rgb="FFFF0000"/>
      <name val="Arial Narrow"/>
      <family val="2"/>
    </font>
    <font>
      <b/>
      <i/>
      <sz val="9"/>
      <name val="Arial Narrow"/>
      <family val="2"/>
    </font>
    <font>
      <sz val="12"/>
      <name val="Cambria"/>
      <family val="1"/>
    </font>
    <font>
      <b/>
      <sz val="14"/>
      <name val="Cambria"/>
      <family val="1"/>
    </font>
    <font>
      <b/>
      <sz val="12"/>
      <name val="Cambria"/>
      <family val="1"/>
    </font>
    <font>
      <sz val="11"/>
      <name val="Cambria"/>
      <family val="1"/>
    </font>
    <font>
      <sz val="11"/>
      <name val="Cambria"/>
      <family val="1"/>
    </font>
    <font>
      <i/>
      <sz val="11"/>
      <name val="Cambria"/>
      <family val="1"/>
    </font>
    <font>
      <b/>
      <i/>
      <sz val="14"/>
      <name val="Arial Narrow"/>
      <family val="2"/>
    </font>
    <font>
      <sz val="10"/>
      <color theme="1"/>
      <name val="Arial Narrow"/>
      <family val="2"/>
    </font>
    <font>
      <sz val="10"/>
      <name val="Arial Narrow"/>
      <family val="2"/>
    </font>
    <font>
      <sz val="11"/>
      <name val="Bookman Old Style"/>
      <family val="1"/>
    </font>
    <font>
      <sz val="11"/>
      <name val="Book Antiqua"/>
      <family val="1"/>
    </font>
    <font>
      <sz val="11"/>
      <color theme="1"/>
      <name val="Calibri"/>
      <family val="2"/>
      <charset val="1"/>
      <scheme val="minor"/>
    </font>
    <font>
      <sz val="10"/>
      <color rgb="FF000000"/>
      <name val="Times New Roman"/>
      <family val="1"/>
    </font>
    <font>
      <sz val="11"/>
      <name val="Calibri"/>
      <family val="2"/>
      <scheme val="minor"/>
    </font>
    <font>
      <i/>
      <sz val="9"/>
      <name val="Cambria"/>
      <family val="1"/>
    </font>
    <font>
      <b/>
      <sz val="11"/>
      <name val="Cambria"/>
      <family val="1"/>
    </font>
    <font>
      <sz val="11"/>
      <color theme="1"/>
      <name val="Cambria"/>
      <family val="1"/>
    </font>
  </fonts>
  <fills count="30">
    <fill>
      <patternFill patternType="none"/>
    </fill>
    <fill>
      <patternFill patternType="gray125"/>
    </fill>
    <fill>
      <patternFill patternType="solid">
        <fgColor rgb="FFFFFFFF"/>
        <bgColor rgb="FFFFFFFF"/>
      </patternFill>
    </fill>
    <fill>
      <patternFill patternType="solid">
        <fgColor rgb="FF274E13"/>
        <bgColor rgb="FF274E13"/>
      </patternFill>
    </fill>
    <fill>
      <patternFill patternType="solid">
        <fgColor rgb="FF073763"/>
        <bgColor rgb="FF073763"/>
      </patternFill>
    </fill>
    <fill>
      <patternFill patternType="solid">
        <fgColor rgb="FFFCE5CD"/>
        <bgColor rgb="FFFCE5CD"/>
      </patternFill>
    </fill>
    <fill>
      <patternFill patternType="solid">
        <fgColor rgb="FFFFD965"/>
        <bgColor rgb="FFFFD965"/>
      </patternFill>
    </fill>
    <fill>
      <patternFill patternType="solid">
        <fgColor rgb="FFC00000"/>
        <bgColor rgb="FFC00000"/>
      </patternFill>
    </fill>
    <fill>
      <patternFill patternType="solid">
        <fgColor rgb="FF2E75B5"/>
        <bgColor rgb="FF2E75B5"/>
      </patternFill>
    </fill>
    <fill>
      <patternFill patternType="solid">
        <fgColor rgb="FFF4B083"/>
        <bgColor rgb="FFF4B083"/>
      </patternFill>
    </fill>
    <fill>
      <patternFill patternType="solid">
        <fgColor rgb="FFBDD6EE"/>
        <bgColor rgb="FFBDD6EE"/>
      </patternFill>
    </fill>
    <fill>
      <patternFill patternType="solid">
        <fgColor rgb="FFDADADA"/>
        <bgColor rgb="FFDADADA"/>
      </patternFill>
    </fill>
    <fill>
      <patternFill patternType="solid">
        <fgColor rgb="FFD8D8D8"/>
        <bgColor rgb="FFD8D8D8"/>
      </patternFill>
    </fill>
    <fill>
      <patternFill patternType="solid">
        <fgColor rgb="FFA8D08D"/>
        <bgColor rgb="FFA8D08D"/>
      </patternFill>
    </fill>
    <fill>
      <patternFill patternType="solid">
        <fgColor rgb="FFFFFF00"/>
        <bgColor rgb="FFFFFF00"/>
      </patternFill>
    </fill>
    <fill>
      <patternFill patternType="solid">
        <fgColor rgb="FFDEEAF6"/>
        <bgColor rgb="FFDEEAF6"/>
      </patternFill>
    </fill>
    <fill>
      <patternFill patternType="solid">
        <fgColor rgb="FFFBE4D5"/>
        <bgColor rgb="FFFBE4D5"/>
      </patternFill>
    </fill>
    <fill>
      <patternFill patternType="solid">
        <fgColor rgb="FFFFE598"/>
        <bgColor rgb="FFFFE598"/>
      </patternFill>
    </fill>
    <fill>
      <patternFill patternType="solid">
        <fgColor rgb="FFFFC000"/>
        <bgColor rgb="FFFFC000"/>
      </patternFill>
    </fill>
    <fill>
      <patternFill patternType="solid">
        <fgColor rgb="FFFF0000"/>
        <bgColor rgb="FFFF0000"/>
      </patternFill>
    </fill>
    <fill>
      <patternFill patternType="solid">
        <fgColor rgb="FFC5E0B3"/>
        <bgColor rgb="FFC5E0B3"/>
      </patternFill>
    </fill>
    <fill>
      <patternFill patternType="solid">
        <fgColor rgb="FFD9EAD3"/>
        <bgColor rgb="FFD9EAD3"/>
      </patternFill>
    </fill>
    <fill>
      <patternFill patternType="solid">
        <fgColor rgb="FFCFE2F3"/>
        <bgColor rgb="FFCFE2F3"/>
      </patternFill>
    </fill>
    <fill>
      <patternFill patternType="solid">
        <fgColor rgb="FFC8C8C8"/>
        <bgColor rgb="FFC8C8C8"/>
      </patternFill>
    </fill>
    <fill>
      <patternFill patternType="solid">
        <fgColor rgb="FF00B0F0"/>
        <bgColor rgb="FF00B0F0"/>
      </patternFill>
    </fill>
    <fill>
      <patternFill patternType="solid">
        <fgColor rgb="FFFF572F"/>
        <bgColor rgb="FFFF572F"/>
      </patternFill>
    </fill>
    <fill>
      <patternFill patternType="solid">
        <fgColor rgb="FFFFFF99"/>
        <bgColor rgb="FFFFFF99"/>
      </patternFill>
    </fill>
    <fill>
      <patternFill patternType="solid">
        <fgColor rgb="FFFFFF00"/>
        <bgColor rgb="FFCFE2F3"/>
      </patternFill>
    </fill>
    <fill>
      <patternFill patternType="solid">
        <fgColor rgb="FFFFFF00"/>
        <bgColor indexed="64"/>
      </patternFill>
    </fill>
    <fill>
      <patternFill patternType="solid">
        <fgColor theme="0"/>
        <bgColor theme="0"/>
      </patternFill>
    </fill>
  </fills>
  <borders count="13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CCCCCC"/>
      </top>
      <bottom style="thin">
        <color rgb="FF000000"/>
      </bottom>
      <diagonal/>
    </border>
    <border>
      <left/>
      <right/>
      <top style="thin">
        <color rgb="FFCCCCCC"/>
      </top>
      <bottom style="thin">
        <color rgb="FF000000"/>
      </bottom>
      <diagonal/>
    </border>
    <border>
      <left/>
      <right style="thin">
        <color rgb="FF000000"/>
      </right>
      <top style="thin">
        <color rgb="FFCCCCCC"/>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hair">
        <color rgb="FF000000"/>
      </bottom>
      <diagonal/>
    </border>
    <border>
      <left/>
      <right/>
      <top/>
      <bottom style="thin">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FFFFFF"/>
      </left>
      <right style="thick">
        <color rgb="FFFFFFFF"/>
      </right>
      <top style="thick">
        <color rgb="FFFFFFFF"/>
      </top>
      <bottom style="thick">
        <color rgb="FFFFFFFF"/>
      </bottom>
      <diagonal/>
    </border>
    <border>
      <left style="thick">
        <color rgb="FF000000"/>
      </left>
      <right style="thick">
        <color rgb="FF000000"/>
      </right>
      <top style="thick">
        <color rgb="FF000000"/>
      </top>
      <bottom style="thick">
        <color rgb="FF000000"/>
      </bottom>
      <diagonal/>
    </border>
    <border>
      <left/>
      <right/>
      <top style="thin">
        <color rgb="FF000000"/>
      </top>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
      <left style="medium">
        <color rgb="FF00B0F0"/>
      </left>
      <right style="medium">
        <color rgb="FF00B0F0"/>
      </right>
      <top style="medium">
        <color rgb="FF00B0F0"/>
      </top>
      <bottom style="medium">
        <color rgb="FF00B0F0"/>
      </bottom>
      <diagonal/>
    </border>
    <border>
      <left style="medium">
        <color rgb="FF00B0F0"/>
      </left>
      <right style="medium">
        <color rgb="FF00B0F0"/>
      </right>
      <top style="medium">
        <color rgb="FFCCCCCC"/>
      </top>
      <bottom style="medium">
        <color rgb="FF00B0F0"/>
      </bottom>
      <diagonal/>
    </border>
    <border>
      <left/>
      <right style="thin">
        <color auto="1"/>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medium">
        <color rgb="FF000000"/>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bottom/>
      <diagonal/>
    </border>
  </borders>
  <cellStyleXfs count="8">
    <xf numFmtId="0" fontId="0" fillId="0" borderId="0"/>
    <xf numFmtId="0" fontId="80" fillId="0" borderId="94"/>
    <xf numFmtId="0" fontId="2" fillId="0" borderId="94"/>
    <xf numFmtId="0" fontId="80" fillId="0" borderId="94"/>
    <xf numFmtId="0" fontId="2" fillId="0" borderId="94"/>
    <xf numFmtId="0" fontId="2" fillId="0" borderId="94"/>
    <xf numFmtId="0" fontId="1" fillId="0" borderId="94"/>
    <xf numFmtId="0" fontId="81" fillId="0" borderId="94"/>
  </cellStyleXfs>
  <cellXfs count="669">
    <xf numFmtId="0" fontId="0" fillId="0" borderId="0" xfId="0"/>
    <xf numFmtId="0" fontId="3" fillId="0" borderId="0" xfId="0" applyFont="1" applyAlignment="1">
      <alignment horizontal="center"/>
    </xf>
    <xf numFmtId="0" fontId="4" fillId="0" borderId="0" xfId="0" applyFont="1" applyAlignment="1">
      <alignment horizontal="center"/>
    </xf>
    <xf numFmtId="49" fontId="4" fillId="0" borderId="0" xfId="0" applyNumberFormat="1" applyFont="1"/>
    <xf numFmtId="0" fontId="4" fillId="0" borderId="0" xfId="0" applyFont="1"/>
    <xf numFmtId="0" fontId="4" fillId="2" borderId="1" xfId="0" applyFont="1" applyFill="1" applyBorder="1"/>
    <xf numFmtId="1" fontId="4" fillId="0" borderId="0" xfId="0" applyNumberFormat="1" applyFont="1" applyAlignment="1">
      <alignment horizontal="center"/>
    </xf>
    <xf numFmtId="1" fontId="4" fillId="0" borderId="0" xfId="0" applyNumberFormat="1" applyFont="1"/>
    <xf numFmtId="0" fontId="5" fillId="0" borderId="0" xfId="0" applyFont="1" applyAlignment="1">
      <alignment horizontal="center"/>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0" borderId="3" xfId="0" applyFont="1" applyBorder="1" applyAlignment="1">
      <alignment vertical="center"/>
    </xf>
    <xf numFmtId="0" fontId="10" fillId="0" borderId="5" xfId="0" applyFont="1" applyBorder="1" applyAlignment="1">
      <alignment vertical="center" wrapText="1"/>
    </xf>
    <xf numFmtId="0" fontId="7" fillId="0" borderId="6" xfId="0" applyFont="1" applyBorder="1" applyAlignment="1">
      <alignment vertical="center"/>
    </xf>
    <xf numFmtId="0" fontId="7" fillId="0" borderId="0" xfId="0" applyFont="1" applyAlignment="1">
      <alignment vertical="center"/>
    </xf>
    <xf numFmtId="0" fontId="7" fillId="0" borderId="7" xfId="0" applyFont="1" applyBorder="1" applyAlignment="1">
      <alignment vertical="center"/>
    </xf>
    <xf numFmtId="0" fontId="12" fillId="4" borderId="1" xfId="0" applyFont="1" applyFill="1" applyBorder="1" applyAlignment="1">
      <alignment horizontal="center" vertical="center"/>
    </xf>
    <xf numFmtId="0" fontId="13" fillId="0" borderId="0" xfId="0" applyFont="1" applyAlignment="1">
      <alignment horizontal="center" vertical="center"/>
    </xf>
    <xf numFmtId="0" fontId="7" fillId="0" borderId="0" xfId="0" applyFont="1" applyAlignment="1">
      <alignment horizontal="center" vertical="center"/>
    </xf>
    <xf numFmtId="0" fontId="7" fillId="4" borderId="1" xfId="0" applyFont="1" applyFill="1" applyBorder="1" applyAlignment="1">
      <alignment vertical="center"/>
    </xf>
    <xf numFmtId="0" fontId="6" fillId="0" borderId="0" xfId="0" applyFont="1" applyAlignment="1">
      <alignment vertical="center"/>
    </xf>
    <xf numFmtId="0" fontId="14" fillId="0" borderId="0" xfId="0" applyFont="1" applyAlignment="1">
      <alignment vertical="center"/>
    </xf>
    <xf numFmtId="0" fontId="15" fillId="0" borderId="3"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5" xfId="0" applyFont="1" applyBorder="1" applyAlignment="1">
      <alignment vertical="center"/>
    </xf>
    <xf numFmtId="0" fontId="7" fillId="0" borderId="12" xfId="0" applyFont="1" applyBorder="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5" xfId="0" applyFont="1" applyBorder="1" applyAlignment="1">
      <alignment horizontal="center" vertical="center"/>
    </xf>
    <xf numFmtId="0" fontId="7" fillId="5" borderId="20" xfId="0" applyFont="1" applyFill="1" applyBorder="1" applyAlignment="1">
      <alignment horizontal="center" vertical="center"/>
    </xf>
    <xf numFmtId="0" fontId="7" fillId="0" borderId="20" xfId="0" applyFont="1" applyBorder="1" applyAlignment="1">
      <alignment horizontal="center" vertical="center"/>
    </xf>
    <xf numFmtId="1" fontId="7" fillId="0" borderId="20" xfId="0" applyNumberFormat="1" applyFont="1" applyBorder="1" applyAlignment="1">
      <alignment horizontal="center" vertical="center"/>
    </xf>
    <xf numFmtId="0" fontId="7" fillId="5" borderId="21" xfId="0" applyFont="1" applyFill="1" applyBorder="1" applyAlignment="1">
      <alignment horizontal="center" vertical="center"/>
    </xf>
    <xf numFmtId="0" fontId="7" fillId="0" borderId="20" xfId="0" applyFont="1" applyBorder="1" applyAlignment="1">
      <alignment vertical="center"/>
    </xf>
    <xf numFmtId="0" fontId="20" fillId="6" borderId="1" xfId="0" applyFont="1" applyFill="1" applyBorder="1" applyAlignment="1">
      <alignment vertical="center"/>
    </xf>
    <xf numFmtId="0" fontId="21" fillId="6" borderId="1" xfId="0" applyFont="1" applyFill="1" applyBorder="1" applyAlignment="1">
      <alignment vertical="center"/>
    </xf>
    <xf numFmtId="0" fontId="22" fillId="6" borderId="1" xfId="0" applyFont="1" applyFill="1" applyBorder="1" applyAlignment="1">
      <alignment horizontal="center" vertical="center"/>
    </xf>
    <xf numFmtId="0" fontId="20" fillId="6" borderId="1" xfId="0" applyFont="1" applyFill="1" applyBorder="1" applyAlignment="1">
      <alignment horizontal="center" vertical="center"/>
    </xf>
    <xf numFmtId="0" fontId="23" fillId="8" borderId="20" xfId="0" applyFont="1" applyFill="1" applyBorder="1" applyAlignment="1">
      <alignment horizontal="center" vertical="center" wrapText="1"/>
    </xf>
    <xf numFmtId="0" fontId="25" fillId="9" borderId="20"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1" borderId="20" xfId="0" applyFont="1" applyFill="1" applyBorder="1" applyAlignment="1">
      <alignment horizontal="center" vertical="center" wrapText="1"/>
    </xf>
    <xf numFmtId="0" fontId="25" fillId="13" borderId="20" xfId="0" applyFont="1" applyFill="1" applyBorder="1" applyAlignment="1">
      <alignment horizontal="center" vertical="center" wrapText="1"/>
    </xf>
    <xf numFmtId="0" fontId="20" fillId="14" borderId="23" xfId="0" applyFont="1" applyFill="1" applyBorder="1" applyAlignment="1">
      <alignment horizontal="center" vertical="center"/>
    </xf>
    <xf numFmtId="0" fontId="26" fillId="0" borderId="20" xfId="0" applyFont="1" applyBorder="1" applyAlignment="1">
      <alignment horizontal="left"/>
    </xf>
    <xf numFmtId="0" fontId="28" fillId="0" borderId="20" xfId="0" applyFont="1" applyBorder="1" applyAlignment="1">
      <alignment horizontal="center"/>
    </xf>
    <xf numFmtId="0" fontId="28" fillId="0" borderId="19" xfId="0" applyFont="1" applyBorder="1"/>
    <xf numFmtId="49" fontId="28" fillId="0" borderId="19" xfId="0" applyNumberFormat="1" applyFont="1" applyBorder="1"/>
    <xf numFmtId="0" fontId="29" fillId="0" borderId="15" xfId="0" applyFont="1" applyBorder="1" applyAlignment="1">
      <alignment horizontal="left"/>
    </xf>
    <xf numFmtId="0" fontId="28" fillId="0" borderId="20" xfId="0" applyFont="1" applyBorder="1"/>
    <xf numFmtId="0" fontId="29" fillId="0" borderId="16" xfId="0" applyFont="1" applyBorder="1" applyAlignment="1">
      <alignment horizontal="left"/>
    </xf>
    <xf numFmtId="0" fontId="29" fillId="0" borderId="16" xfId="0" applyFont="1" applyBorder="1"/>
    <xf numFmtId="0" fontId="29" fillId="0" borderId="15" xfId="0" applyFont="1" applyBorder="1"/>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14" borderId="20" xfId="0" applyFont="1" applyFill="1" applyBorder="1" applyAlignment="1">
      <alignment horizontal="center" vertical="center"/>
    </xf>
    <xf numFmtId="0" fontId="28" fillId="0" borderId="16" xfId="0" applyFont="1" applyBorder="1"/>
    <xf numFmtId="164" fontId="29" fillId="0" borderId="15" xfId="0" applyNumberFormat="1" applyFont="1" applyBorder="1" applyAlignment="1">
      <alignment horizontal="left"/>
    </xf>
    <xf numFmtId="0" fontId="28" fillId="0" borderId="4" xfId="0" applyFont="1" applyBorder="1"/>
    <xf numFmtId="0" fontId="20" fillId="0" borderId="29" xfId="0" applyFont="1" applyBorder="1" applyAlignment="1">
      <alignment horizontal="center" vertical="center"/>
    </xf>
    <xf numFmtId="0" fontId="20" fillId="0" borderId="20"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165" fontId="29" fillId="0" borderId="15" xfId="0" applyNumberFormat="1" applyFont="1" applyBorder="1" applyAlignment="1">
      <alignment horizontal="left"/>
    </xf>
    <xf numFmtId="0" fontId="26" fillId="0" borderId="4" xfId="0" applyFont="1" applyBorder="1" applyAlignment="1">
      <alignment horizontal="center"/>
    </xf>
    <xf numFmtId="49" fontId="27" fillId="0" borderId="4" xfId="0" applyNumberFormat="1" applyFont="1" applyBorder="1" applyAlignment="1">
      <alignment horizontal="center"/>
    </xf>
    <xf numFmtId="3" fontId="28" fillId="0" borderId="16" xfId="0" applyNumberFormat="1" applyFont="1" applyBorder="1"/>
    <xf numFmtId="0" fontId="20" fillId="0" borderId="20" xfId="0" applyFont="1" applyBorder="1" applyAlignment="1">
      <alignment horizontal="center" vertical="center" wrapText="1"/>
    </xf>
    <xf numFmtId="0" fontId="20" fillId="0" borderId="4" xfId="0" applyFont="1" applyBorder="1" applyAlignment="1">
      <alignment horizontal="left" vertical="center" wrapText="1"/>
    </xf>
    <xf numFmtId="165" fontId="20" fillId="0" borderId="4" xfId="0" applyNumberFormat="1" applyFont="1" applyBorder="1" applyAlignment="1">
      <alignment horizontal="left" vertical="center" wrapText="1"/>
    </xf>
    <xf numFmtId="0" fontId="20" fillId="0" borderId="4" xfId="0" applyFont="1" applyBorder="1" applyAlignment="1">
      <alignment horizontal="center" vertical="center" wrapText="1"/>
    </xf>
    <xf numFmtId="0" fontId="20" fillId="0" borderId="4" xfId="0" applyFont="1" applyBorder="1" applyAlignment="1">
      <alignment horizontal="left" vertical="center"/>
    </xf>
    <xf numFmtId="0" fontId="20" fillId="0" borderId="14" xfId="0" applyFont="1" applyBorder="1" applyAlignment="1">
      <alignment horizontal="left" vertical="center" wrapText="1"/>
    </xf>
    <xf numFmtId="0" fontId="20" fillId="0" borderId="33" xfId="0" applyFont="1" applyBorder="1" applyAlignment="1">
      <alignment vertical="center" wrapText="1"/>
    </xf>
    <xf numFmtId="0" fontId="20" fillId="0" borderId="34" xfId="0" applyFont="1" applyBorder="1" applyAlignment="1">
      <alignment vertical="center" wrapText="1"/>
    </xf>
    <xf numFmtId="0" fontId="20" fillId="0" borderId="29" xfId="0" applyFont="1" applyBorder="1" applyAlignment="1">
      <alignment vertical="center" wrapText="1"/>
    </xf>
    <xf numFmtId="0" fontId="20" fillId="0" borderId="34" xfId="0" applyFont="1" applyBorder="1" applyAlignment="1">
      <alignment horizontal="left" vertical="center" wrapText="1"/>
    </xf>
    <xf numFmtId="0" fontId="20" fillId="0" borderId="20" xfId="0" applyFont="1" applyBorder="1" applyAlignment="1">
      <alignment vertical="center" wrapText="1"/>
    </xf>
    <xf numFmtId="0" fontId="20" fillId="0" borderId="30" xfId="0" applyFont="1" applyBorder="1" applyAlignment="1">
      <alignment vertical="center" wrapText="1"/>
    </xf>
    <xf numFmtId="0" fontId="20" fillId="0" borderId="29" xfId="0" applyFont="1" applyBorder="1" applyAlignment="1">
      <alignment vertical="center"/>
    </xf>
    <xf numFmtId="0" fontId="20" fillId="0" borderId="30" xfId="0" applyFont="1" applyBorder="1" applyAlignment="1">
      <alignment vertical="center"/>
    </xf>
    <xf numFmtId="0" fontId="20" fillId="0" borderId="33" xfId="0" applyFont="1" applyBorder="1" applyAlignment="1">
      <alignment horizontal="left" vertical="center" wrapText="1"/>
    </xf>
    <xf numFmtId="1" fontId="20" fillId="0" borderId="20"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20" xfId="0" applyFont="1" applyBorder="1" applyAlignment="1">
      <alignment horizontal="left"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37"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xf>
    <xf numFmtId="0" fontId="20" fillId="0" borderId="40" xfId="0" applyFont="1" applyBorder="1" applyAlignment="1">
      <alignment vertical="center"/>
    </xf>
    <xf numFmtId="0" fontId="20" fillId="0" borderId="37" xfId="0" applyFont="1" applyBorder="1" applyAlignment="1">
      <alignment horizontal="left" vertical="center" wrapText="1"/>
    </xf>
    <xf numFmtId="0" fontId="20" fillId="0" borderId="41"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vertical="center" wrapText="1"/>
    </xf>
    <xf numFmtId="0" fontId="20" fillId="0" borderId="42" xfId="0" applyFont="1" applyBorder="1" applyAlignment="1">
      <alignment vertical="center" wrapText="1"/>
    </xf>
    <xf numFmtId="0" fontId="20" fillId="0" borderId="40" xfId="0" applyFont="1" applyBorder="1" applyAlignment="1">
      <alignment vertical="center" wrapText="1"/>
    </xf>
    <xf numFmtId="0" fontId="20" fillId="0" borderId="39" xfId="0" applyFont="1" applyBorder="1" applyAlignment="1">
      <alignment horizontal="center" vertical="center"/>
    </xf>
    <xf numFmtId="0" fontId="20" fillId="0" borderId="42" xfId="0" applyFont="1" applyBorder="1" applyAlignment="1">
      <alignment horizontal="center" vertical="center"/>
    </xf>
    <xf numFmtId="0" fontId="20" fillId="0" borderId="40" xfId="0" applyFont="1" applyBorder="1" applyAlignment="1">
      <alignment horizontal="center" vertical="center"/>
    </xf>
    <xf numFmtId="0" fontId="20" fillId="0" borderId="43" xfId="0" applyFont="1" applyBorder="1" applyAlignment="1">
      <alignment horizontal="center" vertical="center"/>
    </xf>
    <xf numFmtId="0" fontId="20" fillId="0" borderId="44" xfId="0" applyFont="1" applyBorder="1" applyAlignment="1">
      <alignment horizontal="center" vertical="center"/>
    </xf>
    <xf numFmtId="0" fontId="20" fillId="15" borderId="1" xfId="0" applyFont="1" applyFill="1" applyBorder="1" applyAlignment="1">
      <alignment vertical="center"/>
    </xf>
    <xf numFmtId="0" fontId="30" fillId="0" borderId="0" xfId="0" applyFont="1"/>
    <xf numFmtId="0" fontId="31" fillId="0" borderId="0" xfId="0" applyFont="1"/>
    <xf numFmtId="0" fontId="32" fillId="0" borderId="0" xfId="0" applyFont="1"/>
    <xf numFmtId="0" fontId="34" fillId="0" borderId="0" xfId="0" applyFont="1" applyAlignment="1">
      <alignment horizontal="center"/>
    </xf>
    <xf numFmtId="0" fontId="35" fillId="0" borderId="0" xfId="0" applyFont="1"/>
    <xf numFmtId="0" fontId="32" fillId="0" borderId="0" xfId="0" applyFont="1" applyAlignment="1">
      <alignment horizontal="right"/>
    </xf>
    <xf numFmtId="14" fontId="32" fillId="0" borderId="0" xfId="0" applyNumberFormat="1" applyFont="1" applyAlignment="1">
      <alignment vertical="center"/>
    </xf>
    <xf numFmtId="0" fontId="39" fillId="0" borderId="0" xfId="0" applyFont="1"/>
    <xf numFmtId="0" fontId="31" fillId="10" borderId="1" xfId="0" applyFont="1" applyFill="1" applyBorder="1"/>
    <xf numFmtId="0" fontId="30" fillId="0" borderId="1" xfId="0" applyFont="1" applyBorder="1"/>
    <xf numFmtId="49" fontId="37" fillId="0" borderId="1" xfId="0" applyNumberFormat="1" applyFont="1" applyBorder="1" applyAlignment="1">
      <alignment horizontal="center"/>
    </xf>
    <xf numFmtId="49" fontId="30" fillId="0" borderId="1" xfId="0" applyNumberFormat="1" applyFont="1" applyBorder="1"/>
    <xf numFmtId="49" fontId="40" fillId="0" borderId="1" xfId="0" applyNumberFormat="1" applyFont="1" applyBorder="1"/>
    <xf numFmtId="49" fontId="40" fillId="0" borderId="20" xfId="0" applyNumberFormat="1" applyFont="1" applyBorder="1" applyAlignment="1">
      <alignment horizontal="center" vertical="center" wrapText="1"/>
    </xf>
    <xf numFmtId="49" fontId="30" fillId="0" borderId="53" xfId="0" applyNumberFormat="1" applyFont="1" applyBorder="1"/>
    <xf numFmtId="49" fontId="30" fillId="0" borderId="56" xfId="0" applyNumberFormat="1" applyFont="1" applyBorder="1"/>
    <xf numFmtId="49" fontId="30" fillId="0" borderId="23" xfId="0" applyNumberFormat="1" applyFont="1" applyBorder="1"/>
    <xf numFmtId="49" fontId="40" fillId="0" borderId="20" xfId="0" applyNumberFormat="1" applyFont="1" applyBorder="1" applyAlignment="1">
      <alignment horizontal="center" vertical="center"/>
    </xf>
    <xf numFmtId="49" fontId="30" fillId="0" borderId="59" xfId="0" applyNumberFormat="1" applyFont="1" applyBorder="1"/>
    <xf numFmtId="49" fontId="30" fillId="0" borderId="56" xfId="0" applyNumberFormat="1" applyFont="1" applyBorder="1" applyAlignment="1">
      <alignment horizontal="center"/>
    </xf>
    <xf numFmtId="49" fontId="30" fillId="0" borderId="60" xfId="0" applyNumberFormat="1" applyFont="1" applyBorder="1"/>
    <xf numFmtId="49" fontId="30" fillId="0" borderId="31" xfId="0" applyNumberFormat="1" applyFont="1" applyBorder="1"/>
    <xf numFmtId="49" fontId="30" fillId="0" borderId="23" xfId="0" applyNumberFormat="1" applyFont="1" applyBorder="1" applyAlignment="1">
      <alignment horizontal="center"/>
    </xf>
    <xf numFmtId="49" fontId="30" fillId="0" borderId="61" xfId="0" applyNumberFormat="1" applyFont="1" applyBorder="1"/>
    <xf numFmtId="49" fontId="30" fillId="0" borderId="53" xfId="0" applyNumberFormat="1" applyFont="1" applyBorder="1" applyAlignment="1">
      <alignment horizontal="center"/>
    </xf>
    <xf numFmtId="49" fontId="30" fillId="0" borderId="1" xfId="0" applyNumberFormat="1" applyFont="1" applyBorder="1" applyAlignment="1">
      <alignment horizontal="center"/>
    </xf>
    <xf numFmtId="0" fontId="5" fillId="0" borderId="1" xfId="0" applyFont="1" applyBorder="1" applyAlignment="1">
      <alignment vertical="center"/>
    </xf>
    <xf numFmtId="0" fontId="5" fillId="0" borderId="0" xfId="0" applyFont="1" applyAlignment="1">
      <alignment vertical="center"/>
    </xf>
    <xf numFmtId="0" fontId="40" fillId="0" borderId="0" xfId="0" applyFont="1" applyAlignment="1">
      <alignment vertical="center"/>
    </xf>
    <xf numFmtId="0" fontId="31" fillId="0" borderId="1" xfId="0" applyFont="1" applyBorder="1" applyAlignment="1">
      <alignment vertical="center"/>
    </xf>
    <xf numFmtId="0" fontId="30" fillId="0" borderId="1" xfId="0" applyFont="1" applyBorder="1" applyAlignment="1">
      <alignment horizontal="left" vertical="center"/>
    </xf>
    <xf numFmtId="0" fontId="30" fillId="0" borderId="1" xfId="0" applyFont="1" applyBorder="1" applyAlignment="1">
      <alignment vertical="center"/>
    </xf>
    <xf numFmtId="0" fontId="30" fillId="0" borderId="0" xfId="0" applyFont="1" applyAlignment="1">
      <alignment vertical="center"/>
    </xf>
    <xf numFmtId="0" fontId="5" fillId="0" borderId="1" xfId="0" applyFont="1" applyBorder="1" applyAlignment="1">
      <alignment horizontal="center" vertical="center"/>
    </xf>
    <xf numFmtId="0" fontId="30" fillId="0" borderId="1" xfId="0" applyFont="1" applyBorder="1" applyAlignment="1">
      <alignment horizontal="center" vertical="center"/>
    </xf>
    <xf numFmtId="0" fontId="40" fillId="0" borderId="20" xfId="0" applyFont="1" applyBorder="1" applyAlignment="1">
      <alignment horizontal="center" vertical="center"/>
    </xf>
    <xf numFmtId="0" fontId="5" fillId="0" borderId="0" xfId="0" applyFont="1" applyAlignment="1">
      <alignment horizontal="center" vertical="center"/>
    </xf>
    <xf numFmtId="0" fontId="31" fillId="0" borderId="20" xfId="0" applyFont="1" applyBorder="1" applyAlignment="1">
      <alignment horizontal="center" vertical="center"/>
    </xf>
    <xf numFmtId="1" fontId="31" fillId="0" borderId="20" xfId="0" applyNumberFormat="1" applyFont="1" applyBorder="1" applyAlignment="1">
      <alignment horizontal="center" vertical="center"/>
    </xf>
    <xf numFmtId="0" fontId="31" fillId="0" borderId="20" xfId="0" applyFont="1" applyBorder="1" applyAlignment="1">
      <alignment vertical="center"/>
    </xf>
    <xf numFmtId="49" fontId="20" fillId="0" borderId="20" xfId="0" applyNumberFormat="1" applyFont="1" applyBorder="1" applyAlignment="1">
      <alignment horizontal="center" vertical="center"/>
    </xf>
    <xf numFmtId="0" fontId="20" fillId="0" borderId="62" xfId="0" applyFont="1" applyBorder="1" applyAlignment="1">
      <alignment vertical="center" wrapText="1"/>
    </xf>
    <xf numFmtId="0" fontId="20" fillId="0" borderId="63" xfId="0" applyFont="1" applyBorder="1" applyAlignment="1">
      <alignment vertical="center" wrapText="1"/>
    </xf>
    <xf numFmtId="0" fontId="20" fillId="0" borderId="64" xfId="0" applyFont="1" applyBorder="1" applyAlignment="1">
      <alignment vertical="center" wrapText="1"/>
    </xf>
    <xf numFmtId="0" fontId="20" fillId="0" borderId="65" xfId="0" applyFont="1" applyBorder="1" applyAlignment="1">
      <alignment vertical="center" wrapText="1"/>
    </xf>
    <xf numFmtId="0" fontId="20" fillId="14" borderId="1" xfId="0" applyFont="1" applyFill="1" applyBorder="1" applyAlignment="1">
      <alignment vertical="center"/>
    </xf>
    <xf numFmtId="0" fontId="20" fillId="0" borderId="0" xfId="0" applyFont="1" applyAlignment="1">
      <alignment vertical="center"/>
    </xf>
    <xf numFmtId="0" fontId="20" fillId="16" borderId="21" xfId="0" applyFont="1" applyFill="1" applyBorder="1" applyAlignment="1">
      <alignment horizontal="center" vertical="center" wrapText="1"/>
    </xf>
    <xf numFmtId="0" fontId="20" fillId="0" borderId="62" xfId="0" applyFont="1" applyBorder="1" applyAlignment="1">
      <alignment horizontal="center" vertical="center"/>
    </xf>
    <xf numFmtId="0" fontId="20" fillId="0" borderId="62" xfId="0" applyFont="1" applyBorder="1" applyAlignment="1">
      <alignment horizontal="left" vertical="center"/>
    </xf>
    <xf numFmtId="0" fontId="25" fillId="12" borderId="20" xfId="0" applyFont="1" applyFill="1" applyBorder="1" applyAlignment="1">
      <alignment horizontal="center" vertical="center" wrapText="1"/>
    </xf>
    <xf numFmtId="0" fontId="43" fillId="16" borderId="70" xfId="0" applyFont="1" applyFill="1" applyBorder="1"/>
    <xf numFmtId="0" fontId="43" fillId="16" borderId="71" xfId="0" applyFont="1" applyFill="1" applyBorder="1"/>
    <xf numFmtId="0" fontId="43" fillId="15" borderId="1" xfId="0" applyFont="1" applyFill="1" applyBorder="1"/>
    <xf numFmtId="0" fontId="43" fillId="15" borderId="71" xfId="0" applyFont="1" applyFill="1" applyBorder="1"/>
    <xf numFmtId="0" fontId="43" fillId="16" borderId="72" xfId="0" applyFont="1" applyFill="1" applyBorder="1"/>
    <xf numFmtId="0" fontId="43" fillId="16" borderId="1" xfId="0" applyFont="1" applyFill="1" applyBorder="1"/>
    <xf numFmtId="0" fontId="43" fillId="14" borderId="1" xfId="0" applyFont="1" applyFill="1" applyBorder="1"/>
    <xf numFmtId="0" fontId="46" fillId="16" borderId="72" xfId="0" applyFont="1" applyFill="1" applyBorder="1"/>
    <xf numFmtId="0" fontId="46" fillId="16" borderId="1" xfId="0" applyFont="1" applyFill="1" applyBorder="1"/>
    <xf numFmtId="0" fontId="45" fillId="16" borderId="1" xfId="0" applyFont="1" applyFill="1" applyBorder="1"/>
    <xf numFmtId="0" fontId="46" fillId="15" borderId="1" xfId="0" applyFont="1" applyFill="1" applyBorder="1"/>
    <xf numFmtId="0" fontId="45" fillId="17" borderId="20" xfId="0" applyFont="1" applyFill="1" applyBorder="1" applyAlignment="1">
      <alignment horizontal="center" vertical="center"/>
    </xf>
    <xf numFmtId="0" fontId="45" fillId="17" borderId="53" xfId="0" applyFont="1" applyFill="1" applyBorder="1" applyAlignment="1">
      <alignment horizontal="center" vertical="center"/>
    </xf>
    <xf numFmtId="0" fontId="23" fillId="16" borderId="1" xfId="0" applyFont="1" applyFill="1" applyBorder="1" applyAlignment="1">
      <alignment horizontal="center" vertical="center"/>
    </xf>
    <xf numFmtId="0" fontId="23" fillId="15" borderId="1" xfId="0" applyFont="1" applyFill="1" applyBorder="1" applyAlignment="1">
      <alignment horizontal="center" vertical="center"/>
    </xf>
    <xf numFmtId="0" fontId="45" fillId="17" borderId="74" xfId="0" applyFont="1" applyFill="1" applyBorder="1" applyAlignment="1">
      <alignment horizontal="center" vertical="center"/>
    </xf>
    <xf numFmtId="0" fontId="47" fillId="17" borderId="74" xfId="0" applyFont="1" applyFill="1" applyBorder="1" applyAlignment="1">
      <alignment horizontal="center" vertical="center"/>
    </xf>
    <xf numFmtId="0" fontId="43" fillId="0" borderId="20" xfId="0" applyFont="1" applyBorder="1" applyAlignment="1">
      <alignment horizontal="left" vertical="center" wrapText="1"/>
    </xf>
    <xf numFmtId="0" fontId="43" fillId="16" borderId="1" xfId="0" applyFont="1" applyFill="1" applyBorder="1" applyAlignment="1">
      <alignment horizontal="center"/>
    </xf>
    <xf numFmtId="0" fontId="43" fillId="15" borderId="1" xfId="0" applyFont="1" applyFill="1" applyBorder="1" applyAlignment="1">
      <alignment horizontal="center"/>
    </xf>
    <xf numFmtId="0" fontId="43" fillId="17" borderId="74" xfId="0" applyFont="1" applyFill="1" applyBorder="1" applyAlignment="1">
      <alignment horizontal="center" vertical="center"/>
    </xf>
    <xf numFmtId="0" fontId="43" fillId="0" borderId="20" xfId="0" applyFont="1" applyBorder="1" applyAlignment="1">
      <alignment vertical="center" wrapText="1"/>
    </xf>
    <xf numFmtId="0" fontId="43" fillId="17" borderId="75" xfId="0" applyFont="1" applyFill="1" applyBorder="1" applyAlignment="1">
      <alignment horizontal="center" vertical="center"/>
    </xf>
    <xf numFmtId="0" fontId="47" fillId="15" borderId="1" xfId="0" applyFont="1" applyFill="1" applyBorder="1"/>
    <xf numFmtId="0" fontId="43" fillId="15" borderId="59" xfId="0" applyFont="1" applyFill="1" applyBorder="1" applyAlignment="1">
      <alignment horizontal="center" vertical="center"/>
    </xf>
    <xf numFmtId="0" fontId="43" fillId="16" borderId="76" xfId="0" applyFont="1" applyFill="1" applyBorder="1"/>
    <xf numFmtId="0" fontId="43" fillId="16" borderId="77" xfId="0" applyFont="1" applyFill="1" applyBorder="1"/>
    <xf numFmtId="0" fontId="43" fillId="15" borderId="77" xfId="0" applyFont="1" applyFill="1" applyBorder="1"/>
    <xf numFmtId="0" fontId="43" fillId="10" borderId="1" xfId="0" applyFont="1" applyFill="1" applyBorder="1"/>
    <xf numFmtId="0" fontId="43" fillId="0" borderId="0" xfId="0" applyFont="1"/>
    <xf numFmtId="0" fontId="43" fillId="0" borderId="1" xfId="0" applyFont="1" applyBorder="1"/>
    <xf numFmtId="0" fontId="44" fillId="10" borderId="1" xfId="0" applyFont="1" applyFill="1" applyBorder="1" applyAlignment="1">
      <alignment horizontal="center" vertical="center"/>
    </xf>
    <xf numFmtId="0" fontId="45" fillId="10" borderId="1" xfId="0" applyFont="1" applyFill="1" applyBorder="1" applyAlignment="1">
      <alignment horizontal="center" vertical="center"/>
    </xf>
    <xf numFmtId="0" fontId="45" fillId="10" borderId="1" xfId="0" applyFont="1" applyFill="1" applyBorder="1" applyAlignment="1">
      <alignment horizontal="center" vertical="top"/>
    </xf>
    <xf numFmtId="0" fontId="45" fillId="10" borderId="1" xfId="0" applyFont="1" applyFill="1" applyBorder="1" applyAlignment="1">
      <alignment horizontal="left" vertical="center"/>
    </xf>
    <xf numFmtId="0" fontId="48" fillId="10" borderId="1" xfId="0" applyFont="1" applyFill="1" applyBorder="1" applyAlignment="1">
      <alignment horizontal="center" vertical="center"/>
    </xf>
    <xf numFmtId="0" fontId="48" fillId="10" borderId="1" xfId="0" applyFont="1" applyFill="1" applyBorder="1" applyAlignment="1">
      <alignment horizontal="center" vertical="top"/>
    </xf>
    <xf numFmtId="0" fontId="48" fillId="10" borderId="1" xfId="0" applyFont="1" applyFill="1" applyBorder="1" applyAlignment="1">
      <alignment horizontal="left" vertical="center"/>
    </xf>
    <xf numFmtId="0" fontId="23" fillId="10" borderId="1" xfId="0" applyFont="1" applyFill="1" applyBorder="1"/>
    <xf numFmtId="0" fontId="23" fillId="0" borderId="0" xfId="0" applyFont="1"/>
    <xf numFmtId="0" fontId="23" fillId="0" borderId="1" xfId="0" applyFont="1" applyBorder="1"/>
    <xf numFmtId="0" fontId="23" fillId="13" borderId="20" xfId="0" applyFont="1" applyFill="1" applyBorder="1" applyAlignment="1">
      <alignment horizontal="center" vertical="center"/>
    </xf>
    <xf numFmtId="0" fontId="23" fillId="0" borderId="0" xfId="0" applyFont="1" applyAlignment="1">
      <alignment horizontal="center"/>
    </xf>
    <xf numFmtId="0" fontId="43" fillId="13" borderId="79" xfId="0" applyFont="1" applyFill="1" applyBorder="1" applyAlignment="1">
      <alignment horizontal="center" vertical="center"/>
    </xf>
    <xf numFmtId="0" fontId="43" fillId="13" borderId="53" xfId="0" applyFont="1" applyFill="1" applyBorder="1" applyAlignment="1">
      <alignment horizontal="center" vertical="center"/>
    </xf>
    <xf numFmtId="0" fontId="23" fillId="0" borderId="0" xfId="0" applyFont="1" applyAlignment="1">
      <alignment horizontal="center" vertical="center"/>
    </xf>
    <xf numFmtId="0" fontId="43" fillId="16" borderId="20" xfId="0" applyFont="1" applyFill="1" applyBorder="1" applyAlignment="1">
      <alignment horizontal="center" vertical="center"/>
    </xf>
    <xf numFmtId="0" fontId="43" fillId="16" borderId="74" xfId="0" applyFont="1" applyFill="1" applyBorder="1" applyAlignment="1">
      <alignment horizontal="left" vertical="center"/>
    </xf>
    <xf numFmtId="0" fontId="43" fillId="0" borderId="24" xfId="0" applyFont="1" applyBorder="1" applyAlignment="1">
      <alignment horizontal="center" vertical="center"/>
    </xf>
    <xf numFmtId="0" fontId="43" fillId="0" borderId="25" xfId="0" applyFont="1" applyBorder="1" applyAlignment="1">
      <alignment horizontal="center" vertical="center"/>
    </xf>
    <xf numFmtId="1" fontId="23" fillId="16" borderId="80" xfId="0" applyNumberFormat="1" applyFont="1" applyFill="1" applyBorder="1" applyAlignment="1">
      <alignment horizontal="center" vertical="center"/>
    </xf>
    <xf numFmtId="0" fontId="43" fillId="0" borderId="0" xfId="0" applyFont="1" applyAlignment="1">
      <alignment horizontal="left"/>
    </xf>
    <xf numFmtId="0" fontId="43" fillId="0" borderId="29" xfId="0" applyFont="1" applyBorder="1" applyAlignment="1">
      <alignment horizontal="center" vertical="center"/>
    </xf>
    <xf numFmtId="0" fontId="43" fillId="0" borderId="20" xfId="0" applyFont="1" applyBorder="1" applyAlignment="1">
      <alignment horizontal="center" vertical="center"/>
    </xf>
    <xf numFmtId="1" fontId="23" fillId="16" borderId="81" xfId="0" applyNumberFormat="1" applyFont="1" applyFill="1" applyBorder="1" applyAlignment="1">
      <alignment horizontal="center" vertical="center"/>
    </xf>
    <xf numFmtId="0" fontId="43" fillId="0" borderId="39" xfId="0" applyFont="1" applyBorder="1" applyAlignment="1">
      <alignment horizontal="center" vertical="center"/>
    </xf>
    <xf numFmtId="0" fontId="43" fillId="0" borderId="42" xfId="0" applyFont="1" applyBorder="1" applyAlignment="1">
      <alignment horizontal="center" vertical="center"/>
    </xf>
    <xf numFmtId="1" fontId="23" fillId="16" borderId="82" xfId="0" applyNumberFormat="1" applyFont="1" applyFill="1" applyBorder="1" applyAlignment="1">
      <alignment horizontal="center" vertical="center"/>
    </xf>
    <xf numFmtId="1" fontId="23" fillId="10" borderId="23" xfId="0" applyNumberFormat="1" applyFont="1" applyFill="1" applyBorder="1" applyAlignment="1">
      <alignment horizontal="center" vertical="center"/>
    </xf>
    <xf numFmtId="0" fontId="23" fillId="10" borderId="23" xfId="0" applyFont="1" applyFill="1" applyBorder="1"/>
    <xf numFmtId="0" fontId="43" fillId="0" borderId="20" xfId="0" applyFont="1" applyBorder="1" applyAlignment="1">
      <alignment vertical="center"/>
    </xf>
    <xf numFmtId="0" fontId="43" fillId="10" borderId="1" xfId="0" applyFont="1" applyFill="1" applyBorder="1" applyAlignment="1">
      <alignment wrapText="1"/>
    </xf>
    <xf numFmtId="0" fontId="43" fillId="10" borderId="1" xfId="0" applyFont="1" applyFill="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0" fontId="43" fillId="10" borderId="1" xfId="0" applyFont="1" applyFill="1" applyBorder="1" applyAlignment="1">
      <alignment vertical="center"/>
    </xf>
    <xf numFmtId="0" fontId="47" fillId="10" borderId="1" xfId="0" applyFont="1" applyFill="1" applyBorder="1"/>
    <xf numFmtId="0" fontId="47" fillId="10" borderId="1" xfId="0" applyFont="1" applyFill="1" applyBorder="1" applyAlignment="1">
      <alignment wrapText="1"/>
    </xf>
    <xf numFmtId="0" fontId="49" fillId="10" borderId="1" xfId="0" applyFont="1" applyFill="1" applyBorder="1"/>
    <xf numFmtId="0" fontId="47" fillId="10" borderId="1" xfId="0" applyFont="1" applyFill="1" applyBorder="1" applyAlignment="1">
      <alignment horizontal="center" vertical="center"/>
    </xf>
    <xf numFmtId="0" fontId="47" fillId="10" borderId="1" xfId="0" applyFont="1" applyFill="1" applyBorder="1" applyAlignment="1">
      <alignment vertical="center"/>
    </xf>
    <xf numFmtId="0" fontId="47" fillId="10" borderId="1" xfId="0" applyFont="1" applyFill="1" applyBorder="1" applyAlignment="1">
      <alignment horizontal="right" wrapText="1"/>
    </xf>
    <xf numFmtId="0" fontId="47" fillId="10" borderId="1" xfId="0" applyFont="1" applyFill="1" applyBorder="1" applyAlignment="1">
      <alignment horizontal="right" vertical="center"/>
    </xf>
    <xf numFmtId="0" fontId="50" fillId="19" borderId="83" xfId="0" applyFont="1" applyFill="1" applyBorder="1" applyAlignment="1">
      <alignment horizontal="center" wrapText="1"/>
    </xf>
    <xf numFmtId="0" fontId="47" fillId="10" borderId="1" xfId="0" applyFont="1" applyFill="1" applyBorder="1" applyAlignment="1">
      <alignment horizontal="right" vertical="center" wrapText="1"/>
    </xf>
    <xf numFmtId="0" fontId="51" fillId="10" borderId="1" xfId="0" applyFont="1" applyFill="1" applyBorder="1" applyAlignment="1">
      <alignment horizontal="center"/>
    </xf>
    <xf numFmtId="0" fontId="53" fillId="0" borderId="0" xfId="0" applyFont="1" applyAlignment="1">
      <alignment horizontal="center" vertical="center"/>
    </xf>
    <xf numFmtId="0" fontId="49" fillId="20" borderId="20" xfId="0" applyFont="1" applyFill="1" applyBorder="1" applyAlignment="1">
      <alignment horizontal="center" vertical="center" wrapText="1"/>
    </xf>
    <xf numFmtId="0" fontId="26" fillId="5" borderId="1" xfId="0" applyFont="1" applyFill="1" applyBorder="1" applyAlignment="1">
      <alignment horizontal="center" vertical="center"/>
    </xf>
    <xf numFmtId="0" fontId="5" fillId="21" borderId="1" xfId="0" applyFont="1" applyFill="1" applyBorder="1" applyAlignment="1">
      <alignment horizontal="center" vertical="center"/>
    </xf>
    <xf numFmtId="0" fontId="5" fillId="22" borderId="1" xfId="0" applyFont="1" applyFill="1" applyBorder="1" applyAlignment="1">
      <alignment horizontal="center" vertical="center"/>
    </xf>
    <xf numFmtId="0" fontId="47" fillId="20" borderId="20" xfId="0" applyFont="1" applyFill="1" applyBorder="1" applyAlignment="1">
      <alignment horizontal="center" vertical="center" wrapText="1"/>
    </xf>
    <xf numFmtId="0" fontId="54" fillId="10" borderId="1" xfId="0" applyFont="1" applyFill="1" applyBorder="1" applyAlignment="1">
      <alignment horizontal="center" vertical="top" wrapText="1"/>
    </xf>
    <xf numFmtId="0" fontId="43" fillId="5" borderId="1" xfId="0" applyFont="1" applyFill="1" applyBorder="1" applyAlignment="1">
      <alignment horizontal="center" vertical="center" wrapText="1"/>
    </xf>
    <xf numFmtId="0" fontId="43" fillId="21" borderId="1" xfId="0" applyFont="1" applyFill="1" applyBorder="1" applyAlignment="1">
      <alignment horizontal="center" vertical="center" wrapText="1"/>
    </xf>
    <xf numFmtId="0" fontId="43" fillId="22" borderId="1" xfId="0" applyFont="1" applyFill="1" applyBorder="1" applyAlignment="1">
      <alignment horizontal="center" vertical="center"/>
    </xf>
    <xf numFmtId="0" fontId="43" fillId="16" borderId="20" xfId="0" applyFont="1" applyFill="1" applyBorder="1" applyAlignment="1">
      <alignment horizontal="left" vertical="center"/>
    </xf>
    <xf numFmtId="166" fontId="43" fillId="0" borderId="20" xfId="0" applyNumberFormat="1" applyFont="1" applyBorder="1" applyAlignment="1">
      <alignment horizontal="center" vertical="center" wrapText="1"/>
    </xf>
    <xf numFmtId="166" fontId="23" fillId="0" borderId="20" xfId="0" applyNumberFormat="1" applyFont="1" applyBorder="1" applyAlignment="1">
      <alignment horizontal="center" vertical="center"/>
    </xf>
    <xf numFmtId="166" fontId="43" fillId="0" borderId="20" xfId="0" applyNumberFormat="1" applyFont="1" applyBorder="1" applyAlignment="1">
      <alignment horizontal="center" vertical="center"/>
    </xf>
    <xf numFmtId="1" fontId="23" fillId="0" borderId="20" xfId="0" applyNumberFormat="1" applyFont="1" applyBorder="1" applyAlignment="1">
      <alignment horizontal="center" vertical="center"/>
    </xf>
    <xf numFmtId="1" fontId="43" fillId="0" borderId="0" xfId="0" applyNumberFormat="1" applyFont="1" applyAlignment="1">
      <alignment horizontal="center" vertical="center" wrapText="1"/>
    </xf>
    <xf numFmtId="0" fontId="43" fillId="0" borderId="0" xfId="0" applyFont="1" applyAlignment="1">
      <alignment horizontal="center" vertical="center" wrapText="1"/>
    </xf>
    <xf numFmtId="166" fontId="26" fillId="0" borderId="0" xfId="0" applyNumberFormat="1" applyFont="1" applyAlignment="1">
      <alignment horizontal="center" vertical="center"/>
    </xf>
    <xf numFmtId="0" fontId="43" fillId="0" borderId="1" xfId="0" applyFont="1" applyBorder="1" applyAlignment="1">
      <alignment wrapText="1"/>
    </xf>
    <xf numFmtId="0" fontId="26" fillId="0" borderId="0" xfId="0" applyFont="1" applyAlignment="1">
      <alignment horizontal="left" vertical="center" wrapText="1"/>
    </xf>
    <xf numFmtId="0" fontId="5" fillId="0" borderId="0" xfId="0" applyFont="1" applyAlignment="1">
      <alignment wrapText="1"/>
    </xf>
    <xf numFmtId="166" fontId="26" fillId="0" borderId="20" xfId="0" applyNumberFormat="1" applyFont="1" applyBorder="1" applyAlignment="1">
      <alignment horizontal="center" vertical="center" wrapText="1"/>
    </xf>
    <xf numFmtId="166" fontId="26" fillId="0" borderId="20" xfId="0" applyNumberFormat="1" applyFont="1" applyBorder="1" applyAlignment="1">
      <alignment horizontal="center" vertical="center"/>
    </xf>
    <xf numFmtId="0" fontId="43" fillId="0" borderId="1" xfId="0" applyFont="1" applyBorder="1" applyAlignment="1">
      <alignment horizontal="center" vertical="center"/>
    </xf>
    <xf numFmtId="0" fontId="43" fillId="0" borderId="0" xfId="0" applyFont="1" applyAlignment="1">
      <alignment wrapText="1"/>
    </xf>
    <xf numFmtId="0" fontId="43" fillId="0" borderId="0" xfId="0" applyFont="1" applyAlignment="1">
      <alignment horizontal="center" vertical="center"/>
    </xf>
    <xf numFmtId="0" fontId="23" fillId="10" borderId="23" xfId="0" applyFont="1" applyFill="1" applyBorder="1" applyAlignment="1">
      <alignment horizontal="center" vertical="center"/>
    </xf>
    <xf numFmtId="0" fontId="26" fillId="10" borderId="1" xfId="0" applyFont="1" applyFill="1" applyBorder="1"/>
    <xf numFmtId="0" fontId="26" fillId="0" borderId="0" xfId="0" applyFont="1"/>
    <xf numFmtId="0" fontId="53" fillId="10" borderId="1" xfId="0" applyFont="1" applyFill="1" applyBorder="1" applyAlignment="1">
      <alignment horizontal="center" vertical="center"/>
    </xf>
    <xf numFmtId="0" fontId="56" fillId="10" borderId="1" xfId="0" applyFont="1" applyFill="1" applyBorder="1" applyAlignment="1">
      <alignment horizontal="center" vertical="center"/>
    </xf>
    <xf numFmtId="0" fontId="56" fillId="10" borderId="1" xfId="0" applyFont="1" applyFill="1" applyBorder="1" applyAlignment="1">
      <alignment horizontal="center" vertical="top"/>
    </xf>
    <xf numFmtId="0" fontId="56" fillId="10" borderId="1" xfId="0" applyFont="1" applyFill="1" applyBorder="1" applyAlignment="1">
      <alignment horizontal="left" vertical="center"/>
    </xf>
    <xf numFmtId="0" fontId="53" fillId="10" borderId="1" xfId="0" applyFont="1" applyFill="1" applyBorder="1" applyAlignment="1">
      <alignment horizontal="center" vertical="top"/>
    </xf>
    <xf numFmtId="0" fontId="53" fillId="10" borderId="1" xfId="0" applyFont="1" applyFill="1" applyBorder="1" applyAlignment="1">
      <alignment horizontal="left" vertical="center"/>
    </xf>
    <xf numFmtId="0" fontId="53" fillId="10" borderId="1" xfId="0" applyFont="1" applyFill="1" applyBorder="1"/>
    <xf numFmtId="0" fontId="53" fillId="0" borderId="0" xfId="0" applyFont="1"/>
    <xf numFmtId="0" fontId="53" fillId="13" borderId="20" xfId="0" applyFont="1" applyFill="1" applyBorder="1" applyAlignment="1">
      <alignment horizontal="center" vertical="center"/>
    </xf>
    <xf numFmtId="0" fontId="53" fillId="0" borderId="0" xfId="0" applyFont="1" applyAlignment="1">
      <alignment horizontal="center"/>
    </xf>
    <xf numFmtId="0" fontId="26" fillId="13" borderId="79" xfId="0" applyFont="1" applyFill="1" applyBorder="1" applyAlignment="1">
      <alignment horizontal="center" vertical="center"/>
    </xf>
    <xf numFmtId="0" fontId="26" fillId="13" borderId="53" xfId="0" applyFont="1" applyFill="1" applyBorder="1" applyAlignment="1">
      <alignment horizontal="center" vertical="center"/>
    </xf>
    <xf numFmtId="0" fontId="26" fillId="16" borderId="20" xfId="0" applyFont="1" applyFill="1" applyBorder="1" applyAlignment="1">
      <alignment horizontal="center" vertical="center"/>
    </xf>
    <xf numFmtId="0" fontId="26" fillId="16" borderId="74" xfId="0" applyFont="1" applyFill="1" applyBorder="1" applyAlignment="1">
      <alignment horizontal="left"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1" fontId="53" fillId="16" borderId="80" xfId="0" applyNumberFormat="1" applyFont="1" applyFill="1" applyBorder="1" applyAlignment="1">
      <alignment horizontal="center" vertical="center"/>
    </xf>
    <xf numFmtId="0" fontId="26" fillId="0" borderId="29" xfId="0" applyFont="1" applyBorder="1" applyAlignment="1">
      <alignment horizontal="center" vertical="center"/>
    </xf>
    <xf numFmtId="0" fontId="26" fillId="0" borderId="20" xfId="0" applyFont="1" applyBorder="1" applyAlignment="1">
      <alignment horizontal="center" vertical="center"/>
    </xf>
    <xf numFmtId="1" fontId="53" fillId="16" borderId="81" xfId="0" applyNumberFormat="1" applyFont="1" applyFill="1" applyBorder="1" applyAlignment="1">
      <alignment horizontal="center" vertical="center"/>
    </xf>
    <xf numFmtId="0" fontId="26" fillId="0" borderId="39" xfId="0" applyFont="1" applyBorder="1" applyAlignment="1">
      <alignment horizontal="center" vertical="center"/>
    </xf>
    <xf numFmtId="0" fontId="26" fillId="0" borderId="42" xfId="0" applyFont="1" applyBorder="1" applyAlignment="1">
      <alignment horizontal="center" vertical="center"/>
    </xf>
    <xf numFmtId="1" fontId="53" fillId="16" borderId="82" xfId="0" applyNumberFormat="1" applyFont="1" applyFill="1" applyBorder="1" applyAlignment="1">
      <alignment horizontal="center" vertical="center"/>
    </xf>
    <xf numFmtId="0" fontId="53" fillId="10" borderId="23" xfId="0" applyFont="1" applyFill="1" applyBorder="1" applyAlignment="1">
      <alignment horizontal="center" vertical="center"/>
    </xf>
    <xf numFmtId="0" fontId="53" fillId="10" borderId="23" xfId="0" applyFont="1" applyFill="1" applyBorder="1"/>
    <xf numFmtId="0" fontId="23" fillId="10" borderId="1" xfId="0" applyFont="1" applyFill="1" applyBorder="1" applyAlignment="1">
      <alignment horizontal="center" vertical="center"/>
    </xf>
    <xf numFmtId="0" fontId="23" fillId="10" borderId="1" xfId="0" applyFont="1" applyFill="1" applyBorder="1" applyAlignment="1">
      <alignment horizontal="center" vertical="top"/>
    </xf>
    <xf numFmtId="0" fontId="23" fillId="10" borderId="1" xfId="0" applyFont="1" applyFill="1" applyBorder="1" applyAlignment="1">
      <alignment horizontal="left" vertical="center"/>
    </xf>
    <xf numFmtId="0" fontId="58" fillId="16" borderId="74" xfId="0" applyFont="1" applyFill="1" applyBorder="1" applyAlignment="1">
      <alignment horizontal="left" vertical="center"/>
    </xf>
    <xf numFmtId="0" fontId="59" fillId="10" borderId="1" xfId="0" applyFont="1" applyFill="1" applyBorder="1" applyAlignment="1">
      <alignment vertical="center"/>
    </xf>
    <xf numFmtId="1" fontId="43" fillId="0" borderId="20" xfId="0" applyNumberFormat="1" applyFont="1" applyBorder="1" applyAlignment="1">
      <alignment horizontal="center" vertical="center" wrapText="1"/>
    </xf>
    <xf numFmtId="1" fontId="43" fillId="0" borderId="20" xfId="0" applyNumberFormat="1" applyFont="1" applyBorder="1" applyAlignment="1">
      <alignment horizontal="center" vertical="center"/>
    </xf>
    <xf numFmtId="1" fontId="26" fillId="0" borderId="0" xfId="0" applyNumberFormat="1" applyFont="1" applyAlignment="1">
      <alignment horizontal="center" vertical="center"/>
    </xf>
    <xf numFmtId="0" fontId="49" fillId="23" borderId="1" xfId="0" applyFont="1" applyFill="1" applyBorder="1" applyAlignment="1">
      <alignment vertical="center"/>
    </xf>
    <xf numFmtId="0" fontId="23" fillId="23" borderId="1" xfId="0" applyFont="1" applyFill="1" applyBorder="1" applyAlignment="1">
      <alignment vertical="center"/>
    </xf>
    <xf numFmtId="0" fontId="60" fillId="23" borderId="1" xfId="0" applyFont="1" applyFill="1" applyBorder="1" applyAlignment="1">
      <alignment vertical="center"/>
    </xf>
    <xf numFmtId="0" fontId="49" fillId="23" borderId="1" xfId="0" applyFont="1" applyFill="1" applyBorder="1" applyAlignment="1">
      <alignment horizontal="center" vertical="center"/>
    </xf>
    <xf numFmtId="1" fontId="49" fillId="26" borderId="20" xfId="0" applyNumberFormat="1" applyFont="1" applyFill="1" applyBorder="1" applyAlignment="1">
      <alignment horizontal="center" vertical="center"/>
    </xf>
    <xf numFmtId="0" fontId="47" fillId="0" borderId="20" xfId="0" applyFont="1" applyBorder="1" applyAlignment="1">
      <alignment horizontal="center" vertical="center"/>
    </xf>
    <xf numFmtId="0" fontId="47" fillId="0" borderId="20" xfId="0" applyFont="1" applyBorder="1" applyAlignment="1">
      <alignment horizontal="left" vertical="center"/>
    </xf>
    <xf numFmtId="1" fontId="62" fillId="0" borderId="20" xfId="0" applyNumberFormat="1" applyFont="1" applyBorder="1" applyAlignment="1">
      <alignment horizontal="center" vertical="center" wrapText="1"/>
    </xf>
    <xf numFmtId="1" fontId="63" fillId="0" borderId="20" xfId="0" applyNumberFormat="1" applyFont="1" applyBorder="1" applyAlignment="1">
      <alignment horizontal="center" vertical="center" wrapText="1"/>
    </xf>
    <xf numFmtId="1" fontId="64" fillId="0" borderId="20" xfId="0" applyNumberFormat="1" applyFont="1" applyBorder="1" applyAlignment="1">
      <alignment horizontal="center" vertical="center" wrapText="1"/>
    </xf>
    <xf numFmtId="1" fontId="65" fillId="0" borderId="20" xfId="0" applyNumberFormat="1" applyFont="1" applyBorder="1" applyAlignment="1">
      <alignment horizontal="center" vertical="center" wrapText="1"/>
    </xf>
    <xf numFmtId="1" fontId="66" fillId="0" borderId="4" xfId="0" applyNumberFormat="1" applyFont="1" applyBorder="1" applyAlignment="1">
      <alignment horizontal="center" vertical="center"/>
    </xf>
    <xf numFmtId="0" fontId="61" fillId="23" borderId="1" xfId="0" applyFont="1" applyFill="1" applyBorder="1" applyAlignment="1">
      <alignment vertical="center" wrapText="1"/>
    </xf>
    <xf numFmtId="1" fontId="67" fillId="23" borderId="1" xfId="0" applyNumberFormat="1" applyFont="1" applyFill="1" applyBorder="1" applyAlignment="1">
      <alignment vertical="center"/>
    </xf>
    <xf numFmtId="0" fontId="68" fillId="23" borderId="1" xfId="0" applyFont="1" applyFill="1" applyBorder="1" applyAlignment="1">
      <alignment vertical="center" wrapText="1"/>
    </xf>
    <xf numFmtId="0" fontId="69" fillId="0" borderId="1" xfId="0" applyFont="1" applyBorder="1" applyAlignment="1">
      <alignment vertical="center"/>
    </xf>
    <xf numFmtId="0" fontId="69" fillId="0" borderId="0" xfId="0" applyFont="1" applyAlignment="1">
      <alignment vertical="center"/>
    </xf>
    <xf numFmtId="0" fontId="71" fillId="14" borderId="84" xfId="0" applyFont="1" applyFill="1" applyBorder="1" applyAlignment="1">
      <alignment horizontal="center" vertical="center"/>
    </xf>
    <xf numFmtId="0" fontId="69" fillId="0" borderId="1" xfId="0" applyFont="1" applyBorder="1" applyAlignment="1">
      <alignment horizontal="left" vertical="center"/>
    </xf>
    <xf numFmtId="0" fontId="69" fillId="0" borderId="1" xfId="0" applyFont="1" applyBorder="1" applyAlignment="1">
      <alignment horizontal="right" vertical="center"/>
    </xf>
    <xf numFmtId="0" fontId="72" fillId="0" borderId="0" xfId="0" applyFont="1"/>
    <xf numFmtId="0" fontId="71" fillId="0" borderId="1" xfId="0" applyFont="1" applyBorder="1" applyAlignment="1">
      <alignment vertical="center"/>
    </xf>
    <xf numFmtId="0" fontId="71" fillId="0" borderId="20" xfId="0" applyFont="1" applyBorder="1" applyAlignment="1">
      <alignment horizontal="center" vertical="center"/>
    </xf>
    <xf numFmtId="0" fontId="71" fillId="0" borderId="0" xfId="0" applyFont="1" applyAlignment="1">
      <alignment vertical="center"/>
    </xf>
    <xf numFmtId="0" fontId="73" fillId="0" borderId="0" xfId="0" applyFont="1"/>
    <xf numFmtId="0" fontId="69" fillId="0" borderId="20" xfId="0" applyFont="1" applyBorder="1" applyAlignment="1">
      <alignment horizontal="center" vertical="center"/>
    </xf>
    <xf numFmtId="0" fontId="69" fillId="0" borderId="20" xfId="0" applyFont="1" applyBorder="1" applyAlignment="1">
      <alignment horizontal="left" vertical="center" wrapText="1"/>
    </xf>
    <xf numFmtId="0" fontId="69" fillId="0" borderId="20" xfId="0" applyFont="1" applyBorder="1" applyAlignment="1">
      <alignment vertical="center"/>
    </xf>
    <xf numFmtId="0" fontId="69" fillId="0" borderId="20" xfId="0" applyFont="1" applyBorder="1" applyAlignment="1">
      <alignment horizontal="left" vertical="center"/>
    </xf>
    <xf numFmtId="0" fontId="71" fillId="0" borderId="1" xfId="0" applyFont="1" applyBorder="1" applyAlignment="1">
      <alignment horizontal="center" vertical="center"/>
    </xf>
    <xf numFmtId="0" fontId="71" fillId="0" borderId="0" xfId="0" applyFont="1" applyAlignment="1">
      <alignment horizontal="center" vertical="center"/>
    </xf>
    <xf numFmtId="0" fontId="69" fillId="0" borderId="1" xfId="0" applyFont="1" applyBorder="1" applyAlignment="1">
      <alignment horizontal="center" vertical="center"/>
    </xf>
    <xf numFmtId="0" fontId="69" fillId="0" borderId="0" xfId="0" applyFont="1" applyAlignment="1">
      <alignment horizontal="center" vertical="center"/>
    </xf>
    <xf numFmtId="0" fontId="69" fillId="0" borderId="97" xfId="0" applyFont="1" applyBorder="1" applyAlignment="1">
      <alignment horizontal="center" vertical="center" wrapText="1"/>
    </xf>
    <xf numFmtId="0" fontId="69" fillId="0" borderId="20" xfId="0" applyFont="1" applyBorder="1" applyAlignment="1">
      <alignment horizontal="center" vertical="center" wrapText="1"/>
    </xf>
    <xf numFmtId="167" fontId="69" fillId="0" borderId="1" xfId="0" applyNumberFormat="1" applyFont="1" applyBorder="1" applyAlignment="1">
      <alignment horizontal="center" vertical="center"/>
    </xf>
    <xf numFmtId="0" fontId="5" fillId="0" borderId="0" xfId="0" applyFont="1"/>
    <xf numFmtId="0" fontId="78" fillId="0" borderId="99" xfId="0" applyFont="1" applyBorder="1" applyAlignment="1">
      <alignment vertical="center" wrapText="1"/>
    </xf>
    <xf numFmtId="0" fontId="78" fillId="0" borderId="100" xfId="0" applyFont="1" applyBorder="1" applyAlignment="1">
      <alignment vertical="center" wrapText="1"/>
    </xf>
    <xf numFmtId="0" fontId="78" fillId="0" borderId="20" xfId="0" applyFont="1" applyBorder="1" applyAlignment="1">
      <alignment horizontal="left" vertical="center" wrapText="1"/>
    </xf>
    <xf numFmtId="0" fontId="78" fillId="0" borderId="0" xfId="0" applyFont="1" applyAlignment="1">
      <alignment vertical="center"/>
    </xf>
    <xf numFmtId="0" fontId="78" fillId="0" borderId="0" xfId="0" applyFont="1" applyAlignment="1">
      <alignment horizontal="left" vertical="center"/>
    </xf>
    <xf numFmtId="0" fontId="79" fillId="0" borderId="20" xfId="0" applyFont="1" applyBorder="1" applyAlignment="1">
      <alignment horizontal="left" vertical="center" wrapText="1"/>
    </xf>
    <xf numFmtId="0" fontId="78" fillId="0" borderId="94" xfId="0" applyFont="1" applyBorder="1" applyAlignment="1">
      <alignment vertical="center" wrapText="1"/>
    </xf>
    <xf numFmtId="0" fontId="20" fillId="14" borderId="69" xfId="0" applyFont="1" applyFill="1" applyBorder="1" applyAlignment="1">
      <alignment horizontal="center" vertical="center"/>
    </xf>
    <xf numFmtId="0" fontId="20" fillId="14" borderId="74" xfId="0" applyFont="1" applyFill="1" applyBorder="1" applyAlignment="1">
      <alignment horizontal="center" vertical="center"/>
    </xf>
    <xf numFmtId="0" fontId="76" fillId="0" borderId="21" xfId="0" applyFont="1" applyBorder="1" applyAlignment="1">
      <alignment vertical="center"/>
    </xf>
    <xf numFmtId="0" fontId="77" fillId="0" borderId="21" xfId="0" applyFont="1" applyBorder="1" applyAlignment="1">
      <alignment vertical="center"/>
    </xf>
    <xf numFmtId="0" fontId="76" fillId="0" borderId="58" xfId="0" applyFont="1" applyBorder="1" applyAlignment="1">
      <alignment vertical="center"/>
    </xf>
    <xf numFmtId="0" fontId="76" fillId="0" borderId="79" xfId="0" applyFont="1" applyBorder="1" applyAlignment="1">
      <alignment vertical="center"/>
    </xf>
    <xf numFmtId="0" fontId="76" fillId="0" borderId="101" xfId="0" applyFont="1" applyBorder="1" applyAlignment="1">
      <alignment vertical="center"/>
    </xf>
    <xf numFmtId="0" fontId="77" fillId="0" borderId="98" xfId="3" quotePrefix="1" applyFont="1" applyBorder="1" applyAlignment="1" applyProtection="1">
      <alignment horizontal="center" vertical="center"/>
      <protection locked="0"/>
    </xf>
    <xf numFmtId="0" fontId="28" fillId="0" borderId="23" xfId="0" applyFont="1" applyBorder="1" applyAlignment="1">
      <alignment horizontal="center"/>
    </xf>
    <xf numFmtId="0" fontId="0" fillId="0" borderId="0" xfId="0" applyAlignment="1">
      <alignment horizontal="center" vertical="center"/>
    </xf>
    <xf numFmtId="0" fontId="0" fillId="0" borderId="0" xfId="0" applyAlignment="1">
      <alignment horizontal="center"/>
    </xf>
    <xf numFmtId="1" fontId="82" fillId="0" borderId="20" xfId="0" applyNumberFormat="1" applyFont="1" applyBorder="1" applyAlignment="1">
      <alignment horizontal="center" vertical="center" wrapText="1"/>
    </xf>
    <xf numFmtId="166" fontId="82" fillId="0" borderId="20" xfId="0" applyNumberFormat="1" applyFont="1" applyBorder="1" applyAlignment="1">
      <alignment horizontal="center" vertical="center" wrapText="1"/>
    </xf>
    <xf numFmtId="0" fontId="0" fillId="0" borderId="0" xfId="0"/>
    <xf numFmtId="0" fontId="82" fillId="0" borderId="20" xfId="0" applyFont="1" applyBorder="1" applyAlignment="1">
      <alignment horizontal="center"/>
    </xf>
    <xf numFmtId="1" fontId="82" fillId="0" borderId="20" xfId="0" applyNumberFormat="1" applyFont="1" applyBorder="1" applyAlignment="1">
      <alignment horizontal="center"/>
    </xf>
    <xf numFmtId="0" fontId="73" fillId="0" borderId="91" xfId="0" applyFont="1" applyBorder="1"/>
    <xf numFmtId="0" fontId="72" fillId="0" borderId="91" xfId="0" applyFont="1" applyBorder="1" applyAlignment="1">
      <alignment horizontal="left" vertical="center" wrapText="1"/>
    </xf>
    <xf numFmtId="0" fontId="73" fillId="0" borderId="96" xfId="0" applyFont="1" applyBorder="1"/>
    <xf numFmtId="0" fontId="72" fillId="0" borderId="96" xfId="0" applyFont="1" applyBorder="1" applyAlignment="1">
      <alignment horizontal="left" vertical="center" wrapText="1"/>
    </xf>
    <xf numFmtId="0" fontId="73" fillId="0" borderId="94" xfId="0" applyFont="1" applyBorder="1"/>
    <xf numFmtId="0" fontId="72" fillId="0" borderId="94" xfId="0" applyFont="1" applyBorder="1" applyAlignment="1">
      <alignment horizontal="left" vertical="center" wrapText="1"/>
    </xf>
    <xf numFmtId="0" fontId="69" fillId="0" borderId="94" xfId="0" applyFont="1" applyBorder="1" applyAlignment="1">
      <alignment vertical="center"/>
    </xf>
    <xf numFmtId="0" fontId="72" fillId="0" borderId="91" xfId="0" applyFont="1" applyBorder="1"/>
    <xf numFmtId="0" fontId="69" fillId="0" borderId="55" xfId="0" applyFont="1" applyBorder="1" applyAlignment="1">
      <alignment vertical="center"/>
    </xf>
    <xf numFmtId="0" fontId="69" fillId="0" borderId="86" xfId="0" applyFont="1" applyBorder="1" applyAlignment="1">
      <alignment vertical="center"/>
    </xf>
    <xf numFmtId="2" fontId="23" fillId="0" borderId="20" xfId="0" applyNumberFormat="1" applyFont="1" applyBorder="1" applyAlignment="1">
      <alignment horizontal="center" vertical="center"/>
    </xf>
    <xf numFmtId="0" fontId="51" fillId="10" borderId="102" xfId="0" applyFont="1" applyFill="1" applyBorder="1" applyAlignment="1">
      <alignment horizontal="center"/>
    </xf>
    <xf numFmtId="0" fontId="51" fillId="10" borderId="94" xfId="0" applyFont="1" applyFill="1" applyBorder="1" applyAlignment="1">
      <alignment horizontal="center"/>
    </xf>
    <xf numFmtId="0" fontId="5" fillId="22" borderId="102" xfId="0" applyFont="1" applyFill="1" applyBorder="1" applyAlignment="1">
      <alignment horizontal="center" vertical="center"/>
    </xf>
    <xf numFmtId="0" fontId="5" fillId="22" borderId="94" xfId="0" applyFont="1" applyFill="1" applyBorder="1" applyAlignment="1">
      <alignment horizontal="center" vertical="center"/>
    </xf>
    <xf numFmtId="0" fontId="43" fillId="22" borderId="102" xfId="0" applyFont="1" applyFill="1" applyBorder="1" applyAlignment="1">
      <alignment horizontal="center" vertical="center"/>
    </xf>
    <xf numFmtId="0" fontId="43" fillId="22" borderId="94" xfId="0" applyFont="1" applyFill="1" applyBorder="1" applyAlignment="1">
      <alignment horizontal="center" vertical="center"/>
    </xf>
    <xf numFmtId="0" fontId="43" fillId="0" borderId="94" xfId="0" applyFont="1" applyBorder="1" applyAlignment="1">
      <alignment wrapText="1"/>
    </xf>
    <xf numFmtId="0" fontId="51" fillId="10" borderId="103" xfId="0" applyFont="1" applyFill="1" applyBorder="1" applyAlignment="1">
      <alignment horizontal="center"/>
    </xf>
    <xf numFmtId="0" fontId="43" fillId="0" borderId="102" xfId="0" quotePrefix="1" applyFont="1" applyBorder="1" applyAlignment="1">
      <alignment wrapText="1"/>
    </xf>
    <xf numFmtId="0" fontId="43" fillId="0" borderId="94" xfId="0" quotePrefix="1" applyFont="1" applyBorder="1" applyAlignment="1">
      <alignment wrapText="1"/>
    </xf>
    <xf numFmtId="0" fontId="5" fillId="27" borderId="1" xfId="0" applyFont="1" applyFill="1" applyBorder="1" applyAlignment="1">
      <alignment horizontal="center" vertical="center"/>
    </xf>
    <xf numFmtId="0" fontId="43" fillId="27" borderId="1" xfId="0" applyFont="1" applyFill="1" applyBorder="1" applyAlignment="1">
      <alignment horizontal="center" vertical="center"/>
    </xf>
    <xf numFmtId="0" fontId="0" fillId="0" borderId="0" xfId="0"/>
    <xf numFmtId="0" fontId="9" fillId="0" borderId="55" xfId="0" applyFont="1" applyBorder="1"/>
    <xf numFmtId="0" fontId="9" fillId="0" borderId="94" xfId="0" applyFont="1" applyBorder="1"/>
    <xf numFmtId="0" fontId="9" fillId="0" borderId="97" xfId="0" applyFont="1" applyBorder="1"/>
    <xf numFmtId="0" fontId="9" fillId="0" borderId="21" xfId="0" applyFont="1" applyBorder="1"/>
    <xf numFmtId="0" fontId="71" fillId="0" borderId="74" xfId="0" applyFont="1" applyBorder="1" applyAlignment="1">
      <alignment horizontal="center" vertical="center"/>
    </xf>
    <xf numFmtId="0" fontId="9" fillId="0" borderId="96" xfId="0" applyFont="1" applyBorder="1"/>
    <xf numFmtId="0" fontId="83" fillId="0" borderId="96" xfId="0" applyFont="1" applyBorder="1" applyAlignment="1">
      <alignment horizontal="right" vertical="center"/>
    </xf>
    <xf numFmtId="0" fontId="83" fillId="0" borderId="96" xfId="0" applyFont="1" applyBorder="1"/>
    <xf numFmtId="0" fontId="83" fillId="0" borderId="94" xfId="0" applyFont="1" applyBorder="1" applyAlignment="1">
      <alignment horizontal="right" wrapText="1"/>
    </xf>
    <xf numFmtId="0" fontId="69" fillId="0" borderId="94" xfId="0" applyFont="1" applyBorder="1" applyAlignment="1">
      <alignment horizontal="left" vertical="center" wrapText="1"/>
    </xf>
    <xf numFmtId="0" fontId="71" fillId="0" borderId="74" xfId="0" applyFont="1" applyBorder="1" applyAlignment="1">
      <alignment vertical="center"/>
    </xf>
    <xf numFmtId="0" fontId="9" fillId="0" borderId="97" xfId="0" applyFont="1" applyBorder="1" applyAlignment="1"/>
    <xf numFmtId="0" fontId="84" fillId="0" borderId="97" xfId="0" applyFont="1" applyBorder="1" applyAlignment="1">
      <alignment horizontal="center" vertical="center"/>
    </xf>
    <xf numFmtId="0" fontId="84" fillId="0" borderId="21" xfId="0" applyFont="1" applyBorder="1" applyAlignment="1">
      <alignment horizontal="center" vertical="center"/>
    </xf>
    <xf numFmtId="0" fontId="71" fillId="0" borderId="97" xfId="0" applyFont="1" applyBorder="1" applyAlignment="1">
      <alignment horizontal="center" vertical="center"/>
    </xf>
    <xf numFmtId="0" fontId="71" fillId="0" borderId="94" xfId="0" applyFont="1" applyBorder="1" applyAlignment="1">
      <alignment vertical="center"/>
    </xf>
    <xf numFmtId="0" fontId="71" fillId="0" borderId="29" xfId="0" applyFont="1" applyBorder="1" applyAlignment="1">
      <alignment horizontal="center" vertical="center"/>
    </xf>
    <xf numFmtId="0" fontId="84" fillId="0" borderId="108" xfId="0" applyFont="1" applyBorder="1" applyAlignment="1">
      <alignment horizontal="center" vertical="center"/>
    </xf>
    <xf numFmtId="0" fontId="69" fillId="0" borderId="29" xfId="0" applyFont="1" applyBorder="1" applyAlignment="1">
      <alignment horizontal="center" vertical="center"/>
    </xf>
    <xf numFmtId="0" fontId="69" fillId="0" borderId="39" xfId="0" applyFont="1" applyBorder="1" applyAlignment="1">
      <alignment horizontal="center" vertical="center"/>
    </xf>
    <xf numFmtId="0" fontId="84" fillId="0" borderId="114" xfId="0" applyFont="1" applyBorder="1" applyAlignment="1">
      <alignment horizontal="center" vertical="center"/>
    </xf>
    <xf numFmtId="0" fontId="69" fillId="0" borderId="94" xfId="0" applyFont="1" applyBorder="1" applyAlignment="1">
      <alignment horizontal="center" vertical="center"/>
    </xf>
    <xf numFmtId="0" fontId="69" fillId="0" borderId="94" xfId="0" applyFont="1" applyBorder="1" applyAlignment="1">
      <alignment vertical="center" wrapText="1"/>
    </xf>
    <xf numFmtId="0" fontId="9" fillId="0" borderId="94" xfId="0" applyFont="1" applyBorder="1" applyAlignment="1"/>
    <xf numFmtId="0" fontId="69" fillId="0" borderId="116" xfId="0" applyFont="1" applyBorder="1" applyAlignment="1">
      <alignment horizontal="center" vertical="center"/>
    </xf>
    <xf numFmtId="0" fontId="69" fillId="0" borderId="117" xfId="0" applyFont="1" applyBorder="1" applyAlignment="1">
      <alignment horizontal="left" vertical="center"/>
    </xf>
    <xf numFmtId="0" fontId="69" fillId="0" borderId="118" xfId="0" applyFont="1" applyBorder="1" applyAlignment="1">
      <alignment vertical="center" wrapText="1"/>
    </xf>
    <xf numFmtId="0" fontId="9" fillId="0" borderId="118" xfId="0" applyFont="1" applyBorder="1" applyAlignment="1"/>
    <xf numFmtId="0" fontId="69" fillId="0" borderId="121" xfId="0" applyFont="1" applyBorder="1" applyAlignment="1">
      <alignment horizontal="center" vertical="center"/>
    </xf>
    <xf numFmtId="0" fontId="69" fillId="0" borderId="32" xfId="0" applyFont="1" applyBorder="1" applyAlignment="1">
      <alignment vertical="center"/>
    </xf>
    <xf numFmtId="0" fontId="69" fillId="0" borderId="122" xfId="0" applyFont="1" applyBorder="1" applyAlignment="1">
      <alignment vertical="center" wrapText="1"/>
    </xf>
    <xf numFmtId="0" fontId="9" fillId="0" borderId="122" xfId="0" applyFont="1" applyBorder="1" applyAlignment="1"/>
    <xf numFmtId="0" fontId="69" fillId="0" borderId="125" xfId="0" applyFont="1" applyBorder="1" applyAlignment="1">
      <alignment horizontal="center" vertical="center"/>
    </xf>
    <xf numFmtId="0" fontId="69" fillId="0" borderId="126" xfId="0" applyFont="1" applyBorder="1" applyAlignment="1">
      <alignment vertical="center"/>
    </xf>
    <xf numFmtId="0" fontId="69" fillId="0" borderId="127" xfId="0" applyFont="1" applyBorder="1" applyAlignment="1">
      <alignment vertical="center" wrapText="1"/>
    </xf>
    <xf numFmtId="0" fontId="9" fillId="0" borderId="127" xfId="0" applyFont="1" applyBorder="1" applyAlignment="1"/>
    <xf numFmtId="0" fontId="9" fillId="0" borderId="128" xfId="0" applyFont="1" applyBorder="1" applyAlignment="1"/>
    <xf numFmtId="0" fontId="9" fillId="0" borderId="129" xfId="0" applyFont="1" applyBorder="1" applyAlignment="1"/>
    <xf numFmtId="0" fontId="9" fillId="0" borderId="124" xfId="0" applyFont="1" applyBorder="1" applyAlignment="1"/>
    <xf numFmtId="0" fontId="73" fillId="0" borderId="130" xfId="0" applyFont="1" applyBorder="1" applyAlignment="1">
      <alignment vertical="center" wrapText="1"/>
    </xf>
    <xf numFmtId="0" fontId="69" fillId="0" borderId="30" xfId="0" applyFont="1" applyBorder="1" applyAlignment="1">
      <alignment vertical="center" wrapText="1"/>
    </xf>
    <xf numFmtId="0" fontId="69" fillId="0" borderId="110" xfId="0" applyFont="1" applyBorder="1" applyAlignment="1">
      <alignment horizontal="center" vertical="center" wrapText="1"/>
    </xf>
    <xf numFmtId="0" fontId="69" fillId="0" borderId="42" xfId="0" applyFont="1" applyBorder="1" applyAlignment="1">
      <alignment horizontal="center" vertical="center" wrapText="1"/>
    </xf>
    <xf numFmtId="0" fontId="69" fillId="0" borderId="112" xfId="0" applyFont="1" applyBorder="1" applyAlignment="1">
      <alignment vertical="center" wrapText="1"/>
    </xf>
    <xf numFmtId="0" fontId="71" fillId="0" borderId="94" xfId="0" applyFont="1" applyBorder="1" applyAlignment="1">
      <alignment horizontal="center" vertical="center"/>
    </xf>
    <xf numFmtId="0" fontId="71" fillId="0" borderId="24" xfId="0" applyFont="1" applyBorder="1" applyAlignment="1">
      <alignment horizontal="center" vertical="center"/>
    </xf>
    <xf numFmtId="0" fontId="71" fillId="0" borderId="25" xfId="0" applyFont="1" applyBorder="1" applyAlignment="1">
      <alignment horizontal="center" vertical="center"/>
    </xf>
    <xf numFmtId="0" fontId="9" fillId="0" borderId="108" xfId="0" applyFont="1" applyBorder="1"/>
    <xf numFmtId="0" fontId="69" fillId="0" borderId="42" xfId="0" applyFont="1" applyBorder="1" applyAlignment="1">
      <alignment horizontal="left" vertical="center"/>
    </xf>
    <xf numFmtId="0" fontId="71" fillId="0" borderId="108" xfId="0" applyFont="1" applyBorder="1" applyAlignment="1">
      <alignment horizontal="center" vertical="center"/>
    </xf>
    <xf numFmtId="0" fontId="69" fillId="0" borderId="42" xfId="0" applyFont="1" applyBorder="1" applyAlignment="1">
      <alignment vertical="center"/>
    </xf>
    <xf numFmtId="0" fontId="71" fillId="0" borderId="132" xfId="0" applyFont="1" applyBorder="1" applyAlignment="1">
      <alignment horizontal="center" vertical="center"/>
    </xf>
    <xf numFmtId="0" fontId="9" fillId="0" borderId="136" xfId="0" applyFont="1" applyBorder="1"/>
    <xf numFmtId="0" fontId="74" fillId="0" borderId="0" xfId="0" applyFont="1" applyAlignment="1">
      <alignment vertical="center"/>
    </xf>
    <xf numFmtId="0" fontId="72" fillId="0" borderId="0" xfId="0" applyFont="1" applyAlignment="1">
      <alignment vertical="center"/>
    </xf>
    <xf numFmtId="0" fontId="84" fillId="0" borderId="0" xfId="0" applyFont="1" applyAlignment="1">
      <alignment vertical="center"/>
    </xf>
    <xf numFmtId="0" fontId="69" fillId="0" borderId="77" xfId="0" applyFont="1" applyBorder="1" applyAlignment="1">
      <alignment horizontal="left" vertical="center" wrapText="1"/>
    </xf>
    <xf numFmtId="0" fontId="9" fillId="0" borderId="77" xfId="0" applyFont="1" applyBorder="1"/>
    <xf numFmtId="0" fontId="71" fillId="0" borderId="77" xfId="0" applyFont="1" applyBorder="1" applyAlignment="1">
      <alignment vertical="center"/>
    </xf>
    <xf numFmtId="0" fontId="9" fillId="0" borderId="120" xfId="0" applyFont="1" applyBorder="1" applyAlignment="1"/>
    <xf numFmtId="0" fontId="0" fillId="0" borderId="0" xfId="0"/>
    <xf numFmtId="0" fontId="9" fillId="0" borderId="94" xfId="0" applyFont="1" applyBorder="1"/>
    <xf numFmtId="0" fontId="74" fillId="0" borderId="96" xfId="0" applyFont="1" applyBorder="1" applyAlignment="1">
      <alignment horizontal="center" vertical="center" wrapText="1"/>
    </xf>
    <xf numFmtId="0" fontId="9" fillId="0" borderId="91" xfId="0" applyFont="1" applyBorder="1"/>
    <xf numFmtId="0" fontId="9" fillId="0" borderId="96" xfId="0" applyFont="1" applyBorder="1"/>
    <xf numFmtId="166" fontId="0" fillId="0" borderId="20" xfId="0" applyNumberFormat="1" applyBorder="1" applyAlignment="1">
      <alignment horizontal="center" vertical="center"/>
    </xf>
    <xf numFmtId="166" fontId="0" fillId="0" borderId="0" xfId="0" applyNumberFormat="1" applyAlignment="1">
      <alignment horizontal="center"/>
    </xf>
    <xf numFmtId="0" fontId="72" fillId="0" borderId="91" xfId="0" quotePrefix="1" applyFont="1" applyBorder="1" applyAlignment="1">
      <alignment horizontal="left" vertical="center" wrapText="1"/>
    </xf>
    <xf numFmtId="0" fontId="5" fillId="0" borderId="91" xfId="0" applyFont="1" applyBorder="1"/>
    <xf numFmtId="0" fontId="6" fillId="0" borderId="0" xfId="0" applyFont="1" applyAlignment="1">
      <alignment horizontal="center" vertical="center"/>
    </xf>
    <xf numFmtId="0" fontId="0" fillId="0" borderId="0" xfId="0"/>
    <xf numFmtId="0" fontId="8" fillId="0" borderId="2" xfId="0" applyFont="1" applyBorder="1" applyAlignment="1">
      <alignment horizontal="center" vertical="center"/>
    </xf>
    <xf numFmtId="0" fontId="9" fillId="0" borderId="4" xfId="0" applyFont="1" applyBorder="1"/>
    <xf numFmtId="2" fontId="11" fillId="0" borderId="8" xfId="0" applyNumberFormat="1" applyFont="1" applyBorder="1" applyAlignment="1">
      <alignment horizontal="center" vertical="center"/>
    </xf>
    <xf numFmtId="0" fontId="9" fillId="0" borderId="9" xfId="0" applyFont="1" applyBorder="1"/>
    <xf numFmtId="0" fontId="9" fillId="0" borderId="10" xfId="0" applyFont="1" applyBorder="1"/>
    <xf numFmtId="0" fontId="11" fillId="0" borderId="8" xfId="0" applyFont="1" applyBorder="1" applyAlignment="1">
      <alignment horizontal="center" vertical="center"/>
    </xf>
    <xf numFmtId="0" fontId="7" fillId="0" borderId="0" xfId="0" applyFont="1" applyAlignment="1">
      <alignment vertical="center"/>
    </xf>
    <xf numFmtId="0" fontId="7" fillId="0" borderId="17" xfId="0" applyFont="1" applyBorder="1" applyAlignment="1">
      <alignment vertical="center"/>
    </xf>
    <xf numFmtId="0" fontId="9" fillId="0" borderId="19" xfId="0" applyFont="1" applyBorder="1"/>
    <xf numFmtId="0" fontId="7" fillId="0" borderId="17" xfId="0" applyFont="1" applyBorder="1" applyAlignment="1">
      <alignment horizontal="center" vertical="center"/>
    </xf>
    <xf numFmtId="0" fontId="9" fillId="0" borderId="18" xfId="0" applyFont="1" applyBorder="1"/>
    <xf numFmtId="0" fontId="7" fillId="5" borderId="17" xfId="0" applyFont="1" applyFill="1" applyBorder="1" applyAlignment="1">
      <alignment horizontal="center" vertical="center"/>
    </xf>
    <xf numFmtId="0" fontId="19" fillId="0" borderId="17" xfId="0" applyFont="1" applyBorder="1" applyAlignment="1">
      <alignment horizontal="center" vertical="center"/>
    </xf>
    <xf numFmtId="0" fontId="18" fillId="0" borderId="17" xfId="0" applyFont="1" applyBorder="1" applyAlignment="1">
      <alignment horizontal="center" vertical="center"/>
    </xf>
    <xf numFmtId="0" fontId="9" fillId="0" borderId="7" xfId="0" applyFont="1" applyBorder="1"/>
    <xf numFmtId="0" fontId="7" fillId="0" borderId="15" xfId="0" applyFont="1" applyBorder="1" applyAlignment="1">
      <alignment vertical="center"/>
    </xf>
    <xf numFmtId="0" fontId="9" fillId="0" borderId="15" xfId="0" applyFont="1" applyBorder="1"/>
    <xf numFmtId="0" fontId="9" fillId="0" borderId="16" xfId="0" applyFont="1" applyBorder="1"/>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9" fillId="0" borderId="5" xfId="0" applyFont="1" applyBorder="1"/>
    <xf numFmtId="0" fontId="9" fillId="0" borderId="14" xfId="0" applyFont="1" applyBorder="1"/>
    <xf numFmtId="0" fontId="16" fillId="0" borderId="0" xfId="0" applyFont="1" applyAlignment="1">
      <alignment vertical="center"/>
    </xf>
    <xf numFmtId="0" fontId="17" fillId="0" borderId="0" xfId="0" applyFont="1" applyAlignment="1">
      <alignment horizontal="left"/>
    </xf>
    <xf numFmtId="0" fontId="5" fillId="0" borderId="55" xfId="0" applyFont="1" applyBorder="1"/>
    <xf numFmtId="0" fontId="7" fillId="0" borderId="0" xfId="0" applyFont="1" applyAlignment="1">
      <alignment horizontal="left" vertical="center"/>
    </xf>
    <xf numFmtId="0" fontId="23" fillId="7" borderId="2" xfId="0" applyFont="1" applyFill="1" applyBorder="1" applyAlignment="1">
      <alignment horizontal="center" vertical="center" wrapText="1"/>
    </xf>
    <xf numFmtId="0" fontId="9" fillId="0" borderId="22" xfId="0" applyFont="1" applyBorder="1"/>
    <xf numFmtId="0" fontId="9" fillId="0" borderId="86" xfId="0" applyFont="1" applyBorder="1"/>
    <xf numFmtId="0" fontId="24" fillId="7" borderId="2" xfId="0" applyFont="1" applyFill="1" applyBorder="1" applyAlignment="1">
      <alignment horizontal="center" vertical="center" wrapText="1"/>
    </xf>
    <xf numFmtId="0" fontId="23" fillId="8" borderId="3" xfId="0" applyFont="1" applyFill="1" applyBorder="1" applyAlignment="1">
      <alignment horizontal="center" vertical="center" wrapText="1"/>
    </xf>
    <xf numFmtId="0" fontId="9" fillId="0" borderId="11" xfId="0" applyFont="1" applyBorder="1"/>
    <xf numFmtId="0" fontId="23" fillId="8" borderId="2" xfId="0" applyFont="1" applyFill="1" applyBorder="1" applyAlignment="1">
      <alignment horizontal="center" vertical="center" wrapText="1"/>
    </xf>
    <xf numFmtId="0" fontId="23" fillId="8" borderId="17"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13" borderId="3"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25" fillId="11" borderId="3" xfId="0" applyFont="1" applyFill="1" applyBorder="1" applyAlignment="1">
      <alignment horizontal="center" vertical="center" wrapText="1"/>
    </xf>
    <xf numFmtId="0" fontId="25" fillId="12" borderId="2" xfId="0"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xf>
    <xf numFmtId="0" fontId="37" fillId="0" borderId="0" xfId="0" applyFont="1" applyAlignment="1">
      <alignment horizontal="center"/>
    </xf>
    <xf numFmtId="0" fontId="38" fillId="0" borderId="0" xfId="0" applyFont="1" applyAlignment="1">
      <alignment horizontal="center"/>
    </xf>
    <xf numFmtId="0" fontId="35" fillId="0" borderId="0" xfId="0" applyFont="1" applyAlignment="1">
      <alignment horizontal="center"/>
    </xf>
    <xf numFmtId="0" fontId="36" fillId="0" borderId="45" xfId="0" applyFont="1" applyBorder="1" applyAlignment="1">
      <alignment horizontal="center" vertical="center"/>
    </xf>
    <xf numFmtId="0" fontId="9" fillId="0" borderId="46" xfId="0" applyFont="1" applyBorder="1"/>
    <xf numFmtId="0" fontId="9" fillId="0" borderId="47" xfId="0" applyFont="1" applyBorder="1"/>
    <xf numFmtId="0" fontId="33" fillId="0" borderId="45" xfId="0" applyFont="1" applyBorder="1" applyAlignment="1">
      <alignment horizontal="center" vertical="center"/>
    </xf>
    <xf numFmtId="49" fontId="30" fillId="0" borderId="57" xfId="0" applyNumberFormat="1" applyFont="1" applyBorder="1" applyAlignment="1">
      <alignment horizontal="center"/>
    </xf>
    <xf numFmtId="0" fontId="9" fillId="0" borderId="58" xfId="0" applyFont="1" applyBorder="1"/>
    <xf numFmtId="49" fontId="30" fillId="0" borderId="54" xfId="0" applyNumberFormat="1" applyFont="1" applyBorder="1" applyAlignment="1">
      <alignment horizontal="center"/>
    </xf>
    <xf numFmtId="0" fontId="9" fillId="0" borderId="55" xfId="0" applyFont="1" applyBorder="1"/>
    <xf numFmtId="49" fontId="30" fillId="0" borderId="48" xfId="0" applyNumberFormat="1" applyFont="1" applyBorder="1" applyAlignment="1">
      <alignment horizontal="left"/>
    </xf>
    <xf numFmtId="0" fontId="9" fillId="0" borderId="50" xfId="0" applyFont="1" applyBorder="1"/>
    <xf numFmtId="49" fontId="30" fillId="0" borderId="48" xfId="0" applyNumberFormat="1" applyFont="1" applyBorder="1" applyAlignment="1">
      <alignment horizontal="center"/>
    </xf>
    <xf numFmtId="0" fontId="9" fillId="0" borderId="49" xfId="0" applyFont="1" applyBorder="1"/>
    <xf numFmtId="49" fontId="40" fillId="0" borderId="17" xfId="0" applyNumberFormat="1" applyFont="1" applyBorder="1" applyAlignment="1">
      <alignment horizontal="center" vertical="center"/>
    </xf>
    <xf numFmtId="49" fontId="30" fillId="0" borderId="51" xfId="0" applyNumberFormat="1" applyFont="1" applyBorder="1" applyAlignment="1">
      <alignment horizontal="center"/>
    </xf>
    <xf numFmtId="0" fontId="9" fillId="0" borderId="52" xfId="0" applyFont="1" applyBorder="1"/>
    <xf numFmtId="49" fontId="37" fillId="0" borderId="48" xfId="0" applyNumberFormat="1" applyFont="1" applyBorder="1" applyAlignment="1">
      <alignment horizontal="center"/>
    </xf>
    <xf numFmtId="49" fontId="40" fillId="0" borderId="17" xfId="0" applyNumberFormat="1" applyFont="1" applyBorder="1" applyAlignment="1">
      <alignment horizontal="center" vertical="center" wrapText="1"/>
    </xf>
    <xf numFmtId="0" fontId="40" fillId="0" borderId="17" xfId="0" applyFont="1" applyBorder="1" applyAlignment="1">
      <alignment horizontal="center" vertical="center"/>
    </xf>
    <xf numFmtId="0" fontId="31" fillId="0" borderId="17" xfId="0" applyFont="1" applyBorder="1" applyAlignment="1">
      <alignment horizontal="left" vertical="center"/>
    </xf>
    <xf numFmtId="0" fontId="41" fillId="0" borderId="17" xfId="0" applyFont="1" applyBorder="1" applyAlignment="1">
      <alignment horizontal="center" vertical="center"/>
    </xf>
    <xf numFmtId="0" fontId="40" fillId="0" borderId="17" xfId="0" applyFont="1" applyBorder="1" applyAlignment="1">
      <alignment horizontal="left" vertical="center"/>
    </xf>
    <xf numFmtId="0" fontId="37" fillId="0" borderId="48" xfId="0" applyFont="1" applyBorder="1" applyAlignment="1">
      <alignment horizontal="center" vertical="center"/>
    </xf>
    <xf numFmtId="0" fontId="30" fillId="0" borderId="48" xfId="0" applyFont="1" applyBorder="1" applyAlignment="1">
      <alignment vertical="center"/>
    </xf>
    <xf numFmtId="0" fontId="42" fillId="7"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42" fillId="7" borderId="66" xfId="0" applyFont="1" applyFill="1" applyBorder="1" applyAlignment="1">
      <alignment horizontal="center" vertical="center" wrapText="1"/>
    </xf>
    <xf numFmtId="0" fontId="9" fillId="0" borderId="67" xfId="0" applyFont="1" applyBorder="1"/>
    <xf numFmtId="0" fontId="9" fillId="0" borderId="69" xfId="0" applyFont="1" applyBorder="1"/>
    <xf numFmtId="0" fontId="25" fillId="16" borderId="17" xfId="0" applyFont="1" applyFill="1" applyBorder="1" applyAlignment="1">
      <alignment horizontal="center" vertical="center" wrapText="1"/>
    </xf>
    <xf numFmtId="0" fontId="25" fillId="16" borderId="57" xfId="0" applyFont="1" applyFill="1" applyBorder="1" applyAlignment="1">
      <alignment horizontal="center" vertical="center" wrapText="1"/>
    </xf>
    <xf numFmtId="0" fontId="9" fillId="0" borderId="68" xfId="0" applyFont="1" applyBorder="1"/>
    <xf numFmtId="0" fontId="25" fillId="12" borderId="3" xfId="0" applyFont="1" applyFill="1" applyBorder="1" applyAlignment="1">
      <alignment horizontal="center" vertical="center" wrapText="1"/>
    </xf>
    <xf numFmtId="0" fontId="44" fillId="14" borderId="73" xfId="0" applyFont="1" applyFill="1" applyBorder="1" applyAlignment="1">
      <alignment horizontal="center" vertical="center"/>
    </xf>
    <xf numFmtId="0" fontId="45" fillId="14" borderId="48" xfId="0" applyFont="1" applyFill="1" applyBorder="1" applyAlignment="1">
      <alignment horizontal="center" vertical="center"/>
    </xf>
    <xf numFmtId="0" fontId="23" fillId="0" borderId="0" xfId="0" applyFont="1" applyAlignment="1">
      <alignment horizontal="center"/>
    </xf>
    <xf numFmtId="0" fontId="23" fillId="18" borderId="2" xfId="0" applyFont="1" applyFill="1" applyBorder="1" applyAlignment="1">
      <alignment horizontal="center" vertical="center"/>
    </xf>
    <xf numFmtId="0" fontId="23" fillId="10" borderId="17" xfId="0" applyFont="1" applyFill="1" applyBorder="1" applyAlignment="1">
      <alignment horizontal="center"/>
    </xf>
    <xf numFmtId="0" fontId="44" fillId="14" borderId="48" xfId="0" applyFont="1" applyFill="1" applyBorder="1" applyAlignment="1">
      <alignment horizontal="center" vertical="center"/>
    </xf>
    <xf numFmtId="0" fontId="23" fillId="18" borderId="2" xfId="0" applyFont="1" applyFill="1" applyBorder="1" applyAlignment="1">
      <alignment horizontal="center" vertical="center" wrapText="1"/>
    </xf>
    <xf numFmtId="0" fontId="9" fillId="0" borderId="41" xfId="0" applyFont="1" applyBorder="1"/>
    <xf numFmtId="0" fontId="23" fillId="18" borderId="17" xfId="0" applyFont="1" applyFill="1" applyBorder="1" applyAlignment="1">
      <alignment horizontal="center"/>
    </xf>
    <xf numFmtId="0" fontId="9" fillId="0" borderId="78" xfId="0" applyFont="1" applyBorder="1"/>
    <xf numFmtId="0" fontId="48" fillId="13" borderId="17" xfId="0" applyFont="1" applyFill="1" applyBorder="1" applyAlignment="1">
      <alignment horizontal="center" vertical="center"/>
    </xf>
    <xf numFmtId="0" fontId="53" fillId="0" borderId="0" xfId="0" applyFont="1" applyAlignment="1">
      <alignment horizontal="center" vertical="center"/>
    </xf>
    <xf numFmtId="0" fontId="46" fillId="10" borderId="48" xfId="0" applyFont="1" applyFill="1" applyBorder="1" applyAlignment="1">
      <alignment horizontal="center" vertical="center"/>
    </xf>
    <xf numFmtId="0" fontId="47" fillId="20" borderId="2" xfId="0" applyFont="1" applyFill="1" applyBorder="1" applyAlignment="1">
      <alignment horizontal="center" vertical="center"/>
    </xf>
    <xf numFmtId="0" fontId="52" fillId="21" borderId="48" xfId="0" applyFont="1" applyFill="1" applyBorder="1" applyAlignment="1">
      <alignment horizontal="center" vertical="center"/>
    </xf>
    <xf numFmtId="0" fontId="52" fillId="22" borderId="102" xfId="0" applyFont="1" applyFill="1" applyBorder="1" applyAlignment="1">
      <alignment horizontal="center" vertical="center"/>
    </xf>
    <xf numFmtId="0" fontId="9" fillId="0" borderId="94" xfId="0" applyFont="1" applyBorder="1"/>
    <xf numFmtId="0" fontId="52" fillId="5" borderId="48" xfId="0" applyFont="1" applyFill="1" applyBorder="1" applyAlignment="1">
      <alignment horizontal="center" vertical="center"/>
    </xf>
    <xf numFmtId="0" fontId="53" fillId="0" borderId="103" xfId="0" applyFont="1" applyBorder="1" applyAlignment="1">
      <alignment horizontal="center" vertical="center"/>
    </xf>
    <xf numFmtId="0" fontId="0" fillId="0" borderId="103" xfId="0" applyBorder="1"/>
    <xf numFmtId="0" fontId="49" fillId="20" borderId="17" xfId="0" applyFont="1" applyFill="1" applyBorder="1" applyAlignment="1">
      <alignment horizontal="center" vertical="center"/>
    </xf>
    <xf numFmtId="0" fontId="49" fillId="20" borderId="3" xfId="0" applyFont="1" applyFill="1" applyBorder="1" applyAlignment="1">
      <alignment horizontal="center" vertical="center" wrapText="1"/>
    </xf>
    <xf numFmtId="0" fontId="49" fillId="20" borderId="2" xfId="0" applyFont="1" applyFill="1" applyBorder="1" applyAlignment="1">
      <alignment horizontal="center" vertical="center" wrapText="1"/>
    </xf>
    <xf numFmtId="0" fontId="52" fillId="22" borderId="48" xfId="0" applyFont="1" applyFill="1" applyBorder="1" applyAlignment="1">
      <alignment horizontal="center" vertical="center"/>
    </xf>
    <xf numFmtId="0" fontId="52" fillId="27" borderId="48" xfId="0" applyFont="1" applyFill="1" applyBorder="1" applyAlignment="1">
      <alignment horizontal="center" vertical="center"/>
    </xf>
    <xf numFmtId="0" fontId="9" fillId="28" borderId="49" xfId="0" applyFont="1" applyFill="1" applyBorder="1"/>
    <xf numFmtId="0" fontId="9" fillId="28" borderId="50" xfId="0" applyFont="1" applyFill="1" applyBorder="1"/>
    <xf numFmtId="0" fontId="53" fillId="0" borderId="0" xfId="0" applyFont="1" applyAlignment="1">
      <alignment horizontal="center"/>
    </xf>
    <xf numFmtId="0" fontId="53" fillId="18" borderId="2" xfId="0" applyFont="1" applyFill="1" applyBorder="1" applyAlignment="1">
      <alignment horizontal="center" vertical="center"/>
    </xf>
    <xf numFmtId="0" fontId="53" fillId="10" borderId="17" xfId="0" applyFont="1" applyFill="1" applyBorder="1" applyAlignment="1">
      <alignment horizontal="center"/>
    </xf>
    <xf numFmtId="0" fontId="55" fillId="14" borderId="48" xfId="0" applyFont="1" applyFill="1" applyBorder="1" applyAlignment="1">
      <alignment horizontal="center" vertical="center"/>
    </xf>
    <xf numFmtId="0" fontId="53" fillId="18" borderId="2" xfId="0" applyFont="1" applyFill="1" applyBorder="1" applyAlignment="1">
      <alignment horizontal="center" vertical="center" wrapText="1"/>
    </xf>
    <xf numFmtId="0" fontId="53" fillId="18" borderId="17" xfId="0" applyFont="1" applyFill="1" applyBorder="1" applyAlignment="1">
      <alignment horizontal="center"/>
    </xf>
    <xf numFmtId="0" fontId="53" fillId="13" borderId="17" xfId="0" applyFont="1" applyFill="1" applyBorder="1" applyAlignment="1">
      <alignment horizontal="center" vertical="center"/>
    </xf>
    <xf numFmtId="0" fontId="23" fillId="13" borderId="17" xfId="0" applyFont="1" applyFill="1" applyBorder="1" applyAlignment="1">
      <alignment horizontal="center" vertical="center"/>
    </xf>
    <xf numFmtId="0" fontId="57" fillId="14" borderId="48" xfId="0" applyFont="1" applyFill="1" applyBorder="1" applyAlignment="1">
      <alignment horizontal="center" vertical="center"/>
    </xf>
    <xf numFmtId="0" fontId="45" fillId="23" borderId="48" xfId="0" applyFont="1" applyFill="1" applyBorder="1" applyAlignment="1">
      <alignment horizontal="center" vertical="center"/>
    </xf>
    <xf numFmtId="0" fontId="23" fillId="23" borderId="48" xfId="0" applyFont="1" applyFill="1" applyBorder="1" applyAlignment="1">
      <alignment horizontal="center" vertical="center"/>
    </xf>
    <xf numFmtId="0" fontId="51" fillId="24" borderId="17" xfId="0" applyFont="1" applyFill="1" applyBorder="1" applyAlignment="1">
      <alignment horizontal="center" vertical="center"/>
    </xf>
    <xf numFmtId="0" fontId="61" fillId="0" borderId="2" xfId="0" applyFont="1" applyBorder="1" applyAlignment="1">
      <alignment horizontal="center" vertical="center" textRotation="90" wrapText="1"/>
    </xf>
    <xf numFmtId="0" fontId="60" fillId="25" borderId="2" xfId="0" applyFont="1" applyFill="1" applyBorder="1" applyAlignment="1">
      <alignment horizontal="center" vertical="center" textRotation="90"/>
    </xf>
    <xf numFmtId="0" fontId="49" fillId="24" borderId="2" xfId="0" applyFont="1" applyFill="1" applyBorder="1" applyAlignment="1">
      <alignment horizontal="center" vertical="center"/>
    </xf>
    <xf numFmtId="0" fontId="49" fillId="0" borderId="14" xfId="0" applyFont="1" applyBorder="1" applyAlignment="1">
      <alignment horizontal="center" vertical="center"/>
    </xf>
    <xf numFmtId="0" fontId="60" fillId="25" borderId="2" xfId="0" applyFont="1" applyFill="1" applyBorder="1" applyAlignment="1">
      <alignment horizontal="center" vertical="center" textRotation="90" wrapText="1"/>
    </xf>
    <xf numFmtId="0" fontId="49" fillId="24" borderId="2" xfId="0" applyFont="1" applyFill="1" applyBorder="1" applyAlignment="1">
      <alignment horizontal="center" vertical="center" wrapText="1"/>
    </xf>
    <xf numFmtId="0" fontId="69" fillId="0" borderId="109" xfId="0" applyFont="1" applyBorder="1" applyAlignment="1">
      <alignment horizontal="center" vertical="center" wrapText="1"/>
    </xf>
    <xf numFmtId="0" fontId="69" fillId="0" borderId="110" xfId="0" applyFont="1" applyBorder="1" applyAlignment="1">
      <alignment horizontal="center" vertical="center" wrapText="1"/>
    </xf>
    <xf numFmtId="0" fontId="69" fillId="0" borderId="111" xfId="0" applyFont="1" applyBorder="1" applyAlignment="1">
      <alignment horizontal="center" vertical="center" wrapText="1"/>
    </xf>
    <xf numFmtId="0" fontId="69" fillId="0" borderId="112" xfId="0" applyFont="1" applyBorder="1" applyAlignment="1">
      <alignment horizontal="center" vertical="center" wrapText="1"/>
    </xf>
    <xf numFmtId="0" fontId="71" fillId="0" borderId="134" xfId="0" applyFont="1" applyBorder="1" applyAlignment="1">
      <alignment horizontal="center" vertical="center"/>
    </xf>
    <xf numFmtId="0" fontId="71" fillId="0" borderId="106" xfId="0" applyFont="1" applyBorder="1" applyAlignment="1">
      <alignment horizontal="center" vertical="center"/>
    </xf>
    <xf numFmtId="0" fontId="71" fillId="0" borderId="135" xfId="0" applyFont="1" applyBorder="1" applyAlignment="1">
      <alignment horizontal="center" vertical="center"/>
    </xf>
    <xf numFmtId="0" fontId="71" fillId="0" borderId="107" xfId="0" applyFont="1" applyBorder="1" applyAlignment="1">
      <alignment horizontal="center" vertical="center"/>
    </xf>
    <xf numFmtId="0" fontId="72" fillId="0" borderId="119" xfId="0" applyFont="1" applyBorder="1" applyAlignment="1">
      <alignment horizontal="center" vertical="center"/>
    </xf>
    <xf numFmtId="0" fontId="72" fillId="0" borderId="118" xfId="0" applyFont="1" applyBorder="1" applyAlignment="1">
      <alignment horizontal="center" vertical="center"/>
    </xf>
    <xf numFmtId="0" fontId="72" fillId="0" borderId="120" xfId="0" applyFont="1" applyBorder="1" applyAlignment="1">
      <alignment horizontal="center" vertical="center"/>
    </xf>
    <xf numFmtId="0" fontId="72" fillId="0" borderId="123" xfId="0" applyFont="1" applyBorder="1" applyAlignment="1">
      <alignment horizontal="center" vertical="center"/>
    </xf>
    <xf numFmtId="0" fontId="72" fillId="0" borderId="122" xfId="0" applyFont="1" applyBorder="1" applyAlignment="1">
      <alignment horizontal="center" vertical="center"/>
    </xf>
    <xf numFmtId="0" fontId="72" fillId="0" borderId="124" xfId="0" applyFont="1" applyBorder="1" applyAlignment="1">
      <alignment horizontal="center" vertical="center"/>
    </xf>
    <xf numFmtId="0" fontId="72" fillId="0" borderId="123" xfId="0" quotePrefix="1" applyFont="1" applyBorder="1" applyAlignment="1">
      <alignment horizontal="center" vertical="center"/>
    </xf>
    <xf numFmtId="0" fontId="72" fillId="0" borderId="122" xfId="0" quotePrefix="1" applyFont="1" applyBorder="1" applyAlignment="1">
      <alignment horizontal="center" vertical="center"/>
    </xf>
    <xf numFmtId="0" fontId="72" fillId="0" borderId="124" xfId="0" quotePrefix="1" applyFont="1" applyBorder="1" applyAlignment="1">
      <alignment horizontal="center" vertical="center"/>
    </xf>
    <xf numFmtId="0" fontId="71" fillId="0" borderId="104" xfId="0" applyFont="1" applyBorder="1" applyAlignment="1">
      <alignment horizontal="center" vertical="center"/>
    </xf>
    <xf numFmtId="0" fontId="71" fillId="0" borderId="33" xfId="0" applyFont="1" applyBorder="1" applyAlignment="1">
      <alignment horizontal="center" vertical="center"/>
    </xf>
    <xf numFmtId="0" fontId="71" fillId="0" borderId="105" xfId="0" applyFont="1" applyBorder="1" applyAlignment="1">
      <alignment horizontal="center" vertical="center"/>
    </xf>
    <xf numFmtId="0" fontId="71" fillId="0" borderId="71" xfId="0" applyFont="1" applyBorder="1" applyAlignment="1">
      <alignment horizontal="center" vertical="center"/>
    </xf>
    <xf numFmtId="0" fontId="71" fillId="0" borderId="69" xfId="0" applyFont="1" applyBorder="1" applyAlignment="1">
      <alignment horizontal="center" vertical="center"/>
    </xf>
    <xf numFmtId="0" fontId="71" fillId="0" borderId="96" xfId="0" applyFont="1" applyBorder="1" applyAlignment="1">
      <alignment horizontal="center" vertical="center"/>
    </xf>
    <xf numFmtId="0" fontId="84" fillId="0" borderId="70" xfId="0" applyFont="1" applyBorder="1" applyAlignment="1">
      <alignment horizontal="center" vertical="center"/>
    </xf>
    <xf numFmtId="0" fontId="84" fillId="0" borderId="71" xfId="0" applyFont="1" applyBorder="1" applyAlignment="1">
      <alignment horizontal="center" vertical="center"/>
    </xf>
    <xf numFmtId="0" fontId="84" fillId="0" borderId="131" xfId="0" applyFont="1" applyBorder="1" applyAlignment="1">
      <alignment horizontal="center" vertical="center"/>
    </xf>
    <xf numFmtId="0" fontId="84" fillId="0" borderId="132" xfId="0" applyFont="1" applyBorder="1" applyAlignment="1">
      <alignment horizontal="center" vertical="center"/>
    </xf>
    <xf numFmtId="0" fontId="84" fillId="0" borderId="96" xfId="0" applyFont="1" applyBorder="1" applyAlignment="1">
      <alignment horizontal="center" vertical="center"/>
    </xf>
    <xf numFmtId="0" fontId="84" fillId="0" borderId="133" xfId="0" applyFont="1" applyBorder="1" applyAlignment="1">
      <alignment horizontal="center" vertical="center"/>
    </xf>
    <xf numFmtId="0" fontId="72" fillId="0" borderId="74" xfId="0" applyFont="1" applyBorder="1" applyAlignment="1">
      <alignment horizontal="left" vertical="center" wrapText="1"/>
    </xf>
    <xf numFmtId="0" fontId="9" fillId="0" borderId="97" xfId="0" applyFont="1" applyBorder="1"/>
    <xf numFmtId="0" fontId="9" fillId="0" borderId="21" xfId="0" applyFont="1" applyBorder="1"/>
    <xf numFmtId="0" fontId="72" fillId="0" borderId="74" xfId="0" quotePrefix="1" applyFont="1" applyBorder="1" applyAlignment="1">
      <alignment horizontal="left" vertical="center" wrapText="1"/>
    </xf>
    <xf numFmtId="0" fontId="5" fillId="0" borderId="97" xfId="0" applyFont="1" applyBorder="1"/>
    <xf numFmtId="0" fontId="5" fillId="0" borderId="21" xfId="0" applyFont="1" applyBorder="1"/>
    <xf numFmtId="0" fontId="69" fillId="0" borderId="53" xfId="0" applyFont="1" applyBorder="1" applyAlignment="1">
      <alignment horizontal="center" vertical="center"/>
    </xf>
    <xf numFmtId="0" fontId="9" fillId="0" borderId="23" xfId="0" applyFont="1" applyBorder="1"/>
    <xf numFmtId="0" fontId="69" fillId="0" borderId="20" xfId="0" applyFont="1" applyBorder="1" applyAlignment="1">
      <alignment horizontal="center" vertical="center"/>
    </xf>
    <xf numFmtId="0" fontId="9" fillId="0" borderId="20" xfId="0" applyFont="1" applyBorder="1"/>
    <xf numFmtId="0" fontId="69" fillId="0" borderId="20" xfId="0" applyFont="1" applyBorder="1" applyAlignment="1">
      <alignment horizontal="left" vertical="center"/>
    </xf>
    <xf numFmtId="0" fontId="72" fillId="0" borderId="20" xfId="0" applyFont="1" applyBorder="1" applyAlignment="1">
      <alignment horizontal="left" vertical="center" wrapText="1"/>
    </xf>
    <xf numFmtId="0" fontId="69" fillId="0" borderId="2" xfId="0" applyFont="1" applyBorder="1" applyAlignment="1">
      <alignment horizontal="left" vertical="center"/>
    </xf>
    <xf numFmtId="0" fontId="69" fillId="0" borderId="2" xfId="0" applyFont="1" applyBorder="1" applyAlignment="1">
      <alignment horizontal="center" vertical="center"/>
    </xf>
    <xf numFmtId="0" fontId="69" fillId="0" borderId="53" xfId="0" applyFont="1" applyBorder="1" applyAlignment="1">
      <alignment horizontal="left" vertical="center"/>
    </xf>
    <xf numFmtId="1" fontId="69" fillId="0" borderId="75" xfId="0" applyNumberFormat="1" applyFont="1" applyBorder="1" applyAlignment="1">
      <alignment horizontal="center" vertical="center"/>
    </xf>
    <xf numFmtId="0" fontId="9" fillId="0" borderId="79" xfId="0" applyFont="1" applyBorder="1"/>
    <xf numFmtId="1" fontId="69" fillId="0" borderId="20" xfId="0" applyNumberFormat="1" applyFont="1" applyBorder="1" applyAlignment="1">
      <alignment horizontal="center" vertical="center"/>
    </xf>
    <xf numFmtId="0" fontId="69" fillId="0" borderId="2" xfId="0" applyFont="1" applyBorder="1" applyAlignment="1">
      <alignment horizontal="left" vertical="center" wrapText="1"/>
    </xf>
    <xf numFmtId="0" fontId="72" fillId="0" borderId="17" xfId="0" applyFont="1" applyBorder="1" applyAlignment="1">
      <alignment horizontal="left" vertical="center" wrapText="1"/>
    </xf>
    <xf numFmtId="1" fontId="69" fillId="0" borderId="3" xfId="0" applyNumberFormat="1" applyFont="1" applyBorder="1" applyAlignment="1">
      <alignment horizontal="center" vertical="center"/>
    </xf>
    <xf numFmtId="0" fontId="69" fillId="0" borderId="87" xfId="0" applyFont="1" applyBorder="1" applyAlignment="1">
      <alignment horizontal="center" vertical="center"/>
    </xf>
    <xf numFmtId="0" fontId="9" fillId="0" borderId="92" xfId="0" applyFont="1" applyBorder="1"/>
    <xf numFmtId="0" fontId="69" fillId="0" borderId="87" xfId="0" applyFont="1" applyBorder="1" applyAlignment="1">
      <alignment horizontal="left" vertical="center" wrapText="1"/>
    </xf>
    <xf numFmtId="1" fontId="69" fillId="0" borderId="88" xfId="0" applyNumberFormat="1" applyFont="1" applyBorder="1" applyAlignment="1">
      <alignment horizontal="center" vertical="center"/>
    </xf>
    <xf numFmtId="0" fontId="9" fillId="0" borderId="89" xfId="0" applyFont="1" applyBorder="1"/>
    <xf numFmtId="0" fontId="9" fillId="0" borderId="93" xfId="0" applyFont="1" applyBorder="1"/>
    <xf numFmtId="0" fontId="69" fillId="0" borderId="53" xfId="0" applyFont="1" applyBorder="1" applyAlignment="1">
      <alignment horizontal="left" vertical="center" wrapText="1"/>
    </xf>
    <xf numFmtId="0" fontId="71" fillId="0" borderId="74" xfId="0" applyFont="1" applyBorder="1" applyAlignment="1">
      <alignment horizontal="center" vertical="center" wrapText="1"/>
    </xf>
    <xf numFmtId="0" fontId="71" fillId="0" borderId="74" xfId="0" applyFont="1" applyBorder="1" applyAlignment="1">
      <alignment horizontal="center" vertical="center"/>
    </xf>
    <xf numFmtId="0" fontId="70" fillId="0" borderId="48" xfId="0" applyFont="1" applyBorder="1" applyAlignment="1">
      <alignment horizontal="center" vertical="center"/>
    </xf>
    <xf numFmtId="0" fontId="69" fillId="0" borderId="48" xfId="0" applyFont="1" applyBorder="1" applyAlignment="1">
      <alignment horizontal="left" vertical="center"/>
    </xf>
    <xf numFmtId="0" fontId="69" fillId="0" borderId="55" xfId="0" applyFont="1" applyBorder="1" applyAlignment="1">
      <alignment horizontal="center" vertical="center"/>
    </xf>
    <xf numFmtId="0" fontId="72" fillId="0" borderId="119" xfId="0" quotePrefix="1" applyFont="1" applyBorder="1" applyAlignment="1">
      <alignment horizontal="center" vertical="center"/>
    </xf>
    <xf numFmtId="0" fontId="84" fillId="0" borderId="80" xfId="0" applyFont="1" applyBorder="1" applyAlignment="1">
      <alignment horizontal="center"/>
    </xf>
    <xf numFmtId="0" fontId="84" fillId="0" borderId="114" xfId="0" applyFont="1" applyBorder="1" applyAlignment="1">
      <alignment horizontal="center" vertical="center"/>
    </xf>
    <xf numFmtId="0" fontId="84" fillId="0" borderId="97" xfId="0" applyFont="1" applyBorder="1" applyAlignment="1">
      <alignment horizontal="center" vertical="center"/>
    </xf>
    <xf numFmtId="0" fontId="84" fillId="0" borderId="108" xfId="0" applyFont="1" applyBorder="1" applyAlignment="1">
      <alignment horizontal="center" vertical="center"/>
    </xf>
    <xf numFmtId="0" fontId="69" fillId="0" borderId="86" xfId="0" applyFont="1" applyBorder="1" applyAlignment="1">
      <alignment horizontal="left" vertical="center"/>
    </xf>
    <xf numFmtId="1" fontId="69" fillId="0" borderId="67" xfId="0" applyNumberFormat="1" applyFont="1" applyBorder="1" applyAlignment="1">
      <alignment horizontal="center" vertical="center"/>
    </xf>
    <xf numFmtId="0" fontId="69" fillId="0" borderId="74" xfId="0" applyFont="1" applyBorder="1" applyAlignment="1">
      <alignment horizontal="center" vertical="center" wrapText="1"/>
    </xf>
    <xf numFmtId="0" fontId="9" fillId="0" borderId="108" xfId="0" applyFont="1" applyBorder="1"/>
    <xf numFmtId="0" fontId="9" fillId="0" borderId="110" xfId="0" applyFont="1" applyBorder="1"/>
    <xf numFmtId="0" fontId="9" fillId="0" borderId="112" xfId="0" applyFont="1" applyBorder="1"/>
    <xf numFmtId="0" fontId="69" fillId="0" borderId="67" xfId="0" applyFont="1" applyBorder="1" applyAlignment="1">
      <alignment horizontal="left" vertical="center" wrapText="1"/>
    </xf>
    <xf numFmtId="0" fontId="69" fillId="0" borderId="48" xfId="0" applyFont="1" applyBorder="1" applyAlignment="1">
      <alignment horizontal="center" vertical="center"/>
    </xf>
    <xf numFmtId="0" fontId="72" fillId="0" borderId="90" xfId="0" applyFont="1" applyBorder="1" applyAlignment="1">
      <alignment horizontal="left" vertical="center" wrapText="1"/>
    </xf>
    <xf numFmtId="0" fontId="9" fillId="0" borderId="85" xfId="0" applyFont="1" applyBorder="1"/>
    <xf numFmtId="0" fontId="9" fillId="0" borderId="91" xfId="0" applyFont="1" applyBorder="1"/>
    <xf numFmtId="0" fontId="72" fillId="0" borderId="95" xfId="0" applyFont="1" applyBorder="1" applyAlignment="1">
      <alignment horizontal="left" vertical="center" wrapText="1"/>
    </xf>
    <xf numFmtId="0" fontId="9" fillId="0" borderId="96" xfId="0" applyFont="1" applyBorder="1"/>
    <xf numFmtId="0" fontId="72" fillId="0" borderId="18" xfId="0" applyFont="1" applyBorder="1"/>
    <xf numFmtId="167" fontId="69" fillId="0" borderId="48" xfId="0" applyNumberFormat="1" applyFont="1" applyBorder="1" applyAlignment="1">
      <alignment horizontal="center" vertical="center"/>
    </xf>
    <xf numFmtId="0" fontId="71" fillId="0" borderId="113" xfId="0" applyFont="1" applyBorder="1" applyAlignment="1">
      <alignment horizontal="center" vertical="center"/>
    </xf>
    <xf numFmtId="0" fontId="9" fillId="0" borderId="106" xfId="0" applyFont="1" applyBorder="1"/>
    <xf numFmtId="0" fontId="9" fillId="0" borderId="107" xfId="0" applyFont="1" applyBorder="1"/>
    <xf numFmtId="0" fontId="69" fillId="0" borderId="114" xfId="0" applyFont="1" applyBorder="1" applyAlignment="1">
      <alignment vertical="center" wrapText="1"/>
    </xf>
    <xf numFmtId="0" fontId="69" fillId="0" borderId="115" xfId="0" applyFont="1" applyBorder="1" applyAlignment="1">
      <alignment vertical="center" wrapText="1"/>
    </xf>
    <xf numFmtId="0" fontId="85" fillId="29" borderId="74" xfId="0" quotePrefix="1" applyFont="1" applyFill="1" applyBorder="1" applyAlignment="1">
      <alignment horizontal="left" vertical="center" wrapText="1"/>
    </xf>
    <xf numFmtId="0" fontId="85" fillId="29" borderId="97" xfId="0" applyFont="1" applyFill="1" applyBorder="1" applyAlignment="1">
      <alignment horizontal="left" vertical="center" wrapText="1"/>
    </xf>
    <xf numFmtId="0" fontId="85" fillId="29" borderId="21" xfId="0" applyFont="1" applyFill="1" applyBorder="1" applyAlignment="1">
      <alignment horizontal="left" vertical="center" wrapText="1"/>
    </xf>
    <xf numFmtId="0" fontId="85" fillId="29" borderId="69" xfId="0" quotePrefix="1" applyFont="1" applyFill="1" applyBorder="1" applyAlignment="1">
      <alignment horizontal="left" vertical="center" wrapText="1"/>
    </xf>
    <xf numFmtId="0" fontId="85" fillId="29" borderId="96" xfId="0" applyFont="1" applyFill="1" applyBorder="1" applyAlignment="1">
      <alignment horizontal="left" vertical="center" wrapText="1"/>
    </xf>
    <xf numFmtId="0" fontId="85" fillId="29" borderId="58" xfId="0" applyFont="1" applyFill="1" applyBorder="1" applyAlignment="1">
      <alignment horizontal="left" vertical="center" wrapText="1"/>
    </xf>
  </cellXfs>
  <cellStyles count="8">
    <cellStyle name="Normal" xfId="0" builtinId="0"/>
    <cellStyle name="Normal 2" xfId="2"/>
    <cellStyle name="Normal 2 2" xfId="3"/>
    <cellStyle name="Normal 2 3" xfId="7"/>
    <cellStyle name="Normal 3" xfId="1"/>
    <cellStyle name="Normal 3 2" xfId="4"/>
    <cellStyle name="Normal 4" xfId="6"/>
    <cellStyle name="Normal 4 5 2" xfId="5"/>
  </cellStyles>
  <dxfs count="1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Spin" dx="22" fmlaLink="$N$2" max="40" min="1" page="10" val="31"/>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9525</xdr:colOff>
      <xdr:row>1</xdr:row>
      <xdr:rowOff>28575</xdr:rowOff>
    </xdr:from>
    <xdr:ext cx="390525" cy="371475"/>
    <xdr:sp macro="" textlink="">
      <xdr:nvSpPr>
        <xdr:cNvPr id="3073" name="Spinner 1" hidden="1">
          <a:extLst>
            <a:ext uri="{FF2B5EF4-FFF2-40B4-BE49-F238E27FC236}">
              <a16:creationId xmlns="" xmlns:a16="http://schemas.microsoft.com/office/drawing/2014/main" id="{00000000-0008-0000-3900-0000010C0000}"/>
            </a:ext>
          </a:extLst>
        </xdr:cNvPr>
        <xdr:cNvSpPr/>
      </xdr:nvSpPr>
      <xdr:spPr bwMode="auto">
        <a:xfrm>
          <a:off x="0" y="0"/>
          <a:ext cx="0" cy="0"/>
        </a:xfrm>
        <a:prstGeom prst="rect">
          <a:avLst/>
        </a:prstGeom>
        <a:noFill/>
        <a:ln w="9525">
          <a:miter lim="800000"/>
          <a:headEnd/>
          <a:tailEnd/>
        </a:ln>
      </xdr:spPr>
    </xdr:sp>
    <xdr:clientData fLocksWithSheet="0"/>
  </xdr:oneCellAnchor>
  <mc:AlternateContent xmlns:mc="http://schemas.openxmlformats.org/markup-compatibility/2006">
    <mc:Choice xmlns:a14="http://schemas.microsoft.com/office/drawing/2010/main" Requires="a14">
      <xdr:twoCellAnchor>
        <xdr:from>
          <xdr:col>14</xdr:col>
          <xdr:colOff>28575</xdr:colOff>
          <xdr:row>0</xdr:row>
          <xdr:rowOff>200025</xdr:rowOff>
        </xdr:from>
        <xdr:to>
          <xdr:col>15</xdr:col>
          <xdr:colOff>0</xdr:colOff>
          <xdr:row>3</xdr:row>
          <xdr:rowOff>0</xdr:rowOff>
        </xdr:to>
        <xdr:sp macro="" textlink="">
          <xdr:nvSpPr>
            <xdr:cNvPr id="1025" name="Spinner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35720</xdr:colOff>
      <xdr:row>107</xdr:row>
      <xdr:rowOff>142875</xdr:rowOff>
    </xdr:from>
    <xdr:to>
      <xdr:col>6</xdr:col>
      <xdr:colOff>637799</xdr:colOff>
      <xdr:row>113</xdr:row>
      <xdr:rowOff>8437</xdr:rowOff>
    </xdr:to>
    <xdr:pic>
      <xdr:nvPicPr>
        <xdr:cNvPr id="4" name="Picture 3"/>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imgEffect>
                </a14:imgLayer>
              </a14:imgProps>
            </a:ext>
            <a:ext uri="{28A0092B-C50C-407E-A947-70E740481C1C}">
              <a14:useLocalDpi xmlns:a14="http://schemas.microsoft.com/office/drawing/2010/main" val="0"/>
            </a:ext>
          </a:extLst>
        </a:blip>
        <a:stretch>
          <a:fillRect/>
        </a:stretch>
      </xdr:blipFill>
      <xdr:spPr>
        <a:xfrm>
          <a:off x="2833689" y="52363688"/>
          <a:ext cx="1447423" cy="10800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W251"/>
  <sheetViews>
    <sheetView topLeftCell="A26" workbookViewId="0">
      <selection activeCell="C41" sqref="C41"/>
    </sheetView>
  </sheetViews>
  <sheetFormatPr defaultColWidth="14.42578125" defaultRowHeight="15" customHeight="1"/>
  <cols>
    <col min="1" max="1" width="3.28515625" customWidth="1"/>
    <col min="2" max="2" width="14.42578125" customWidth="1"/>
    <col min="3" max="3" width="16" customWidth="1"/>
    <col min="4" max="6" width="14.42578125" customWidth="1"/>
    <col min="71" max="72" width="26.28515625" customWidth="1"/>
    <col min="73" max="73" width="12.7109375" customWidth="1"/>
    <col min="74" max="74" width="30.28515625" customWidth="1"/>
    <col min="75" max="75" width="11.5703125" customWidth="1"/>
  </cols>
  <sheetData>
    <row r="1" spans="1:75" ht="1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row>
    <row r="2" spans="1:75" ht="15" customHeight="1">
      <c r="A2" s="2">
        <f>'DATA PESERTA DIDIK'!A6</f>
        <v>1</v>
      </c>
      <c r="B2" s="3" t="str">
        <f>'DATA PESERTA DIDIK'!C6</f>
        <v>0128605065</v>
      </c>
      <c r="C2" s="4" t="str">
        <f>'DATA PESERTA DIDIK'!D6</f>
        <v>ABID AQILA PRANAJA</v>
      </c>
      <c r="D2" s="5" t="str">
        <f>HOME!$H$8</f>
        <v>SD INSAN AMANAH</v>
      </c>
      <c r="E2" s="5" t="str">
        <f>HOME!$H$11</f>
        <v>Griyashanta Blok M (Jl. Soekarno - Hatta) Malang</v>
      </c>
      <c r="F2" s="2">
        <f>HOME!$H$23</f>
        <v>0</v>
      </c>
      <c r="G2" s="2" t="str">
        <f>HOME!$H$24</f>
        <v>4C</v>
      </c>
      <c r="H2" s="4" t="str">
        <f>HOME!$H$25</f>
        <v>Fase B</v>
      </c>
      <c r="I2" s="4" t="str">
        <f>HOME!$H$26</f>
        <v>Genap</v>
      </c>
      <c r="J2" s="4" t="str">
        <f>HOME!$H$27</f>
        <v>2022/2023</v>
      </c>
      <c r="K2" s="6">
        <f>LEGER!D9</f>
        <v>88.224999999999994</v>
      </c>
      <c r="L2" s="4" t="str">
        <f>SUMPA!CC16</f>
        <v>Kompetensi dalam hal mampu membaca Q.S. At-Tīn dengan tartil.mampu menjelaskan pesan-pesan pokok Q.S. At-Tīn dengan baik.mampu menjelaskan tujuan diutusnya Rasul dengan benarmenjelaskan makna salam dengan baikmampu menceritakan kisah nabi Muhammad SAW membangun kota Madinah sudah tercapai.</v>
      </c>
      <c r="M2" s="4" t="str">
        <f>SUMPA!CD16</f>
        <v>Kompetensi dalam hal 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 perlu ditingkatkan.</v>
      </c>
      <c r="N2" s="6">
        <f>LEGER!E9</f>
        <v>94.047619047619037</v>
      </c>
      <c r="O2" s="4" t="str">
        <f>SUMPP!CC16</f>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2" s="4" t="str">
        <f>SUMPP!CD16</f>
        <v>Kompetensi dalam hal mampu menjelaskan makna NKRI; perlu ditingkatkan.</v>
      </c>
      <c r="Q2" s="6">
        <f>LEGER!F9</f>
        <v>87.047619047619037</v>
      </c>
      <c r="R2" s="4" t="str">
        <f>SUMBI!CC16</f>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S2" s="4" t="str">
        <f>SUMBI!CD16</f>
        <v>Kompetensi dalam hal mampu menulis teks prosedur dengan informasi yang rinci dan akuratmampu menceritakan kembali informasi yang dibaca dari teks narasi dengan topik yang beraneka ragam perlu ditingkatkan.</v>
      </c>
      <c r="T2" s="6">
        <f>LEGER!G9</f>
        <v>89.5</v>
      </c>
      <c r="U2" s="4" t="str">
        <f>SUMMAT!CC16</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2" s="4" t="str">
        <f>SUMMAT!CD16</f>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c r="W2" s="6">
        <f>LEGER!H9</f>
        <v>93.926984126984124</v>
      </c>
      <c r="X2" s="4" t="str">
        <f>SUMIPAS!CC16</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2" s="4" t="str">
        <f>SUMIPAS!CD16</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c r="Z2" s="6">
        <f>LEGER!I9</f>
        <v>89.533333333333346</v>
      </c>
      <c r="AA2" s="4" t="str">
        <f>SUMPJOK!CC16</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sudah tercapai.</v>
      </c>
      <c r="AB2" s="4" t="str">
        <f>SUMPJOK!CD16</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c r="AC2" s="6">
        <f>LEGER!J9</f>
        <v>0</v>
      </c>
      <c r="AD2" s="4" t="str">
        <f>SUMMUSIK!CC16</f>
        <v>Kompetensi dalam hal contoh capaian pembelajaran 1; sudah tercapai.</v>
      </c>
      <c r="AE2" s="4" t="str">
        <f>SUMMUSIK!CD16</f>
        <v>Kompetensi dalam hal contoh tujuan pembelajaran 2; contoh lingkup materi 3; 0 0 0 0 0 0 0 masih perlu ditingkatkan.</v>
      </c>
      <c r="AF2" s="6">
        <f>LEGER!K9</f>
        <v>0</v>
      </c>
      <c r="AG2" s="4" t="str">
        <f>SUMTARI!CC16</f>
        <v>Kompetensi dalam hal contoh tujuan pembelajaran 2; contoh capaian pembelajaran 1; sudah tercapai.</v>
      </c>
      <c r="AH2" s="4" t="str">
        <f>SUMTARI!CD16</f>
        <v>Kompetensi dalam hal contoh lingkup materi 3; 0 0 0 0 0 0 0 masih perlu ditingkatkan.</v>
      </c>
      <c r="AI2" s="6">
        <f>LEGER!L9</f>
        <v>93.166666666666671</v>
      </c>
      <c r="AJ2" s="4" t="str">
        <f>SUMRUPA!CC16</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2" s="4" t="str">
        <f>SUMRUPA!CD16</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2" s="6">
        <f>LEGER!M9</f>
        <v>0</v>
      </c>
      <c r="AM2" s="4" t="str">
        <f>SUMTEATER!CC16</f>
        <v>Kompetensi dalam hal contoh tujuan pembelajaran 2; sudah tercapai.</v>
      </c>
      <c r="AN2" s="4" t="str">
        <f>SUMTEATER!CD16</f>
        <v>Kompetensi dalam hal contoh lingkup materi 3; contoh capaian pembelajaran 1; 0 0 0 0 0 0 0 masih perlu ditingkatkan.</v>
      </c>
      <c r="AO2" s="6">
        <f>LEGER!N9</f>
        <v>84.916666666666671</v>
      </c>
      <c r="AP2" s="4" t="str">
        <f>SUMBJ!CC16</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2" s="4" t="str">
        <f>SUMBJ!CD16</f>
        <v>Kompetensi dalam hal mampu memahami aksara Jawa (legena dan sandhangan swara)/carakan Madhurâ (aksara ghâjâng, sanḍhângan,pangangghuy) yang dibacakan atau dari media perlu ditingkatkan.</v>
      </c>
      <c r="AR2" s="6">
        <f>LEGER!O9</f>
        <v>88.25</v>
      </c>
      <c r="AS2" s="4" t="str">
        <f>'SUM ING'!CC16</f>
        <v>Kompetensi dalam hal dapat mengidentifikasi  waktu dengan menggunakan jam analogdapat membuat kalimat sederhana tentang kendaraan sudah tercapai.</v>
      </c>
      <c r="AT2" s="4" t="str">
        <f>'SUM ING'!CD16</f>
        <v>Kompetensi dalam hal dapat menyebutkan kegiatan sehari-hari menggunakan simple present dapat menuliskan kegiatan sehari-hari dengan menggunakan adverbs of frequency (always, usually, sometimes, never)dapat mengidentifikasi jenis-jenis kendaraan perlu ditingkatkan.</v>
      </c>
      <c r="AU2" s="6">
        <f>LEGER!P9</f>
        <v>88.166666666666671</v>
      </c>
      <c r="AV2" s="4" t="str">
        <f>'SUM FIQ'!CC16</f>
        <v>Kompetensi dalam hal mampu menjelaskan arti salat duha dengan benarmampu menjelaskan tata cara salat duha dengan benarmampu menjelaskan arti  dan tata salat tasbih dengan benarmampu menjelaskan arti dan tata cara salat taubat dengan benar sudah tercapai.</v>
      </c>
      <c r="AW2" s="4" t="str">
        <f>'SUM FIQ'!CD16</f>
        <v>Kompetensi dalam hal mampu menghafal niat dan doa salat duha dengan benarmampu mempraktikkan tata cara salat duha dengan benarmampu menjelaskan keutamaan salat tasbih dengan benarmampu menghafal niat salat taubat dengan benar perlu ditingkatkan.</v>
      </c>
      <c r="AX2" s="6">
        <f>LEGER!Q9</f>
        <v>89.238095238095241</v>
      </c>
      <c r="AY2" s="4" t="str">
        <f>'SUM LA'!CC16</f>
        <v>Kompetensi dalam hal  sudah tercapai.</v>
      </c>
      <c r="AZ2" s="4" t="str">
        <f>'SUM LA'!CD16</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2" s="6">
        <f>LEGER!R9</f>
        <v>91.654761904761912</v>
      </c>
      <c r="BB2" s="4" t="str">
        <f>'SUM TIK'!CC16</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sudah tercapai.</v>
      </c>
      <c r="BC2" s="4" t="str">
        <f>'SUM TIK'!CD16</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perlu ditingkatkan</v>
      </c>
      <c r="BD2" s="7" t="str">
        <f>LEGER!S9</f>
        <v xml:space="preserve"> </v>
      </c>
      <c r="BE2" s="4" t="str">
        <f>SUMM5!CC16</f>
        <v>Kompetensi dalam hal sudah tercapai.</v>
      </c>
      <c r="BF2" s="4" t="str">
        <f>SUMM5!CD16</f>
        <v>Kompetensi dalam hal 0 0 0 0 0 0 0 0 0 0 masih perlu ditingkatkan.</v>
      </c>
      <c r="BG2" s="4" t="str">
        <f>EKSTRA!E6</f>
        <v>Pramuka</v>
      </c>
      <c r="BH2" s="4" t="str">
        <f>EKSTRA!F6</f>
        <v>Berkembang</v>
      </c>
      <c r="BI2" s="4" t="str">
        <f>EKSTRA!G6</f>
        <v>Mampu menerapkan Tri Satya dan Dasa Darma dalam kehidupan sehari-hari</v>
      </c>
      <c r="BJ2" s="4">
        <f>EKSTRA!H6</f>
        <v>0</v>
      </c>
      <c r="BK2" s="4">
        <f>EKSTRA!I6</f>
        <v>0</v>
      </c>
      <c r="BL2" s="4">
        <f>EKSTRA!J6</f>
        <v>0</v>
      </c>
      <c r="BM2" s="4">
        <f>EKSTRA!K6</f>
        <v>0</v>
      </c>
      <c r="BN2" s="4">
        <f>EKSTRA!L6</f>
        <v>0</v>
      </c>
      <c r="BO2" s="4">
        <f>EKSTRA!M6</f>
        <v>0</v>
      </c>
      <c r="BP2" s="4">
        <f>KEHADIRAN!E6</f>
        <v>1</v>
      </c>
      <c r="BQ2" s="5">
        <f>KEHADIRAN!F6</f>
        <v>2</v>
      </c>
      <c r="BR2" s="4">
        <f>KEHADIRAN!G6</f>
        <v>3</v>
      </c>
      <c r="BS2" s="5" t="str">
        <f>SARAN!E6</f>
        <v>Tingkatkan terus kemampuan ananda dengan terus belajar dan berusaha sebaika mungkin</v>
      </c>
      <c r="BT2" s="4" t="str">
        <f>HOME!$H$19</f>
        <v>Dr. Suhardini Nurhayati, M.Pd.</v>
      </c>
      <c r="BU2" s="4">
        <f>HOME!$H$20</f>
        <v>0</v>
      </c>
      <c r="BV2" s="4" t="str">
        <f>HOME!$H$21</f>
        <v>Fenny Dimiyanti, S.Pd</v>
      </c>
      <c r="BW2" s="4">
        <f>HOME!$H$22</f>
        <v>0</v>
      </c>
    </row>
    <row r="3" spans="1:75" ht="15" customHeight="1">
      <c r="A3" s="2">
        <f>'DATA PESERTA DIDIK'!A7</f>
        <v>2</v>
      </c>
      <c r="B3" s="3" t="str">
        <f>'DATA PESERTA DIDIK'!C7</f>
        <v>0123371534</v>
      </c>
      <c r="C3" s="4" t="str">
        <f>'DATA PESERTA DIDIK'!D7</f>
        <v>ACHMAD IBRAHIM ARYASATYA</v>
      </c>
      <c r="D3" s="5" t="str">
        <f>HOME!$H$8</f>
        <v>SD INSAN AMANAH</v>
      </c>
      <c r="E3" s="5" t="str">
        <f>HOME!$H$11</f>
        <v>Griyashanta Blok M (Jl. Soekarno - Hatta) Malang</v>
      </c>
      <c r="F3" s="2">
        <f>HOME!$H$23</f>
        <v>0</v>
      </c>
      <c r="G3" s="2" t="str">
        <f>HOME!$H$24</f>
        <v>4C</v>
      </c>
      <c r="H3" s="4" t="str">
        <f>HOME!$H$25</f>
        <v>Fase B</v>
      </c>
      <c r="I3" s="4" t="str">
        <f>HOME!$H$26</f>
        <v>Genap</v>
      </c>
      <c r="J3" s="4" t="str">
        <f>HOME!$H$27</f>
        <v>2022/2023</v>
      </c>
      <c r="K3" s="6">
        <f>LEGER!D10</f>
        <v>93.831249999999997</v>
      </c>
      <c r="L3" s="4" t="str">
        <f>SUMPA!CC17</f>
        <v>Kompetensi dalam hal mampu membaca Q.S. At-Tīn dengan tartil.mampu menjelaskan arti iman kepada Rasul dengan benarmampu menjelaskan tujuan diutusnya Rasul dengan benarmenjelaskan makna salam dengan baikmenjelaskan ketentuan dan mempraktikkan tata cara  salat jumat, salat duha, dan salat tahajud dengan benar sudah tercapai.</v>
      </c>
      <c r="M3" s="4" t="str">
        <f>SUMPA!CD17</f>
        <v>Kompetensi dalam hal mampu menjelaskan pesan-pesan pokok Q.S. At-Tīn dengan baik.mampu membaca hadis tentang silaturahmi dengan baik.mampu menyebutkan sifat-sifat Rasul dengan benarmenjelaskan ciri-ciri munafik dengan baikmampu menceritakan kisah nabi Muhammad SAW membangun kota Madinah perlu ditingkatkan.</v>
      </c>
      <c r="N3" s="6">
        <f>LEGER!E10</f>
        <v>95.571428571428569</v>
      </c>
      <c r="O3" s="4" t="str">
        <f>SUMPP!CC17</f>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3" s="4" t="str">
        <f>SUMPP!CD17</f>
        <v>Kompetensi dalam hal mampu menganalisis arti penting keutuhan NKRI; perlu ditingkatkan.</v>
      </c>
      <c r="Q3" s="6">
        <f>LEGER!F10</f>
        <v>84.365079365079367</v>
      </c>
      <c r="R3" s="4" t="str">
        <f>SUMBI!CC17</f>
        <v>Kompetensi dalam hal mampu menyimpulkan pesan dan informasi tentang kehidupan sehari-hari dari teks yang dibacamampu mengidentifikasi dan mengartikan kosakata baru dari teks yang dibaca mampu mengidentifikasi informasi dari media audiomampu menceritakan kembali informasi yang dibaca dari teks narasi dengan topik yang beraneka ragam sudah tercapai.</v>
      </c>
      <c r="S3" s="4" t="str">
        <f>SUMBI!CD17</f>
        <v>Kompetensi dalam hal mampu menulis teks prosedur dengan informasi yang rinci dan akuratmampu menjelaskan isi teks narasi yang dibacakan atau dari media audiomampu menulis teks narasi dengan informasi yang rinci dan akurat perlu ditingkatkan.</v>
      </c>
      <c r="T3" s="6">
        <f>LEGER!G10</f>
        <v>80.708333333333329</v>
      </c>
      <c r="U3" s="4" t="str">
        <f>SUMMAT!CC17</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3" s="4" t="str">
        <f>SUMMAT!CD17</f>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c r="W3" s="6">
        <f>LEGER!H10</f>
        <v>93.307936507936503</v>
      </c>
      <c r="X3" s="4" t="str">
        <f>SUMIPAS!CC17</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membedakan dan mengidentifikasi syarat terjadinya pertukaran barang kebutuhan melalui kegiatan. sudah tercapai.</v>
      </c>
      <c r="Y3" s="4" t="str">
        <f>SUMIPAS!CD17</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mengidentifikasi norma dan adat istiadat yang berlaku di daerah tempat tinggalnya. Peserta didik mampu membedakan peraturan tertulis dan tidak tertulis dan menganalisis manfaat mematuhi peraturan. , perlu ditingkatkan.</v>
      </c>
      <c r="Z3" s="6">
        <f>LEGER!I10</f>
        <v>90.066666666666663</v>
      </c>
      <c r="AA3" s="4" t="str">
        <f>SUMPJOK!CC17</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3" s="4" t="str">
        <f>SUMPJOK!CD17</f>
        <v>Kompetensi dalam hal dapat menunjukkan kemampuan dalam mempraktikkan pola langkah dasar, gerak dan ayunan lengan dan tangan, pelurusan sendi, dan irama gerak dengan benar. perlu ditingkatkan.</v>
      </c>
      <c r="AC3" s="6" t="str">
        <f>LEGER!J10</f>
        <v xml:space="preserve"> </v>
      </c>
      <c r="AD3" s="4" t="str">
        <f>SUMMUSIK!CC17</f>
        <v>Kompetensi dalam hal sudah tercapai.</v>
      </c>
      <c r="AE3" s="4" t="str">
        <f>SUMMUSIK!CD17</f>
        <v>Kompetensi dalam hal contoh capaian pembelajaran 1; contoh tujuan pembelajaran 2; contoh lingkup materi 3; 0 0 0 0 0 0 0 masih perlu ditingkatkan.</v>
      </c>
      <c r="AF3" s="6" t="str">
        <f>LEGER!K10</f>
        <v xml:space="preserve"> </v>
      </c>
      <c r="AG3" s="4" t="str">
        <f>SUMTARI!CC17</f>
        <v>Kompetensi dalam hal sudah tercapai.</v>
      </c>
      <c r="AH3" s="4" t="str">
        <f>SUMTARI!CD17</f>
        <v>Kompetensi dalam hal contoh capaian pembelajaran 1; contoh tujuan pembelajaran 2; contoh lingkup materi 3; 0 0 0 0 0 0 0 masih perlu ditingkatkan.</v>
      </c>
      <c r="AI3" s="6">
        <f>LEGER!L10</f>
        <v>91.680555555555557</v>
      </c>
      <c r="AJ3" s="4" t="str">
        <f>SUMRUPA!CC17</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3" s="4" t="str">
        <f>SUMRUPA!CD17</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 s="6" t="str">
        <f>LEGER!M10</f>
        <v xml:space="preserve"> </v>
      </c>
      <c r="AM3" s="4" t="str">
        <f>SUMTEATER!CC17</f>
        <v>Kompetensi dalam hal sudah tercapai.</v>
      </c>
      <c r="AN3" s="4" t="str">
        <f>SUMTEATER!CD17</f>
        <v>Kompetensi dalam hal contoh capaian pembelajaran 1; contoh tujuan pembelajaran 2; contoh lingkup materi 3; 0 0 0 0 0 0 0 masih perlu ditingkatkan.</v>
      </c>
      <c r="AO3" s="6">
        <f>LEGER!N10</f>
        <v>81.916666666666671</v>
      </c>
      <c r="AP3" s="4" t="str">
        <f>SUMBJ!CC17</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3" s="4" t="str">
        <f>SUMBJ!CD17</f>
        <v>Kompetensi dalam hal mampu memahami aksara Jawa (legena dan sandhangan swara)/carakan Madhurâ (aksara ghâjâng, sanḍhângan,pangangghuy) yang dibacakan atau dari media perlu ditingkatkan.</v>
      </c>
      <c r="AR3" s="6">
        <f>LEGER!O10</f>
        <v>85.138888888888886</v>
      </c>
      <c r="AS3" s="4" t="str">
        <f>'SUM ING'!CC17</f>
        <v>Kompetensi dalam hal dapat mengidentifikasi jenis-jenis kendaraandapat membuat kalimat sederhana tentang kendaraan sudah tercapai.</v>
      </c>
      <c r="AT3" s="4" t="str">
        <f>'SUM ING'!CD17</f>
        <v>Kompetensi dalam hal dapat mengidentifikasi  waktu dengan menggunakan jam analogdapat menyebutkan kegiatan sehari-hari menggunakan simple present dapat menuliskan kegiatan sehari-hari dengan menggunakan adverbs of frequency (always, usually, sometimes, never) perlu ditingkatkan.</v>
      </c>
      <c r="AU3" s="6">
        <f>LEGER!P10</f>
        <v>96.041666666666671</v>
      </c>
      <c r="AV3" s="4" t="str">
        <f>'SUM FIQ'!CC17</f>
        <v>Kompetensi dalam hal mampu menjelaskan arti  dan tata salat tasbih dengan benar sudah tercapai.</v>
      </c>
      <c r="AW3" s="4" t="str">
        <f>'SUM FIQ'!CD17</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c r="AX3" s="6">
        <f>LEGER!Q10</f>
        <v>94.571428571428569</v>
      </c>
      <c r="AY3" s="4" t="str">
        <f>'SUM LA'!CC17</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3" s="4" t="str">
        <f>'SUM LA'!CD17</f>
        <v>Kompetensi dalam hal mampu melakukan dialog sederhana tentang       فِيْ الفَصْلِ , perlu ditingkatkan</v>
      </c>
      <c r="BA3" s="6">
        <f>LEGER!R10</f>
        <v>87.994047619047635</v>
      </c>
      <c r="BB3" s="4" t="str">
        <f>'SUM TIK'!CC17</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3" s="4" t="str">
        <f>'SUM TIK'!CD17</f>
        <v>Kompetensi dalam hal mampu memanfaatkan berbagai jenis perangkat TIK yang ada di sekitarnya untuk berkomunikasi, belajar, mengetik, menggambar, berhitung, dan presentasi, perlu ditingkatkan</v>
      </c>
      <c r="BD3" s="7" t="str">
        <f>LEGER!S10</f>
        <v xml:space="preserve"> </v>
      </c>
      <c r="BE3" s="4" t="str">
        <f>SUMM5!CC17</f>
        <v>Kompetensi dalam hal sudah tercapai.</v>
      </c>
      <c r="BF3" s="4" t="str">
        <f>SUMM5!CD17</f>
        <v>Kompetensi dalam hal 0 0 0 0 0 0 0 0 0 0 masih perlu ditingkatkan.</v>
      </c>
      <c r="BG3" s="4" t="str">
        <f>EKSTRA!E7</f>
        <v>Pramuka</v>
      </c>
      <c r="BH3" s="4" t="str">
        <f>EKSTRA!F7</f>
        <v>Berkembang</v>
      </c>
      <c r="BI3" s="4" t="str">
        <f>EKSTRA!G7</f>
        <v>Mampu menerapkan Tri Satya dan Dasa Darma dalam kehidupan sehari-hari</v>
      </c>
      <c r="BJ3" s="4">
        <f>EKSTRA!H7</f>
        <v>0</v>
      </c>
      <c r="BK3" s="4">
        <f>EKSTRA!I7</f>
        <v>0</v>
      </c>
      <c r="BL3" s="4">
        <f>EKSTRA!J7</f>
        <v>0</v>
      </c>
      <c r="BM3" s="4">
        <f>EKSTRA!K7</f>
        <v>0</v>
      </c>
      <c r="BN3" s="4">
        <f>EKSTRA!L7</f>
        <v>0</v>
      </c>
      <c r="BO3" s="4">
        <f>EKSTRA!M7</f>
        <v>0</v>
      </c>
      <c r="BP3" s="4">
        <f>KEHADIRAN!E7</f>
        <v>3</v>
      </c>
      <c r="BQ3" s="5">
        <f>KEHADIRAN!F7</f>
        <v>4</v>
      </c>
      <c r="BR3" s="4">
        <f>KEHADIRAN!G7</f>
        <v>5</v>
      </c>
      <c r="BS3" s="5" t="str">
        <f>SARAN!E7</f>
        <v>Coba Saran 2</v>
      </c>
      <c r="BT3" s="4" t="str">
        <f>HOME!$H$19</f>
        <v>Dr. Suhardini Nurhayati, M.Pd.</v>
      </c>
      <c r="BU3" s="4">
        <f>HOME!$H$20</f>
        <v>0</v>
      </c>
      <c r="BV3" s="4" t="str">
        <f>HOME!$H$21</f>
        <v>Fenny Dimiyanti, S.Pd</v>
      </c>
      <c r="BW3" s="4">
        <f>HOME!$H$22</f>
        <v>0</v>
      </c>
    </row>
    <row r="4" spans="1:75" ht="15" customHeight="1">
      <c r="A4" s="2">
        <f>'DATA PESERTA DIDIK'!A8</f>
        <v>3</v>
      </c>
      <c r="B4" s="3" t="str">
        <f>'DATA PESERTA DIDIK'!C8</f>
        <v>3136381818</v>
      </c>
      <c r="C4" s="4" t="str">
        <f>'DATA PESERTA DIDIK'!D8</f>
        <v>AKIRA KISSA ZHAFIRAH</v>
      </c>
      <c r="D4" s="5" t="str">
        <f>HOME!$H$8</f>
        <v>SD INSAN AMANAH</v>
      </c>
      <c r="E4" s="5" t="str">
        <f>HOME!$H$11</f>
        <v>Griyashanta Blok M (Jl. Soekarno - Hatta) Malang</v>
      </c>
      <c r="F4" s="2">
        <f>HOME!$H$23</f>
        <v>0</v>
      </c>
      <c r="G4" s="2" t="str">
        <f>HOME!$H$24</f>
        <v>4C</v>
      </c>
      <c r="H4" s="4" t="str">
        <f>HOME!$H$25</f>
        <v>Fase B</v>
      </c>
      <c r="I4" s="4" t="str">
        <f>HOME!$H$26</f>
        <v>Genap</v>
      </c>
      <c r="J4" s="4" t="str">
        <f>HOME!$H$27</f>
        <v>2022/2023</v>
      </c>
      <c r="K4" s="6">
        <f>LEGER!D11</f>
        <v>97.2</v>
      </c>
      <c r="L4" s="4" t="str">
        <f>SUMPA!CC18</f>
        <v>Kompetensi dalam hal mampu membaca Q.S. At-Tīn dengan tartil.mampu menyebutkan sifat-sifat Rasul dengan benarmampu menjelaskan tujuan diutusnya Rasul dengan benarmenjelaskan makna salam dengan baik sudah tercapai.</v>
      </c>
      <c r="M4" s="4" t="str">
        <f>SUMPA!CD18</f>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c r="N4" s="6">
        <f>LEGER!E11</f>
        <v>99</v>
      </c>
      <c r="O4" s="4" t="str">
        <f>SUMPP!CC18</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4" s="4" t="str">
        <f>SUMPP!CD18</f>
        <v>Kompetensi dalam hal  perlu ditingkatkan.</v>
      </c>
      <c r="Q4" s="6">
        <f>LEGER!F11</f>
        <v>93.380952380952365</v>
      </c>
      <c r="R4" s="4" t="str">
        <f>SUMBI!CC18</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4" s="4" t="str">
        <f>SUMBI!CD18</f>
        <v>Kompetensi dalam hal  mampu mengidentifikasi informasi dari media audiomampu menceritakan kembali informasi yang dibaca dari teks narasi dengan topik yang beraneka ragam perlu ditingkatkan.</v>
      </c>
      <c r="T4" s="6">
        <f>LEGER!G11</f>
        <v>94.75</v>
      </c>
      <c r="U4" s="4" t="str">
        <f>SUMMAT!CC18</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4" s="4" t="str">
        <f>SUMMAT!CD18</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4" s="6">
        <f>LEGER!H11</f>
        <v>98.952380952380949</v>
      </c>
      <c r="X4" s="4" t="str">
        <f>SUMIPAS!CC18</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4" s="4" t="str">
        <f>SUMIPAS!CD18</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4" s="6">
        <f>LEGER!I11</f>
        <v>93.133333333333326</v>
      </c>
      <c r="AA4" s="4" t="str">
        <f>SUMPJOK!CC18</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sudah tercapai.</v>
      </c>
      <c r="AB4" s="4" t="str">
        <f>SUMPJOK!CD18</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c r="AC4" s="6" t="str">
        <f>LEGER!J11</f>
        <v xml:space="preserve"> </v>
      </c>
      <c r="AD4" s="4" t="str">
        <f>SUMMUSIK!CC18</f>
        <v>Kompetensi dalam hal sudah tercapai.</v>
      </c>
      <c r="AE4" s="4" t="str">
        <f>SUMMUSIK!CD18</f>
        <v>Kompetensi dalam hal contoh capaian pembelajaran 1; contoh tujuan pembelajaran 2; contoh lingkup materi 3; 0 0 0 0 0 0 0 masih perlu ditingkatkan.</v>
      </c>
      <c r="AF4" s="6" t="str">
        <f>LEGER!K11</f>
        <v xml:space="preserve"> </v>
      </c>
      <c r="AG4" s="4" t="str">
        <f>SUMTARI!CC18</f>
        <v>Kompetensi dalam hal sudah tercapai.</v>
      </c>
      <c r="AH4" s="4" t="str">
        <f>SUMTARI!CD18</f>
        <v>Kompetensi dalam hal contoh capaian pembelajaran 1; contoh tujuan pembelajaran 2; contoh lingkup materi 3; 0 0 0 0 0 0 0 masih perlu ditingkatkan.</v>
      </c>
      <c r="AI4" s="6">
        <f>LEGER!L11</f>
        <v>95.625</v>
      </c>
      <c r="AJ4" s="4" t="str">
        <f>SUMRUPA!CC18</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4" s="4" t="str">
        <f>SUMRUPA!CD18</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 s="6" t="str">
        <f>LEGER!M11</f>
        <v xml:space="preserve"> </v>
      </c>
      <c r="AM4" s="4" t="str">
        <f>SUMTEATER!CC18</f>
        <v>Kompetensi dalam hal sudah tercapai.</v>
      </c>
      <c r="AN4" s="4" t="str">
        <f>SUMTEATER!CD18</f>
        <v>Kompetensi dalam hal contoh capaian pembelajaran 1; contoh tujuan pembelajaran 2; contoh lingkup materi 3; 0 0 0 0 0 0 0 masih perlu ditingkatkan.</v>
      </c>
      <c r="AO4" s="6">
        <f>LEGER!N11</f>
        <v>95.166666666666671</v>
      </c>
      <c r="AP4" s="4" t="str">
        <f>SUMBJ!CC18</f>
        <v>Kompetensi dalam hal mampu memahami aksara Jawa (legena dan sandhangan swara)/carakan Madhurâ (aksara ghâjâng, sanḍhângan,pangangghuy) yang dibacakan atau dari mediamampu mengidentifikasi bentuk sandhangan aksara Jawa.mampu menulis kata menggunakan sandhangan aksara Jawa.mampu menulis kalimat sederhana dengan menggunakan sandhangan aksara Jawa sudah tercapai.</v>
      </c>
      <c r="AQ4" s="4" t="str">
        <f>SUMBJ!CD18</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4" s="6">
        <f>LEGER!O11</f>
        <v>96.734150317483667</v>
      </c>
      <c r="AS4" s="4" t="str">
        <f>'SUM ING'!CC18</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sudah tercapai.</v>
      </c>
      <c r="AT4" s="4" t="str">
        <f>'SUM ING'!CD18</f>
        <v>Kompetensi dalam hal  perlu ditingkatkan.</v>
      </c>
      <c r="AU4" s="6">
        <f>LEGER!P11</f>
        <v>98.541666666666671</v>
      </c>
      <c r="AV4" s="4" t="str">
        <f>'SUM FIQ'!CC18</f>
        <v>Kompetensi dalam hal mampu menjelaskan arti salat duha dengan benarmampu menjelaskan arti  dan tata salat tasbih dengan benarmampu menjelaskan arti dan tata cara salat taubat dengan benar sudah tercapai.</v>
      </c>
      <c r="AW4" s="4" t="str">
        <f>'SUM FIQ'!CD18</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4" s="6">
        <f>LEGER!Q11</f>
        <v>95.714285714285708</v>
      </c>
      <c r="AY4" s="4" t="str">
        <f>'SUM LA'!CC18</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4" s="4" t="str">
        <f>'SUM LA'!CD18</f>
        <v>Kompetensi dalam hal , perlu ditingkatkan</v>
      </c>
      <c r="BA4" s="6">
        <f>LEGER!R11</f>
        <v>84.136904761904759</v>
      </c>
      <c r="BB4" s="4" t="str">
        <f>'SUM TIK'!CC18</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4" s="4" t="str">
        <f>'SUM TIK'!CD18</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4" s="7">
        <f>LEGER!S11</f>
        <v>0</v>
      </c>
      <c r="BE4" s="4" t="str">
        <f>SUMM5!CC18</f>
        <v>Kompetensi dalam hal sudah tercapai.</v>
      </c>
      <c r="BF4" s="4" t="str">
        <f>SUMM5!CD18</f>
        <v>Kompetensi dalam hal 0 0 0 0 0 0 0 0 0 0 masih perlu ditingkatkan.</v>
      </c>
      <c r="BG4" s="4" t="str">
        <f>EKSTRA!E8</f>
        <v>Pramuka</v>
      </c>
      <c r="BH4" s="4" t="str">
        <f>EKSTRA!F8</f>
        <v>Berkembang</v>
      </c>
      <c r="BI4" s="4" t="str">
        <f>EKSTRA!G8</f>
        <v>Mampu menerapkan Tri Satya dan Dasa Darma dalam kehidupan sehari-hari</v>
      </c>
      <c r="BJ4" s="4">
        <f>EKSTRA!H8</f>
        <v>0</v>
      </c>
      <c r="BK4" s="4">
        <f>EKSTRA!I8</f>
        <v>0</v>
      </c>
      <c r="BL4" s="4">
        <f>EKSTRA!J8</f>
        <v>0</v>
      </c>
      <c r="BM4" s="4">
        <f>EKSTRA!K8</f>
        <v>0</v>
      </c>
      <c r="BN4" s="4">
        <f>EKSTRA!L8</f>
        <v>0</v>
      </c>
      <c r="BO4" s="4">
        <f>EKSTRA!M8</f>
        <v>0</v>
      </c>
      <c r="BP4" s="4">
        <f>KEHADIRAN!E8</f>
        <v>6</v>
      </c>
      <c r="BQ4" s="5">
        <f>KEHADIRAN!F8</f>
        <v>7</v>
      </c>
      <c r="BR4" s="4">
        <f>KEHADIRAN!G8</f>
        <v>8</v>
      </c>
      <c r="BS4" s="5" t="str">
        <f>SARAN!E8</f>
        <v>Coba Saran 3</v>
      </c>
      <c r="BT4" s="4" t="str">
        <f>HOME!$H$19</f>
        <v>Dr. Suhardini Nurhayati, M.Pd.</v>
      </c>
      <c r="BU4" s="4">
        <f>HOME!$H$20</f>
        <v>0</v>
      </c>
      <c r="BV4" s="4" t="str">
        <f>HOME!$H$21</f>
        <v>Fenny Dimiyanti, S.Pd</v>
      </c>
      <c r="BW4" s="4">
        <f>HOME!$H$22</f>
        <v>0</v>
      </c>
    </row>
    <row r="5" spans="1:75" ht="15" customHeight="1">
      <c r="A5" s="2">
        <f>'DATA PESERTA DIDIK'!A9</f>
        <v>4</v>
      </c>
      <c r="B5" s="3" t="str">
        <f>'DATA PESERTA DIDIK'!C9</f>
        <v>0134669213</v>
      </c>
      <c r="C5" s="4" t="str">
        <f>'DATA PESERTA DIDIK'!D9</f>
        <v>ALANA SALSABILA</v>
      </c>
      <c r="D5" s="5" t="str">
        <f>HOME!$H$8</f>
        <v>SD INSAN AMANAH</v>
      </c>
      <c r="E5" s="5" t="str">
        <f>HOME!$H$11</f>
        <v>Griyashanta Blok M (Jl. Soekarno - Hatta) Malang</v>
      </c>
      <c r="F5" s="2">
        <f>HOME!$H$23</f>
        <v>0</v>
      </c>
      <c r="G5" s="2" t="str">
        <f>HOME!$H$24</f>
        <v>4C</v>
      </c>
      <c r="H5" s="4" t="str">
        <f>HOME!$H$25</f>
        <v>Fase B</v>
      </c>
      <c r="I5" s="4" t="str">
        <f>HOME!$H$26</f>
        <v>Genap</v>
      </c>
      <c r="J5" s="4" t="str">
        <f>HOME!$H$27</f>
        <v>2022/2023</v>
      </c>
      <c r="K5" s="6">
        <f>LEGER!D12</f>
        <v>94.537499999999994</v>
      </c>
      <c r="L5" s="4" t="str">
        <f>SUMPA!CC19</f>
        <v>Kompetensi dalam hal mampu membaca Q.S. At-Tīn dengan tartil.mampu menyebutkan sifat-sifat Rasul dengan benarmampu menjelaskan tujuan diutusnya Rasul dengan benar sudah tercapai.</v>
      </c>
      <c r="M5" s="4" t="str">
        <f>SUMPA!CD19</f>
        <v>Kompetensi dalam hal mampu menjelaskan pesan-pesan pokok Q.S. At-Tīn dengan baik.mampu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5" s="6">
        <f>LEGER!E12</f>
        <v>97.19047619047619</v>
      </c>
      <c r="O5" s="4" t="str">
        <f>SUMPP!CC19</f>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5" s="4" t="str">
        <f>SUMPP!CD19</f>
        <v>Kompetensi dalam hal mampu menganalisis arti penting keutuhan NKRI; perlu ditingkatkan.</v>
      </c>
      <c r="Q5" s="6">
        <f>LEGER!F12</f>
        <v>93.238095238095227</v>
      </c>
      <c r="R5" s="4" t="str">
        <f>SUMBI!CC19</f>
        <v>Kompetensi dalam hal mampu menjelaskan isi teks narasi yang dibacakan atau dari media audiomampu menulis teks narasi dengan informasi yang rinci dan akurat sudah tercapai.</v>
      </c>
      <c r="S5" s="4" t="str">
        <f>SUMBI!CD19</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perlu ditingkatkan.</v>
      </c>
      <c r="T5" s="6">
        <f>LEGER!G12</f>
        <v>90.541666666666671</v>
      </c>
      <c r="U5" s="4" t="str">
        <f>SUMMAT!CC19</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 sudah tercapai.</v>
      </c>
      <c r="V5" s="4" t="str">
        <f>SUMMAT!CD19</f>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5" s="6">
        <f>LEGER!H12</f>
        <v>97.504761904761907</v>
      </c>
      <c r="X5" s="4" t="str">
        <f>SUMIPAS!CC19</f>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5" s="4" t="str">
        <f>SUMIPAS!CD19</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masing-masingPeserta didik mampu membedakan peraturan tertulis dan tidak tertulis dan menganalisis manfaat mematuhi peraturan. , perlu ditingkatkan.</v>
      </c>
      <c r="Z5" s="6">
        <f>LEGER!I12</f>
        <v>90.066666666666663</v>
      </c>
      <c r="AA5" s="4" t="str">
        <f>SUMPJOK!CC19</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 sudah tercapai.</v>
      </c>
      <c r="AB5" s="4" t="str">
        <f>SUMPJOK!CD19</f>
        <v>Kompetensi dalam hal dapat menunjukkan kemampuan dalam mempraktikkan pola langkah dasar, gerak dan ayunan lengan dan tangan, pelurusan sendi, dan irama gerak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5" s="6" t="str">
        <f>LEGER!J12</f>
        <v xml:space="preserve"> </v>
      </c>
      <c r="AD5" s="4" t="str">
        <f>SUMMUSIK!CC19</f>
        <v>Kompetensi dalam hal sudah tercapai.</v>
      </c>
      <c r="AE5" s="4" t="str">
        <f>SUMMUSIK!CD19</f>
        <v>Kompetensi dalam hal contoh capaian pembelajaran 1; contoh tujuan pembelajaran 2; contoh lingkup materi 3; 0 0 0 0 0 0 0 masih perlu ditingkatkan.</v>
      </c>
      <c r="AF5" s="6" t="str">
        <f>LEGER!K12</f>
        <v xml:space="preserve"> </v>
      </c>
      <c r="AG5" s="4" t="str">
        <f>SUMTARI!CC19</f>
        <v>Kompetensi dalam hal sudah tercapai.</v>
      </c>
      <c r="AH5" s="4" t="str">
        <f>SUMTARI!CD19</f>
        <v>Kompetensi dalam hal contoh capaian pembelajaran 1; contoh tujuan pembelajaran 2; contoh lingkup materi 3; 0 0 0 0 0 0 0 masih perlu ditingkatkan.</v>
      </c>
      <c r="AI5" s="6">
        <f>LEGER!L12</f>
        <v>98.069444444444457</v>
      </c>
      <c r="AJ5" s="4" t="str">
        <f>SUMRUPA!CC19</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5" s="4" t="str">
        <f>SUMRUPA!CD19</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5" s="6" t="str">
        <f>LEGER!M12</f>
        <v xml:space="preserve"> </v>
      </c>
      <c r="AM5" s="4" t="str">
        <f>SUMTEATER!CC19</f>
        <v>Kompetensi dalam hal sudah tercapai.</v>
      </c>
      <c r="AN5" s="4" t="str">
        <f>SUMTEATER!CD19</f>
        <v>Kompetensi dalam hal contoh capaian pembelajaran 1; contoh tujuan pembelajaran 2; contoh lingkup materi 3; 0 0 0 0 0 0 0 masih perlu ditingkatkan.</v>
      </c>
      <c r="AO5" s="6">
        <f>LEGER!N12</f>
        <v>94.083333333333329</v>
      </c>
      <c r="AP5" s="4" t="str">
        <f>SUMBJ!CC19</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5" s="4" t="str">
        <f>SUMBJ!CD19</f>
        <v>Kompetensi dalam hal mampu menyimak serta memahami pesan lisan, dan informasi dari tembang dolanan/kejung en-maenan perlu ditingkatkan.</v>
      </c>
      <c r="AR5" s="6">
        <f>LEGER!O12</f>
        <v>90.397058730392075</v>
      </c>
      <c r="AS5" s="4" t="str">
        <f>'SUM ING'!CC19</f>
        <v>Kompetensi dalam hal dapat mengidentifikasi  waktu dengan menggunakan jam analogdapat mengidentifikasi jenis-jenis kendaraan sudah tercapai.</v>
      </c>
      <c r="AT5" s="4" t="str">
        <f>'SUM ING'!CD19</f>
        <v>Kompetensi dalam hal dapat menyebutkan kegiatan sehari-hari menggunakan simple present dapat menuliskan kegiatan sehari-hari dengan menggunakan adverbs of frequency (always, usually, sometimes, never)dapat membuat kalimat sederhana tentang kendaraan perlu ditingkatkan.</v>
      </c>
      <c r="AU5" s="6">
        <f>LEGER!P12</f>
        <v>91.791666666666671</v>
      </c>
      <c r="AV5" s="4" t="str">
        <f>'SUM FIQ'!CC19</f>
        <v>Kompetensi dalam hal mampu menjelaskan arti salat duha dengan benarmampu menjelaskan arti  dan tata salat tasbih dengan benarmampu menjelaskan arti dan tata cara salat taubat dengan benar sudah tercapai.</v>
      </c>
      <c r="AW5" s="4" t="str">
        <f>'SUM FIQ'!CD19</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5" s="6">
        <f>LEGER!Q12</f>
        <v>93.619047619047635</v>
      </c>
      <c r="AY5" s="4" t="str">
        <f>'SUM LA'!CC19</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5" s="4" t="str">
        <f>'SUM LA'!CD19</f>
        <v>Kompetensi dalam hal mampu melakukan dialog sederhana tentang       فِيْ الفَصْلِ , perlu ditingkatkan</v>
      </c>
      <c r="BA5" s="6">
        <f>LEGER!R12</f>
        <v>85.767857142857153</v>
      </c>
      <c r="BB5" s="4" t="str">
        <f>'SUM TIK'!CC19</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5" s="4" t="str">
        <f>'SUM TIK'!CD19</f>
        <v>Kompetensi dalam hal mampu memanfaatkan berbagai jenis perangkat TIK yang ada di sekitarnya untuk berkomunikasi, belajar, mengetik, menggambar, berhitung, dan presentasi, perlu ditingkatkan</v>
      </c>
      <c r="BD5" s="7" t="str">
        <f>LEGER!S12</f>
        <v xml:space="preserve"> </v>
      </c>
      <c r="BE5" s="4" t="str">
        <f>SUMM5!CC19</f>
        <v>Kompetensi dalam hal sudah tercapai.</v>
      </c>
      <c r="BF5" s="4" t="str">
        <f>SUMM5!CD19</f>
        <v>Kompetensi dalam hal 0 0 0 0 0 0 0 0 0 0 masih perlu ditingkatkan.</v>
      </c>
      <c r="BG5" s="4" t="str">
        <f>EKSTRA!E9</f>
        <v>Pramuka</v>
      </c>
      <c r="BH5" s="4" t="str">
        <f>EKSTRA!F9</f>
        <v>Berkembang</v>
      </c>
      <c r="BI5" s="4" t="str">
        <f>EKSTRA!G9</f>
        <v>Mampu menerapkan Tri Satya dan Dasa Darma dalam kehidupan sehari-hari</v>
      </c>
      <c r="BJ5" s="4">
        <f>EKSTRA!H9</f>
        <v>0</v>
      </c>
      <c r="BK5" s="4">
        <f>EKSTRA!I9</f>
        <v>0</v>
      </c>
      <c r="BL5" s="4">
        <f>EKSTRA!J9</f>
        <v>0</v>
      </c>
      <c r="BM5" s="4">
        <f>EKSTRA!K9</f>
        <v>0</v>
      </c>
      <c r="BN5" s="4">
        <f>EKSTRA!L9</f>
        <v>0</v>
      </c>
      <c r="BO5" s="4">
        <f>EKSTRA!M9</f>
        <v>0</v>
      </c>
      <c r="BP5" s="4">
        <f>KEHADIRAN!E9</f>
        <v>0</v>
      </c>
      <c r="BQ5" s="5">
        <f>KEHADIRAN!F9</f>
        <v>0</v>
      </c>
      <c r="BR5" s="4">
        <f>KEHADIRAN!G9</f>
        <v>0</v>
      </c>
      <c r="BS5" s="5">
        <f>SARAN!E9</f>
        <v>0</v>
      </c>
      <c r="BT5" s="4" t="str">
        <f>HOME!$H$19</f>
        <v>Dr. Suhardini Nurhayati, M.Pd.</v>
      </c>
      <c r="BU5" s="4">
        <f>HOME!$H$20</f>
        <v>0</v>
      </c>
      <c r="BV5" s="4" t="str">
        <f>HOME!$H$21</f>
        <v>Fenny Dimiyanti, S.Pd</v>
      </c>
      <c r="BW5" s="4">
        <f>HOME!$H$22</f>
        <v>0</v>
      </c>
    </row>
    <row r="6" spans="1:75" ht="15" customHeight="1">
      <c r="A6" s="2">
        <f>'DATA PESERTA DIDIK'!A10</f>
        <v>5</v>
      </c>
      <c r="B6" s="3" t="str">
        <f>'DATA PESERTA DIDIK'!C10</f>
        <v>3129764426</v>
      </c>
      <c r="C6" s="4" t="str">
        <f>'DATA PESERTA DIDIK'!D10</f>
        <v>ANDRA MAHARDIKA IBRAHIM</v>
      </c>
      <c r="D6" s="5" t="str">
        <f>HOME!$H$8</f>
        <v>SD INSAN AMANAH</v>
      </c>
      <c r="E6" s="5" t="str">
        <f>HOME!$H$11</f>
        <v>Griyashanta Blok M (Jl. Soekarno - Hatta) Malang</v>
      </c>
      <c r="F6" s="2">
        <f>HOME!$H$23</f>
        <v>0</v>
      </c>
      <c r="G6" s="2" t="str">
        <f>HOME!$H$24</f>
        <v>4C</v>
      </c>
      <c r="H6" s="4" t="str">
        <f>HOME!$H$25</f>
        <v>Fase B</v>
      </c>
      <c r="I6" s="4" t="str">
        <f>HOME!$H$26</f>
        <v>Genap</v>
      </c>
      <c r="J6" s="4" t="str">
        <f>HOME!$H$27</f>
        <v>2022/2023</v>
      </c>
      <c r="K6" s="6">
        <f>LEGER!D13</f>
        <v>96.34375</v>
      </c>
      <c r="L6" s="4" t="str">
        <f>SUMPA!CC20</f>
        <v>Kompetensi dalam hal mampu membaca Q.S. At-Tīn dengan tartil.mampu menjelaskan pesan-pesan pokok Q.S. At-Tīn dengan baik.mampu menyebutkan sifat-sifat Rasul dengan benarmampu menjelaskan tujuan diutusnya Rasul dengan benarmenjelaskan makna salam dengan baik sudah tercapai.</v>
      </c>
      <c r="M6" s="4" t="str">
        <f>SUMPA!CD20</f>
        <v>Kompetensi dalam hal 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c r="N6" s="6">
        <f>LEGER!E13</f>
        <v>97.523809523809518</v>
      </c>
      <c r="O6" s="4" t="str">
        <f>SUMPP!CC20</f>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6" s="4" t="str">
        <f>SUMPP!CD20</f>
        <v>Kompetensi dalam hal mampu menganalisis arti penting keutuhan NKRI; perlu ditingkatkan.</v>
      </c>
      <c r="Q6" s="6">
        <f>LEGER!F13</f>
        <v>92.936507936507937</v>
      </c>
      <c r="R6" s="4" t="str">
        <f>SUMBI!CC20</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S6" s="4" t="str">
        <f>SUMBI!CD20</f>
        <v>Kompetensi dalam hal  mampu mengidentifikasi informasi dari media audiomampu menceritakan kembali informasi yang dibaca dari teks narasi dengan topik yang beraneka ragammampu menulis teks narasi dengan informasi yang rinci dan akurat perlu ditingkatkan.</v>
      </c>
      <c r="T6" s="6">
        <f>LEGER!G13</f>
        <v>100</v>
      </c>
      <c r="U6" s="4" t="str">
        <f>SUMMAT!CC20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6" s="4" t="str">
        <f>SUMMAT!CD20</f>
        <v>Kompetensi dalam hal  perlu ditingkatkan.</v>
      </c>
      <c r="W6" s="6">
        <f>LEGER!H13</f>
        <v>99.238095238095241</v>
      </c>
      <c r="X6" s="4" t="str">
        <f>SUMIPAS!CC20</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6" s="4" t="str">
        <f>SUMIPAS!CD20</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6" s="6">
        <f>LEGER!I13</f>
        <v>94.333333333333329</v>
      </c>
      <c r="AA6" s="4" t="str">
        <f>SUMPJOK!CC20</f>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sudah tercapai.</v>
      </c>
      <c r="AB6" s="4" t="str">
        <f>SUMPJOK!CD20</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c r="AC6" s="6" t="str">
        <f>LEGER!J13</f>
        <v xml:space="preserve"> </v>
      </c>
      <c r="AD6" s="4" t="str">
        <f>SUMMUSIK!CC20</f>
        <v>Kompetensi dalam hal sudah tercapai.</v>
      </c>
      <c r="AE6" s="4" t="str">
        <f>SUMMUSIK!CD20</f>
        <v>Kompetensi dalam hal contoh capaian pembelajaran 1; contoh tujuan pembelajaran 2; contoh lingkup materi 3; 0 0 0 0 0 0 0 masih perlu ditingkatkan.</v>
      </c>
      <c r="AF6" s="6" t="str">
        <f>LEGER!K13</f>
        <v xml:space="preserve"> </v>
      </c>
      <c r="AG6" s="4" t="str">
        <f>SUMTARI!CC20</f>
        <v>Kompetensi dalam hal sudah tercapai.</v>
      </c>
      <c r="AH6" s="4" t="str">
        <f>SUMTARI!CD20</f>
        <v>Kompetensi dalam hal contoh capaian pembelajaran 1; contoh tujuan pembelajaran 2; contoh lingkup materi 3; 0 0 0 0 0 0 0 masih perlu ditingkatkan.</v>
      </c>
      <c r="AI6" s="6">
        <f>LEGER!L13</f>
        <v>98.5138888888889</v>
      </c>
      <c r="AJ6" s="4" t="str">
        <f>SUMRUPA!CC20</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6" s="4" t="str">
        <f>SUMRUPA!CD20</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6" s="6" t="str">
        <f>LEGER!M13</f>
        <v xml:space="preserve"> </v>
      </c>
      <c r="AM6" s="4" t="str">
        <f>SUMTEATER!CC20</f>
        <v>Kompetensi dalam hal sudah tercapai.</v>
      </c>
      <c r="AN6" s="4" t="str">
        <f>SUMTEATER!CD20</f>
        <v>Kompetensi dalam hal contoh capaian pembelajaran 1; contoh tujuan pembelajaran 2; contoh lingkup materi 3; 0 0 0 0 0 0 0 masih perlu ditingkatkan.</v>
      </c>
      <c r="AO6" s="6">
        <f>LEGER!N13</f>
        <v>92.916666666666671</v>
      </c>
      <c r="AP6" s="4" t="str">
        <f>SUMBJ!CC20</f>
        <v>Kompetensi dalam hal 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6" s="4" t="str">
        <f>SUMBJ!CD20</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c r="AR6" s="6">
        <f>LEGER!O13</f>
        <v>94.575397058730388</v>
      </c>
      <c r="AS6" s="4" t="str">
        <f>'SUM ING'!CC20</f>
        <v>Kompetensi dalam hal dapat mengidentifikasi  waktu dengan menggunakan jam analogdapat menyebutkan kegiatan sehari-hari menggunakan simple present dapat mengidentifikasi jenis-jenis kendaraan sudah tercapai.</v>
      </c>
      <c r="AT6" s="4" t="str">
        <f>'SUM ING'!CD20</f>
        <v>Kompetensi dalam hal dapat menuliskan kegiatan sehari-hari dengan menggunakan adverbs of frequency (always, usually, sometimes, never)dapat membuat kalimat sederhana tentang kendaraan perlu ditingkatkan.</v>
      </c>
      <c r="AU6" s="6">
        <f>LEGER!P13</f>
        <v>95.75</v>
      </c>
      <c r="AV6" s="4" t="str">
        <f>'SUM FIQ'!CC20</f>
        <v>Kompetensi dalam hal mampu menjelaskan arti  dan tata salat tasbih dengan benarmampu menjelaskan arti dan tata cara salat taubat dengan benar sudah tercapai.</v>
      </c>
      <c r="AW6" s="4" t="str">
        <f>'SUM FIQ'!CD20</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6" s="6">
        <f>LEGER!Q13</f>
        <v>94.761904761904759</v>
      </c>
      <c r="AY6" s="4" t="str">
        <f>'SUM LA'!CC20</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6" s="4" t="str">
        <f>'SUM LA'!CD20</f>
        <v>Kompetensi dalam hal , perlu ditingkatkan</v>
      </c>
      <c r="BA6" s="6">
        <f>LEGER!R13</f>
        <v>96.333333333333329</v>
      </c>
      <c r="BB6" s="4" t="str">
        <f>'SUM TIK'!CC20</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6" s="4" t="str">
        <f>'SUM TIK'!CD20</f>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perlu ditingkatkan</v>
      </c>
      <c r="BD6" s="7" t="str">
        <f>LEGER!S13</f>
        <v xml:space="preserve"> </v>
      </c>
      <c r="BE6" s="4" t="str">
        <f>SUMM5!CC20</f>
        <v>Kompetensi dalam hal sudah tercapai.</v>
      </c>
      <c r="BF6" s="4" t="str">
        <f>SUMM5!CD20</f>
        <v>Kompetensi dalam hal 0 0 0 0 0 0 0 0 0 0 masih perlu ditingkatkan.</v>
      </c>
      <c r="BG6" s="4" t="str">
        <f>EKSTRA!E10</f>
        <v>Pramuka</v>
      </c>
      <c r="BH6" s="4" t="str">
        <f>EKSTRA!F10</f>
        <v>Berkembang</v>
      </c>
      <c r="BI6" s="4" t="str">
        <f>EKSTRA!G10</f>
        <v>Mampu menerapkan Tri Satya dan Dasa Darma dalam kehidupan sehari-hari</v>
      </c>
      <c r="BJ6" s="4">
        <f>EKSTRA!H10</f>
        <v>0</v>
      </c>
      <c r="BK6" s="4">
        <f>EKSTRA!I10</f>
        <v>0</v>
      </c>
      <c r="BL6" s="4">
        <f>EKSTRA!J10</f>
        <v>0</v>
      </c>
      <c r="BM6" s="4">
        <f>EKSTRA!K10</f>
        <v>0</v>
      </c>
      <c r="BN6" s="4">
        <f>EKSTRA!L10</f>
        <v>0</v>
      </c>
      <c r="BO6" s="4">
        <f>EKSTRA!M10</f>
        <v>0</v>
      </c>
      <c r="BP6" s="4">
        <f>KEHADIRAN!E10</f>
        <v>0</v>
      </c>
      <c r="BQ6" s="5">
        <f>KEHADIRAN!F10</f>
        <v>0</v>
      </c>
      <c r="BR6" s="4">
        <f>KEHADIRAN!G10</f>
        <v>0</v>
      </c>
      <c r="BS6" s="5">
        <f>SARAN!E10</f>
        <v>0</v>
      </c>
      <c r="BT6" s="4" t="str">
        <f>HOME!$H$19</f>
        <v>Dr. Suhardini Nurhayati, M.Pd.</v>
      </c>
      <c r="BU6" s="4">
        <f>HOME!$H$20</f>
        <v>0</v>
      </c>
      <c r="BV6" s="4" t="str">
        <f>HOME!$H$21</f>
        <v>Fenny Dimiyanti, S.Pd</v>
      </c>
      <c r="BW6" s="4">
        <f>HOME!$H$22</f>
        <v>0</v>
      </c>
    </row>
    <row r="7" spans="1:75" ht="15" customHeight="1">
      <c r="A7" s="2">
        <f>'DATA PESERTA DIDIK'!A11</f>
        <v>6</v>
      </c>
      <c r="B7" s="3" t="str">
        <f>'DATA PESERTA DIDIK'!C11</f>
        <v>0132827299</v>
      </c>
      <c r="C7" s="4" t="str">
        <f>'DATA PESERTA DIDIK'!D11</f>
        <v>ANINDYASWARI SEKAR TRIANDITA</v>
      </c>
      <c r="D7" s="5" t="str">
        <f>HOME!$H$8</f>
        <v>SD INSAN AMANAH</v>
      </c>
      <c r="E7" s="5" t="str">
        <f>HOME!$H$11</f>
        <v>Griyashanta Blok M (Jl. Soekarno - Hatta) Malang</v>
      </c>
      <c r="F7" s="2">
        <f>HOME!$H$23</f>
        <v>0</v>
      </c>
      <c r="G7" s="2" t="str">
        <f>HOME!$H$24</f>
        <v>4C</v>
      </c>
      <c r="H7" s="4" t="str">
        <f>HOME!$H$25</f>
        <v>Fase B</v>
      </c>
      <c r="I7" s="4" t="str">
        <f>HOME!$H$26</f>
        <v>Genap</v>
      </c>
      <c r="J7" s="4" t="str">
        <f>HOME!$H$27</f>
        <v>2022/2023</v>
      </c>
      <c r="K7" s="6">
        <f>LEGER!D14</f>
        <v>94.275000000000006</v>
      </c>
      <c r="L7" s="4" t="str">
        <f>SUMPA!CC21</f>
        <v>Kompetensi dalam hal mampu menyebutkan sifat-sifat Rasul dengan benarmenjelaskan makna salam dengan baik sudah tercapai.</v>
      </c>
      <c r="M7" s="4" t="str">
        <f>SUMPA!CD21</f>
        <v>Kompetensi dalam hal mampu membaca Q.S. At-Tīn dengan tartil.mampu menjelaskan pesan-pesan pokok Q.S. At-Tīn dengan baik.mampu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c r="N7" s="6">
        <f>LEGER!E14</f>
        <v>94.80952380952381</v>
      </c>
      <c r="O7" s="4" t="str">
        <f>SUMPP!CC21</f>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7" s="4" t="str">
        <f>SUMPP!CD21</f>
        <v>Kompetensi dalam hal mampu menjelaskan makna NKRI;mampu menganalisis arti penting keutuhan NKRI; perlu ditingkatkan.</v>
      </c>
      <c r="Q7" s="6">
        <f>LEGER!F14</f>
        <v>91.777777777777786</v>
      </c>
      <c r="R7" s="4" t="str">
        <f>SUMBI!CC21</f>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S7" s="4" t="str">
        <f>SUMBI!CD21</f>
        <v>Kompetensi dalam hal mampu menulis teks prosedur dengan informasi yang rinci dan akuratmampu menceritakan kembali informasi yang dibaca dari teks narasi dengan topik yang beraneka ragam perlu ditingkatkan.</v>
      </c>
      <c r="T7" s="6">
        <f>LEGER!G14</f>
        <v>88.208333333333329</v>
      </c>
      <c r="U7" s="4" t="str">
        <f>SUMMAT!CC21</f>
        <v>Kompetensi dalam hal 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7" s="4" t="str">
        <f>SUMMAT!CD21</f>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7" s="6">
        <f>LEGER!H14</f>
        <v>95.387301587301579</v>
      </c>
      <c r="X7" s="4" t="str">
        <f>SUMIPAS!CC21</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sudah tercapai.</v>
      </c>
      <c r="Y7" s="4" t="str">
        <f>SUMIPAS!CD21</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7" s="6">
        <f>LEGER!I14</f>
        <v>92.266666666666666</v>
      </c>
      <c r="AA7" s="4" t="str">
        <f>SUMPJOK!CC21</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AB7" s="4" t="str">
        <f>SUMPJOK!CD21</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7" s="6" t="str">
        <f>LEGER!J14</f>
        <v xml:space="preserve"> </v>
      </c>
      <c r="AD7" s="4" t="str">
        <f>SUMMUSIK!CC21</f>
        <v>Kompetensi dalam hal sudah tercapai.</v>
      </c>
      <c r="AE7" s="4" t="str">
        <f>SUMMUSIK!CD21</f>
        <v>Kompetensi dalam hal contoh capaian pembelajaran 1; contoh tujuan pembelajaran 2; contoh lingkup materi 3; 0 0 0 0 0 0 0 masih perlu ditingkatkan.</v>
      </c>
      <c r="AF7" s="6" t="str">
        <f>LEGER!K14</f>
        <v xml:space="preserve"> </v>
      </c>
      <c r="AG7" s="4" t="str">
        <f>SUMTARI!CC21</f>
        <v>Kompetensi dalam hal sudah tercapai.</v>
      </c>
      <c r="AH7" s="4" t="str">
        <f>SUMTARI!CD21</f>
        <v>Kompetensi dalam hal contoh capaian pembelajaran 1; contoh tujuan pembelajaran 2; contoh lingkup materi 3; 0 0 0 0 0 0 0 masih perlu ditingkatkan.</v>
      </c>
      <c r="AI7" s="6">
        <f>LEGER!L14</f>
        <v>95</v>
      </c>
      <c r="AJ7" s="4" t="str">
        <f>SUMRUPA!CC21</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7" s="4" t="str">
        <f>SUMRUPA!CD21</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7" s="6" t="str">
        <f>LEGER!M14</f>
        <v xml:space="preserve"> </v>
      </c>
      <c r="AM7" s="4" t="str">
        <f>SUMTEATER!CC21</f>
        <v>Kompetensi dalam hal sudah tercapai.</v>
      </c>
      <c r="AN7" s="4" t="str">
        <f>SUMTEATER!CD21</f>
        <v>Kompetensi dalam hal contoh capaian pembelajaran 1; contoh tujuan pembelajaran 2; contoh lingkup materi 3; 0 0 0 0 0 0 0 masih perlu ditingkatkan.</v>
      </c>
      <c r="AO7" s="6">
        <f>LEGER!N14</f>
        <v>87.25</v>
      </c>
      <c r="AP7" s="4" t="str">
        <f>SUMBJ!CC21</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7" s="4" t="str">
        <f>SUMBJ!CD21</f>
        <v>Kompetensi dalam hal mampu menyimak serta memahami pesan lisan, dan informasi dari tembang dolanan/kejung en-maenan perlu ditingkatkan.</v>
      </c>
      <c r="AR7" s="6">
        <f>LEGER!O14</f>
        <v>84.3611111111111</v>
      </c>
      <c r="AS7" s="4" t="str">
        <f>'SUM ING'!CC21</f>
        <v>Kompetensi dalam hal dapat menyebutkan kegiatan sehari-hari menggunakan simple present dapat membuat kalimat sederhana tentang kendaraan sudah tercapai.</v>
      </c>
      <c r="AT7" s="4" t="str">
        <f>'SUM ING'!CD21</f>
        <v>Kompetensi dalam hal dapat mengidentifikasi  waktu dengan menggunakan jam analogdapat menuliskan kegiatan sehari-hari dengan menggunakan adverbs of frequency (always, usually, sometimes, never)dapat mengidentifikasi jenis-jenis kendaraan perlu ditingkatkan.</v>
      </c>
      <c r="AU7" s="6">
        <f>LEGER!P14</f>
        <v>91.25</v>
      </c>
      <c r="AV7" s="4" t="str">
        <f>'SUM FIQ'!CC21</f>
        <v>Kompetensi dalam hal mampu menjelaskan arti salat duha dengan benarmampu menjelaskan arti  dan tata salat tasbih dengan benarmampu menjelaskan arti dan tata cara salat taubat dengan benar sudah tercapai.</v>
      </c>
      <c r="AW7" s="4" t="str">
        <f>'SUM FIQ'!CD21</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7" s="6">
        <f>LEGER!Q14</f>
        <v>90.19047619047619</v>
      </c>
      <c r="AY7" s="4" t="str">
        <f>'SUM LA'!CC21</f>
        <v>Kompetensi dalam hal  sudah tercapai.</v>
      </c>
      <c r="AZ7" s="4" t="str">
        <f>'SUM LA'!CD21</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7" s="6">
        <f>LEGER!R14</f>
        <v>90.279761904761912</v>
      </c>
      <c r="BB7" s="4" t="str">
        <f>'SUM TIK'!CC21</f>
        <v>Kompetensi dalam hal mampu memanfaatkan berbagai jenis perangkat TIK yang ada di sekitarnya untuk berkomunikasi, belajar, mengetik, menggambar, berhitung, dan presentasi sudah tercapai.</v>
      </c>
      <c r="BC7" s="4" t="str">
        <f>'SUM TIK'!CD21</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c r="BD7" s="7" t="str">
        <f>LEGER!S14</f>
        <v xml:space="preserve"> </v>
      </c>
      <c r="BE7" s="4" t="str">
        <f>SUMM5!CC21</f>
        <v>Kompetensi dalam hal sudah tercapai.</v>
      </c>
      <c r="BF7" s="4" t="str">
        <f>SUMM5!CD21</f>
        <v>Kompetensi dalam hal 0 0 0 0 0 0 0 0 0 0 masih perlu ditingkatkan.</v>
      </c>
      <c r="BG7" s="4" t="str">
        <f>EKSTRA!E11</f>
        <v>Pramuka</v>
      </c>
      <c r="BH7" s="4" t="str">
        <f>EKSTRA!F11</f>
        <v>Sangat Berkembang</v>
      </c>
      <c r="BI7" s="4" t="str">
        <f>EKSTRA!G11</f>
        <v>Mampu menerapkan Tri Satya dan Dasa Darma dalam kehidupan sehari-hari</v>
      </c>
      <c r="BJ7" s="4">
        <f>EKSTRA!H11</f>
        <v>0</v>
      </c>
      <c r="BK7" s="4">
        <f>EKSTRA!I11</f>
        <v>0</v>
      </c>
      <c r="BL7" s="4">
        <f>EKSTRA!J11</f>
        <v>0</v>
      </c>
      <c r="BM7" s="4">
        <f>EKSTRA!K11</f>
        <v>0</v>
      </c>
      <c r="BN7" s="4">
        <f>EKSTRA!L11</f>
        <v>0</v>
      </c>
      <c r="BO7" s="4">
        <f>EKSTRA!M11</f>
        <v>0</v>
      </c>
      <c r="BP7" s="4">
        <f>KEHADIRAN!E11</f>
        <v>0</v>
      </c>
      <c r="BQ7" s="5">
        <f>KEHADIRAN!F11</f>
        <v>0</v>
      </c>
      <c r="BR7" s="4">
        <f>KEHADIRAN!G11</f>
        <v>0</v>
      </c>
      <c r="BS7" s="5">
        <f>SARAN!E11</f>
        <v>0</v>
      </c>
      <c r="BT7" s="4" t="str">
        <f>HOME!$H$19</f>
        <v>Dr. Suhardini Nurhayati, M.Pd.</v>
      </c>
      <c r="BU7" s="4">
        <f>HOME!$H$20</f>
        <v>0</v>
      </c>
      <c r="BV7" s="4" t="str">
        <f>HOME!$H$21</f>
        <v>Fenny Dimiyanti, S.Pd</v>
      </c>
      <c r="BW7" s="4">
        <f>HOME!$H$22</f>
        <v>0</v>
      </c>
    </row>
    <row r="8" spans="1:75" ht="15" customHeight="1">
      <c r="A8" s="2">
        <f>'DATA PESERTA DIDIK'!A12</f>
        <v>7</v>
      </c>
      <c r="B8" s="3" t="str">
        <f>'DATA PESERTA DIDIK'!C12</f>
        <v>0124530464</v>
      </c>
      <c r="C8" s="4" t="str">
        <f>'DATA PESERTA DIDIK'!D12</f>
        <v>AQUEENA NASYWAH ELSYIFANIE</v>
      </c>
      <c r="D8" s="5" t="str">
        <f>HOME!$H$8</f>
        <v>SD INSAN AMANAH</v>
      </c>
      <c r="E8" s="5" t="str">
        <f>HOME!$H$11</f>
        <v>Griyashanta Blok M (Jl. Soekarno - Hatta) Malang</v>
      </c>
      <c r="F8" s="2">
        <f>HOME!$H$23</f>
        <v>0</v>
      </c>
      <c r="G8" s="2" t="str">
        <f>HOME!$H$24</f>
        <v>4C</v>
      </c>
      <c r="H8" s="4" t="str">
        <f>HOME!$H$25</f>
        <v>Fase B</v>
      </c>
      <c r="I8" s="4" t="str">
        <f>HOME!$H$26</f>
        <v>Genap</v>
      </c>
      <c r="J8" s="4" t="str">
        <f>HOME!$H$27</f>
        <v>2022/2023</v>
      </c>
      <c r="K8" s="6">
        <f>LEGER!D15</f>
        <v>91.075000000000003</v>
      </c>
      <c r="L8" s="4" t="str">
        <f>SUMPA!CC22</f>
        <v>Kompetensi dalam hal mampu membaca Q.S. At-Tīn dengan tartil.mampu membaca hadis tentang silaturahmi dengan baik.mampu menjelaskan arti iman kepada Rasul dengan benarmampu menyebutkan sifat-sifat Rasul dengan benarmampu menjelaskan tujuan diutusnya Rasul dengan benarmenjelaskan ketentuan dan mempraktikkan tata cara  salat jumat, salat duha, dan salat tahajud dengan benar sudah tercapai.</v>
      </c>
      <c r="M8" s="4" t="str">
        <f>SUMPA!CD22</f>
        <v>Kompetensi dalam hal mampu menjelaskan pesan-pesan pokok Q.S. At-Tīn dengan baik.menjelaskan makna salam dengan baikmenjelaskan ciri-ciri munafik dengan baikmampu menceritakan kisah nabi Muhammad SAW membangun kota Madinah perlu ditingkatkan.</v>
      </c>
      <c r="N8" s="6">
        <f>LEGER!E15</f>
        <v>95.761904761904759</v>
      </c>
      <c r="O8" s="4" t="str">
        <f>SUMPP!CC22</f>
        <v>Kompetensi dalam hal mampu menjelaskan makna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8" s="4" t="str">
        <f>SUMPP!CD22</f>
        <v>Kompetensi dalam hal mampu menganalisis arti penting keutuhan NKRI;mampu menjelaskan makna Negara Kesatuan Republik Indonesia; perlu ditingkatkan.</v>
      </c>
      <c r="Q8" s="6">
        <f>LEGER!F15</f>
        <v>86.738095238095241</v>
      </c>
      <c r="R8" s="4" t="str">
        <f>SUMBI!CC22</f>
        <v>Kompetensi dalam hal mampu menyimpulkan pesan dan informasi tentang kehidupan sehari-hari dari teks yang dibacamampu menulis teks prosedur dengan informasi yang rinci dan akuratmampu mengidentifikasi dan mengartikan kosakata baru dari teks yang dibaca sudah tercapai.</v>
      </c>
      <c r="S8" s="4" t="str">
        <f>SUMBI!CD22</f>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8" s="6">
        <f>LEGER!G15</f>
        <v>90.916666666666671</v>
      </c>
      <c r="U8" s="4" t="str">
        <f>SUMMAT!CC22</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V8" s="4" t="str">
        <f>SUMMAT!CD22</f>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c r="W8" s="6">
        <f>LEGER!H15</f>
        <v>94.074074074074076</v>
      </c>
      <c r="X8" s="4" t="str">
        <f>SUMIPAS!CC22</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membedakan dan mengidentifikasi syarat terjadinya pertukaran barang kebutuhan melalui kegiatan. Peserta didik mampu membedakan peraturan tertulis dan tidak tertulis dan menganalisis manfaat mematuhi peraturan. sudah tercapai.</v>
      </c>
      <c r="Y8" s="4" t="str">
        <f>SUMIPAS!CD22</f>
        <v>Kompetensi dalam hal 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mengidentifikasi norma dan adat istiadat yang berlaku di daerah tempat tinggalnya. , perlu ditingkatkan.</v>
      </c>
      <c r="Z8" s="6">
        <f>LEGER!I15</f>
        <v>91.133333333333326</v>
      </c>
      <c r="AA8" s="4" t="str">
        <f>SUMPJOK!CC22</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AB8" s="4" t="str">
        <f>SUMPJOK!CD22</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perlu ditingkatkan.</v>
      </c>
      <c r="AC8" s="6" t="str">
        <f>LEGER!J15</f>
        <v xml:space="preserve"> </v>
      </c>
      <c r="AD8" s="4" t="str">
        <f>SUMMUSIK!CC22</f>
        <v>Kompetensi dalam hal sudah tercapai.</v>
      </c>
      <c r="AE8" s="4" t="str">
        <f>SUMMUSIK!CD22</f>
        <v>Kompetensi dalam hal contoh capaian pembelajaran 1; contoh tujuan pembelajaran 2; contoh lingkup materi 3; 0 0 0 0 0 0 0 masih perlu ditingkatkan.</v>
      </c>
      <c r="AF8" s="6" t="str">
        <f>LEGER!K15</f>
        <v xml:space="preserve"> </v>
      </c>
      <c r="AG8" s="4" t="str">
        <f>SUMTARI!CC22</f>
        <v>Kompetensi dalam hal sudah tercapai.</v>
      </c>
      <c r="AH8" s="4" t="str">
        <f>SUMTARI!CD22</f>
        <v>Kompetensi dalam hal contoh capaian pembelajaran 1; contoh tujuan pembelajaran 2; contoh lingkup materi 3; 0 0 0 0 0 0 0 masih perlu ditingkatkan.</v>
      </c>
      <c r="AI8" s="6">
        <f>LEGER!L15</f>
        <v>92.291666666666671</v>
      </c>
      <c r="AJ8" s="4" t="str">
        <f>SUMRUPA!CC22</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8" s="4" t="str">
        <f>SUMRUPA!CD22</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8" s="6" t="str">
        <f>LEGER!M15</f>
        <v xml:space="preserve"> </v>
      </c>
      <c r="AM8" s="4" t="str">
        <f>SUMTEATER!CC22</f>
        <v>Kompetensi dalam hal sudah tercapai.</v>
      </c>
      <c r="AN8" s="4" t="str">
        <f>SUMTEATER!CD22</f>
        <v>Kompetensi dalam hal contoh capaian pembelajaran 1; contoh tujuan pembelajaran 2; contoh lingkup materi 3; 0 0 0 0 0 0 0 masih perlu ditingkatkan.</v>
      </c>
      <c r="AO8" s="6">
        <f>LEGER!N15</f>
        <v>86.416666666666671</v>
      </c>
      <c r="AP8" s="4" t="str">
        <f>SUMBJ!CC22</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8" s="4" t="str">
        <f>SUMBJ!CD22</f>
        <v>Kompetensi dalam hal mampu membaca kata dalam aksara Jawa legena dan sandhangan swara)/carakan Madhurâ (aksara ghâjâng, sanḍhângan, pangangghuy) perlu ditingkatkan.</v>
      </c>
      <c r="AR8" s="6">
        <f>LEGER!O15</f>
        <v>83.666666666666671</v>
      </c>
      <c r="AS8" s="4" t="str">
        <f>'SUM ING'!CC22</f>
        <v>Kompetensi dalam hal dapat mengidentifikasi  waktu dengan menggunakan jam analogdapat menyebutkan kegiatan sehari-hari menggunakan simple present dapat mengidentifikasi jenis-jenis kendaraan sudah tercapai.</v>
      </c>
      <c r="AT8" s="4" t="str">
        <f>'SUM ING'!CD22</f>
        <v>Kompetensi dalam hal dapat menuliskan kegiatan sehari-hari dengan menggunakan adverbs of frequency (always, usually, sometimes, never)dapat membuat kalimat sederhana tentang kendaraan perlu ditingkatkan.</v>
      </c>
      <c r="AU8" s="6">
        <f>LEGER!P15</f>
        <v>92.5</v>
      </c>
      <c r="AV8" s="4" t="str">
        <f>'SUM FIQ'!CC22</f>
        <v>Kompetensi dalam hal mampu menjelaskan arti  dan tata salat tasbih dengan benarmampu menjelaskan arti dan tata cara salat taubat dengan benar sudah tercapai.</v>
      </c>
      <c r="AW8" s="4" t="str">
        <f>'SUM FIQ'!CD22</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8" s="6">
        <f>LEGER!Q15</f>
        <v>96.476190476190482</v>
      </c>
      <c r="AY8" s="4" t="str">
        <f>'SUM LA'!CC22</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8" s="4" t="str">
        <f>'SUM LA'!CD22</f>
        <v>Kompetensi dalam hal , perlu ditingkatkan</v>
      </c>
      <c r="BA8" s="6">
        <f>LEGER!R15</f>
        <v>92.994047619047635</v>
      </c>
      <c r="BB8" s="4" t="str">
        <f>'SUM TIK'!CC22</f>
        <v>Kompetensi dalam hal mampu memahami praktik baik dalam berkomunikasi menggunakan alat komunikasi berbasis TIK yang memperhatikan aspek keamanan penggunaan internet dan jaringan lokal pada saat tersambung pada bluetooth, wifi, atau internet sesuai dengan batasan yang ditentukan. sudah tercapai.</v>
      </c>
      <c r="BC8" s="4" t="str">
        <f>'SUM TIK'!CD22</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8" s="7" t="str">
        <f>LEGER!S15</f>
        <v xml:space="preserve"> </v>
      </c>
      <c r="BE8" s="4" t="str">
        <f>SUMM5!CC22</f>
        <v>Kompetensi dalam hal sudah tercapai.</v>
      </c>
      <c r="BF8" s="4" t="str">
        <f>SUMM5!CD22</f>
        <v>Kompetensi dalam hal 0 0 0 0 0 0 0 0 0 0 masih perlu ditingkatkan.</v>
      </c>
      <c r="BG8" s="4" t="str">
        <f>EKSTRA!E12</f>
        <v>Pramuka</v>
      </c>
      <c r="BH8" s="4" t="str">
        <f>EKSTRA!F12</f>
        <v>Berkembang</v>
      </c>
      <c r="BI8" s="4" t="str">
        <f>EKSTRA!G12</f>
        <v>Mampu menerapkan Tri Satya dan Dasa Darma dalam kehidupan sehari-hari</v>
      </c>
      <c r="BJ8" s="4">
        <f>EKSTRA!H12</f>
        <v>0</v>
      </c>
      <c r="BK8" s="4">
        <f>EKSTRA!I12</f>
        <v>0</v>
      </c>
      <c r="BL8" s="4">
        <f>EKSTRA!J12</f>
        <v>0</v>
      </c>
      <c r="BM8" s="4">
        <f>EKSTRA!K12</f>
        <v>0</v>
      </c>
      <c r="BN8" s="4">
        <f>EKSTRA!L12</f>
        <v>0</v>
      </c>
      <c r="BO8" s="4">
        <f>EKSTRA!M12</f>
        <v>0</v>
      </c>
      <c r="BP8" s="4">
        <f>KEHADIRAN!E12</f>
        <v>0</v>
      </c>
      <c r="BQ8" s="5">
        <f>KEHADIRAN!F12</f>
        <v>0</v>
      </c>
      <c r="BR8" s="4">
        <f>KEHADIRAN!G12</f>
        <v>0</v>
      </c>
      <c r="BS8" s="5">
        <f>SARAN!E12</f>
        <v>0</v>
      </c>
      <c r="BT8" s="4" t="str">
        <f>HOME!$H$19</f>
        <v>Dr. Suhardini Nurhayati, M.Pd.</v>
      </c>
      <c r="BU8" s="4">
        <f>HOME!$H$20</f>
        <v>0</v>
      </c>
      <c r="BV8" s="4" t="str">
        <f>HOME!$H$21</f>
        <v>Fenny Dimiyanti, S.Pd</v>
      </c>
      <c r="BW8" s="4">
        <f>HOME!$H$22</f>
        <v>0</v>
      </c>
    </row>
    <row r="9" spans="1:75" ht="15" customHeight="1">
      <c r="A9" s="2">
        <f>'DATA PESERTA DIDIK'!A13</f>
        <v>8</v>
      </c>
      <c r="B9" s="3" t="str">
        <f>'DATA PESERTA DIDIK'!C13</f>
        <v>0129251048</v>
      </c>
      <c r="C9" s="4" t="str">
        <f>'DATA PESERTA DIDIK'!D13</f>
        <v>ARKA HANDY ADYA PURNOMO</v>
      </c>
      <c r="D9" s="5" t="str">
        <f>HOME!$H$8</f>
        <v>SD INSAN AMANAH</v>
      </c>
      <c r="E9" s="5" t="str">
        <f>HOME!$H$11</f>
        <v>Griyashanta Blok M (Jl. Soekarno - Hatta) Malang</v>
      </c>
      <c r="F9" s="2">
        <f>HOME!$H$23</f>
        <v>0</v>
      </c>
      <c r="G9" s="2" t="str">
        <f>HOME!$H$24</f>
        <v>4C</v>
      </c>
      <c r="H9" s="4" t="str">
        <f>HOME!$H$25</f>
        <v>Fase B</v>
      </c>
      <c r="I9" s="4" t="str">
        <f>HOME!$H$26</f>
        <v>Genap</v>
      </c>
      <c r="J9" s="4" t="str">
        <f>HOME!$H$27</f>
        <v>2022/2023</v>
      </c>
      <c r="K9" s="6">
        <f>LEGER!D16</f>
        <v>94.75</v>
      </c>
      <c r="L9" s="4" t="str">
        <f>SUMPA!CC23</f>
        <v>Kompetensi dalam hal mampu menjelaskan pesan-pesan pokok Q.S. At-Tīn dengan baik.mampu menyebutkan sifat-sifat Rasul dengan benarmenjelaskan makna salam dengan baikmampu menceritakan kisah nabi Muhammad SAW membangun kota Madinah sudah tercapai.</v>
      </c>
      <c r="M9" s="4" t="str">
        <f>SUMPA!CD23</f>
        <v>Kompetensi dalam hal mampu membaca Q.S. At-Tīn dengan tartil.mampu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 perlu ditingkatkan.</v>
      </c>
      <c r="N9" s="6">
        <f>LEGER!E16</f>
        <v>95.095238095238088</v>
      </c>
      <c r="O9" s="4" t="str">
        <f>SUMPP!CC23</f>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9" s="4" t="str">
        <f>SUMPP!CD23</f>
        <v>Kompetensi dalam hal mampu menjelaskan makna NKRI;mampu menganalisis arti penting keutuhan NKRI; perlu ditingkatkan.</v>
      </c>
      <c r="Q9" s="6">
        <f>LEGER!F16</f>
        <v>90.547619047619037</v>
      </c>
      <c r="R9" s="4" t="str">
        <f>SUMBI!CC23</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S9" s="4" t="str">
        <f>SUMBI!CD23</f>
        <v>Kompetensi dalam hal mampu menceritakan kembali informasi yang dibaca dari teks narasi dengan topik yang beraneka ragammampu menjelaskan isi teks narasi yang dibacakan atau dari media audiomampu menulis teks narasi dengan informasi yang rinci dan akurat perlu ditingkatkan.</v>
      </c>
      <c r="T9" s="6">
        <f>LEGER!G16</f>
        <v>88.208333333333329</v>
      </c>
      <c r="U9" s="4" t="str">
        <f>SUMMAT!CC23</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9" s="4" t="str">
        <f>SUMMAT!CD23</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9" s="6">
        <f>LEGER!H16</f>
        <v>95.185185185185176</v>
      </c>
      <c r="X9" s="4" t="str">
        <f>SUMIPAS!CC23</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9" s="4" t="str">
        <f>SUMIPAS!CD23</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c r="Z9" s="6">
        <f>LEGER!I16</f>
        <v>92.666666666666671</v>
      </c>
      <c r="AA9" s="4" t="str">
        <f>SUMPJOK!CC23</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AB9" s="4" t="str">
        <f>SUMPJOK!CD23</f>
        <v>Kompetensi dalam hal dapat memahami dan mampu menerapkan konsep pemeliharaan kebersihan dan kesehatan alat reproduksi, serta kesehatan diri dan orang lain dari penyakit menular dan tidak menular sesuai dengan pola perilaku hidup sehat. perlu ditingkatkan.</v>
      </c>
      <c r="AC9" s="6" t="str">
        <f>LEGER!J16</f>
        <v xml:space="preserve"> </v>
      </c>
      <c r="AD9" s="4" t="str">
        <f>SUMMUSIK!CC23</f>
        <v>Kompetensi dalam hal sudah tercapai.</v>
      </c>
      <c r="AE9" s="4" t="str">
        <f>SUMMUSIK!CD23</f>
        <v>Kompetensi dalam hal contoh capaian pembelajaran 1; contoh tujuan pembelajaran 2; contoh lingkup materi 3; 0 0 0 0 0 0 0 masih perlu ditingkatkan.</v>
      </c>
      <c r="AF9" s="6" t="str">
        <f>LEGER!K16</f>
        <v xml:space="preserve"> </v>
      </c>
      <c r="AG9" s="4" t="str">
        <f>SUMTARI!CC23</f>
        <v>Kompetensi dalam hal sudah tercapai.</v>
      </c>
      <c r="AH9" s="4" t="str">
        <f>SUMTARI!CD23</f>
        <v>Kompetensi dalam hal contoh capaian pembelajaran 1; contoh tujuan pembelajaran 2; contoh lingkup materi 3; 0 0 0 0 0 0 0 masih perlu ditingkatkan.</v>
      </c>
      <c r="AI9" s="6">
        <f>LEGER!L16</f>
        <v>96.513888888888872</v>
      </c>
      <c r="AJ9" s="4" t="str">
        <f>SUMRUPA!CC23</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9" s="4" t="str">
        <f>SUMRUPA!CD23</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9" s="6" t="str">
        <f>LEGER!M16</f>
        <v xml:space="preserve"> </v>
      </c>
      <c r="AM9" s="4" t="str">
        <f>SUMTEATER!CC23</f>
        <v>Kompetensi dalam hal sudah tercapai.</v>
      </c>
      <c r="AN9" s="4" t="str">
        <f>SUMTEATER!CD23</f>
        <v>Kompetensi dalam hal contoh capaian pembelajaran 1; contoh tujuan pembelajaran 2; contoh lingkup materi 3; 0 0 0 0 0 0 0 masih perlu ditingkatkan.</v>
      </c>
      <c r="AO9" s="6">
        <f>LEGER!N16</f>
        <v>90.5</v>
      </c>
      <c r="AP9" s="4" t="str">
        <f>SUMBJ!CC23</f>
        <v>Kompetensi dalam hal mampu menulis kata dan kalimat sederhana dalam aksara Jawa (legena dan sandhangan swara)/carakan Madhurâ (aksara ghâjâng, sanḍhângan, pangangghuy)mampu menulis kata menggunakan sandhangan aksara Jawa.mampu menulis kalimat sederhana dengan menggunakan sandhangan aksara Jawa sudah tercapai.</v>
      </c>
      <c r="AQ9" s="4" t="str">
        <f>SUMBJ!CD23</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mengidentifikasi bentuk sandhangan aksara Jawa. perlu ditingkatkan.</v>
      </c>
      <c r="AR9" s="6">
        <f>LEGER!O16</f>
        <v>89.400816984150325</v>
      </c>
      <c r="AS9" s="4" t="str">
        <f>'SUM ING'!CC23</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AT9" s="4" t="str">
        <f>'SUM ING'!CD23</f>
        <v>Kompetensi dalam hal dapat membuat kalimat sederhana tentang kendaraan perlu ditingkatkan.</v>
      </c>
      <c r="AU9" s="6">
        <f>LEGER!P16</f>
        <v>92.291666666666671</v>
      </c>
      <c r="AV9" s="4" t="str">
        <f>'SUM FIQ'!CC23</f>
        <v>Kompetensi dalam hal mampu menjelaskan arti salat duha dengan benarmampu menjelaskan tata cara salat duha dengan benarmampu menjelaskan arti dan tata cara salat taubat dengan benar sudah tercapai.</v>
      </c>
      <c r="AW9" s="4" t="str">
        <f>'SUM FIQ'!CD23</f>
        <v>Kompetensi dalam hal mampu menghafal niat dan doa salat duha dengan benarmampu mempraktikkan tata cara salat duha dengan benarmampu menjelaskan arti  dan tata salat tasbih dengan benarmampu menjelaskan keutamaan salat tasbih dengan benarmampu menghafal niat salat taubat dengan benar perlu ditingkatkan.</v>
      </c>
      <c r="AX9" s="6">
        <f>LEGER!Q16</f>
        <v>95.523809523809518</v>
      </c>
      <c r="AY9" s="4" t="str">
        <f>'SUM LA'!CC23</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9" s="4" t="str">
        <f>'SUM LA'!CD23</f>
        <v>Kompetensi dalam hal mampu melakukan dialog sederhana tentang       فِيْ الفَصْلِ , perlu ditingkatkan</v>
      </c>
      <c r="BA9" s="6">
        <f>LEGER!R16</f>
        <v>93.071428571428569</v>
      </c>
      <c r="BB9" s="4" t="str">
        <f>'SUM TIK'!CC23</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9" s="4" t="str">
        <f>'SUM TIK'!CD23</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9" s="7" t="str">
        <f>LEGER!S16</f>
        <v xml:space="preserve"> </v>
      </c>
      <c r="BE9" s="4" t="str">
        <f>SUMM5!CC23</f>
        <v>Kompetensi dalam hal sudah tercapai.</v>
      </c>
      <c r="BF9" s="4" t="str">
        <f>SUMM5!CD23</f>
        <v>Kompetensi dalam hal 0 0 0 0 0 0 0 0 0 0 masih perlu ditingkatkan.</v>
      </c>
      <c r="BG9" s="4" t="str">
        <f>EKSTRA!E13</f>
        <v>Pramuka</v>
      </c>
      <c r="BH9" s="4" t="str">
        <f>EKSTRA!F13</f>
        <v>Berkembang</v>
      </c>
      <c r="BI9" s="4" t="str">
        <f>EKSTRA!G13</f>
        <v>Mampu menerapkan Tri Satya dan Dasa Darma dalam kehidupan sehari-hari</v>
      </c>
      <c r="BJ9" s="4">
        <f>EKSTRA!H13</f>
        <v>0</v>
      </c>
      <c r="BK9" s="4">
        <f>EKSTRA!I13</f>
        <v>0</v>
      </c>
      <c r="BL9" s="4">
        <f>EKSTRA!J13</f>
        <v>0</v>
      </c>
      <c r="BM9" s="4">
        <f>EKSTRA!K13</f>
        <v>0</v>
      </c>
      <c r="BN9" s="4">
        <f>EKSTRA!L13</f>
        <v>0</v>
      </c>
      <c r="BO9" s="4">
        <f>EKSTRA!M13</f>
        <v>0</v>
      </c>
      <c r="BP9" s="4">
        <f>KEHADIRAN!E13</f>
        <v>0</v>
      </c>
      <c r="BQ9" s="5">
        <f>KEHADIRAN!F13</f>
        <v>0</v>
      </c>
      <c r="BR9" s="4">
        <f>KEHADIRAN!G13</f>
        <v>0</v>
      </c>
      <c r="BS9" s="5">
        <f>SARAN!E13</f>
        <v>0</v>
      </c>
      <c r="BT9" s="4" t="str">
        <f>HOME!$H$19</f>
        <v>Dr. Suhardini Nurhayati, M.Pd.</v>
      </c>
      <c r="BU9" s="4">
        <f>HOME!$H$20</f>
        <v>0</v>
      </c>
      <c r="BV9" s="4" t="str">
        <f>HOME!$H$21</f>
        <v>Fenny Dimiyanti, S.Pd</v>
      </c>
      <c r="BW9" s="4">
        <f>HOME!$H$22</f>
        <v>0</v>
      </c>
    </row>
    <row r="10" spans="1:75" ht="15" customHeight="1">
      <c r="A10" s="2">
        <f>'DATA PESERTA DIDIK'!A14</f>
        <v>9</v>
      </c>
      <c r="B10" s="3" t="str">
        <f>'DATA PESERTA DIDIK'!C14</f>
        <v>0124076210</v>
      </c>
      <c r="C10" s="4" t="str">
        <f>'DATA PESERTA DIDIK'!D14</f>
        <v>AYASHA FIORA SASHUDI</v>
      </c>
      <c r="D10" s="5" t="str">
        <f>HOME!$H$8</f>
        <v>SD INSAN AMANAH</v>
      </c>
      <c r="E10" s="5" t="str">
        <f>HOME!$H$11</f>
        <v>Griyashanta Blok M (Jl. Soekarno - Hatta) Malang</v>
      </c>
      <c r="F10" s="2">
        <f>HOME!$H$23</f>
        <v>0</v>
      </c>
      <c r="G10" s="2" t="str">
        <f>HOME!$H$24</f>
        <v>4C</v>
      </c>
      <c r="H10" s="4" t="str">
        <f>HOME!$H$25</f>
        <v>Fase B</v>
      </c>
      <c r="I10" s="4" t="str">
        <f>HOME!$H$26</f>
        <v>Genap</v>
      </c>
      <c r="J10" s="4" t="str">
        <f>HOME!$H$27</f>
        <v>2022/2023</v>
      </c>
      <c r="K10" s="6">
        <f>LEGER!D17</f>
        <v>97.731250000000003</v>
      </c>
      <c r="L10" s="4" t="str">
        <f>SUMPA!CC24</f>
        <v>Kompetensi dalam hal mampu membaca Q.S. At-Tīn dengan tartil.mampu menjelaskan pesan-pesan pokok Q.S. At-Tīn dengan baik.mampu menyebutkan sifat-sifat Rasul dengan benarmampu menjelaskan tujuan diutusnya Rasul dengan benar sudah tercapai.</v>
      </c>
      <c r="M10" s="4" t="str">
        <f>SUMPA!CD24</f>
        <v>Kompetensi dalam hal 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10" s="6">
        <f>LEGER!E17</f>
        <v>99</v>
      </c>
      <c r="O10" s="4" t="str">
        <f>SUMPP!CC24</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0" s="4" t="str">
        <f>SUMPP!CD24</f>
        <v>Kompetensi dalam hal  perlu ditingkatkan.</v>
      </c>
      <c r="Q10" s="6">
        <f>LEGER!F17</f>
        <v>92.19047619047619</v>
      </c>
      <c r="R10" s="4" t="str">
        <f>SUMBI!CC24</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S10" s="4" t="str">
        <f>SUMBI!CD24</f>
        <v>Kompetensi dalam hal mampu menceritakan kembali informasi yang dibaca dari teks narasi dengan topik yang beraneka ragam perlu ditingkatkan.</v>
      </c>
      <c r="T10" s="6">
        <f>LEGER!G17</f>
        <v>95.5</v>
      </c>
      <c r="U10" s="4" t="str">
        <f>SUMMAT!CC24</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0" s="4" t="str">
        <f>SUMMAT!CD24</f>
        <v>Kompetensi dalam hal mampu mengukur panjang dan berat benda menggunakan satuan baku dan menentukan hubungan antar-satuan baku panjang (cm, m); perlu ditingkatkan.</v>
      </c>
      <c r="W10" s="6">
        <f>LEGER!H17</f>
        <v>99.305555555555557</v>
      </c>
      <c r="X10" s="4" t="str">
        <f>SUMIPAS!CC24</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10" s="4" t="str">
        <f>SUMIPAS!CD24</f>
        <v>Kompetensi dalam hal Peserta didik mampu membedakan peraturan tertulis dan tidak tertulis dan menganalisis manfaat mematuhi peraturan. , perlu ditingkatkan.</v>
      </c>
      <c r="Z10" s="6">
        <f>LEGER!I17</f>
        <v>94.266666666666666</v>
      </c>
      <c r="AA10" s="4" t="str">
        <f>SUMPJOK!CC24</f>
        <v>Kompetensi dalam hal dapat menunjukkan kemampuan dalam mempraktikkan pola langkah dasar, gerak dan ayunan lengan dan tangan, pelurusan sendi, dan irama gerak dengan benar. sudah tercapai.</v>
      </c>
      <c r="AB10" s="4" t="str">
        <f>SUMPJOK!CD24</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10" s="6" t="str">
        <f>LEGER!J17</f>
        <v xml:space="preserve"> </v>
      </c>
      <c r="AD10" s="4" t="str">
        <f>SUMMUSIK!CC24</f>
        <v>Kompetensi dalam hal sudah tercapai.</v>
      </c>
      <c r="AE10" s="4" t="str">
        <f>SUMMUSIK!CD24</f>
        <v>Kompetensi dalam hal contoh capaian pembelajaran 1; contoh tujuan pembelajaran 2; contoh lingkup materi 3; 0 0 0 0 0 0 0 masih perlu ditingkatkan.</v>
      </c>
      <c r="AF10" s="6" t="str">
        <f>LEGER!K17</f>
        <v xml:space="preserve"> </v>
      </c>
      <c r="AG10" s="4" t="str">
        <f>SUMTARI!CC24</f>
        <v>Kompetensi dalam hal sudah tercapai.</v>
      </c>
      <c r="AH10" s="4" t="str">
        <f>SUMTARI!CD24</f>
        <v>Kompetensi dalam hal contoh capaian pembelajaran 1; contoh tujuan pembelajaran 2; contoh lingkup materi 3; 0 0 0 0 0 0 0 masih perlu ditingkatkan.</v>
      </c>
      <c r="AI10" s="6">
        <f>LEGER!L17</f>
        <v>98.8888888888889</v>
      </c>
      <c r="AJ10" s="4" t="str">
        <f>SUMRUPA!CC24</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10" s="4" t="str">
        <f>SUMRUPA!CD24</f>
        <v>Kompetensi dalam hal mampu membuat tokoh wayang versinya sendiri, menjelaskan, dan memainkannya secara mandiri atau berkelompok perlu ditingkatkan.</v>
      </c>
      <c r="AL10" s="6" t="str">
        <f>LEGER!M17</f>
        <v xml:space="preserve"> </v>
      </c>
      <c r="AM10" s="4" t="str">
        <f>SUMTEATER!CC24</f>
        <v>Kompetensi dalam hal sudah tercapai.</v>
      </c>
      <c r="AN10" s="4" t="str">
        <f>SUMTEATER!CD24</f>
        <v>Kompetensi dalam hal contoh capaian pembelajaran 1; contoh tujuan pembelajaran 2; contoh lingkup materi 3; 0 0 0 0 0 0 0 masih perlu ditingkatkan.</v>
      </c>
      <c r="AO10" s="6">
        <f>LEGER!N17</f>
        <v>94.833333333333329</v>
      </c>
      <c r="AP10" s="4" t="str">
        <f>SUMBJ!CC24</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0" s="4" t="str">
        <f>SUMBJ!CD24</f>
        <v>Kompetensi dalam hal mampu memahami aksara Jawa (legena dan sandhangan swara)/carakan Madhurâ (aksara ghâjâng, sanḍhângan,pangangghuy) yang dibacakan atau dari media perlu ditingkatkan.</v>
      </c>
      <c r="AR10" s="6">
        <f>LEGER!O17</f>
        <v>98.027777777777786</v>
      </c>
      <c r="AS10" s="4" t="str">
        <f>'SUM ING'!CC24</f>
        <v>Kompetensi dalam hal dapat menyebutkan kegiatan sehari-hari menggunakan simple present  sudah tercapai.</v>
      </c>
      <c r="AT10" s="4" t="str">
        <f>'SUM ING'!CD24</f>
        <v>Kompetensi dalam hal dapat mengidentifikasi  waktu dengan menggunakan jam analogdapat menuliskan kegiatan sehari-hari dengan menggunakan adverbs of frequency (always, usually, sometimes, never)dapat mengidentifikasi jenis-jenis kendaraandapat membuat kalimat sederhana tentang kendaraan perlu ditingkatkan.</v>
      </c>
      <c r="AU10" s="6">
        <f>LEGER!P17</f>
        <v>98.291666666666671</v>
      </c>
      <c r="AV10" s="4" t="str">
        <f>'SUM FIQ'!CC24</f>
        <v>Kompetensi dalam hal mampu menjelaskan arti salat duha dengan benarmampu menjelaskan arti  dan tata salat tasbih dengan benarmampu menjelaskan arti dan tata cara salat taubat dengan benar sudah tercapai.</v>
      </c>
      <c r="AW10" s="4" t="str">
        <f>'SUM FIQ'!CD24</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10" s="6">
        <f>LEGER!Q17</f>
        <v>95.714285714285708</v>
      </c>
      <c r="AY10" s="4" t="str">
        <f>'SUM LA'!CC24</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10" s="4" t="str">
        <f>'SUM LA'!CD24</f>
        <v>Kompetensi dalam hal , perlu ditingkatkan</v>
      </c>
      <c r="BA10" s="6">
        <f>LEGER!R17</f>
        <v>97.404761904761912</v>
      </c>
      <c r="BB10" s="4" t="str">
        <f>'SUM TIK'!CC24</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10" s="4" t="str">
        <f>'SUM TIK'!CD24</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10" s="7" t="str">
        <f>LEGER!S17</f>
        <v xml:space="preserve"> </v>
      </c>
      <c r="BE10" s="4" t="str">
        <f>SUMM5!CC24</f>
        <v>Kompetensi dalam hal sudah tercapai.</v>
      </c>
      <c r="BF10" s="4" t="str">
        <f>SUMM5!CD24</f>
        <v>Kompetensi dalam hal 0 0 0 0 0 0 0 0 0 0 masih perlu ditingkatkan.</v>
      </c>
      <c r="BG10" s="4" t="str">
        <f>EKSTRA!E14</f>
        <v>Pramuka</v>
      </c>
      <c r="BH10" s="4" t="str">
        <f>EKSTRA!F14</f>
        <v>Sangat Berkembang</v>
      </c>
      <c r="BI10" s="4" t="str">
        <f>EKSTRA!G14</f>
        <v>Mampu menerapkan Tri Satya dan Dasa Darma dalam kehidupan sehari-hari</v>
      </c>
      <c r="BJ10" s="4">
        <f>EKSTRA!H14</f>
        <v>0</v>
      </c>
      <c r="BK10" s="4">
        <f>EKSTRA!I14</f>
        <v>0</v>
      </c>
      <c r="BL10" s="4">
        <f>EKSTRA!J14</f>
        <v>0</v>
      </c>
      <c r="BM10" s="4">
        <f>EKSTRA!K14</f>
        <v>0</v>
      </c>
      <c r="BN10" s="4">
        <f>EKSTRA!L14</f>
        <v>0</v>
      </c>
      <c r="BO10" s="4">
        <f>EKSTRA!M14</f>
        <v>0</v>
      </c>
      <c r="BP10" s="4">
        <f>KEHADIRAN!E14</f>
        <v>0</v>
      </c>
      <c r="BQ10" s="5">
        <f>KEHADIRAN!F14</f>
        <v>0</v>
      </c>
      <c r="BR10" s="4">
        <f>KEHADIRAN!G14</f>
        <v>0</v>
      </c>
      <c r="BS10" s="5">
        <f>SARAN!E14</f>
        <v>0</v>
      </c>
      <c r="BT10" s="4" t="str">
        <f>HOME!$H$19</f>
        <v>Dr. Suhardini Nurhayati, M.Pd.</v>
      </c>
      <c r="BU10" s="4">
        <f>HOME!$H$20</f>
        <v>0</v>
      </c>
      <c r="BV10" s="4" t="str">
        <f>HOME!$H$21</f>
        <v>Fenny Dimiyanti, S.Pd</v>
      </c>
      <c r="BW10" s="4">
        <f>HOME!$H$22</f>
        <v>0</v>
      </c>
    </row>
    <row r="11" spans="1:75" ht="15" customHeight="1">
      <c r="A11" s="2">
        <f>'DATA PESERTA DIDIK'!A15</f>
        <v>10</v>
      </c>
      <c r="B11" s="3" t="str">
        <f>'DATA PESERTA DIDIK'!C15</f>
        <v>0123553359</v>
      </c>
      <c r="C11" s="4" t="str">
        <f>'DATA PESERTA DIDIK'!D15</f>
        <v>AZ-ZAHIRA FII'SABILILLAH</v>
      </c>
      <c r="D11" s="5" t="str">
        <f>HOME!$H$8</f>
        <v>SD INSAN AMANAH</v>
      </c>
      <c r="E11" s="5" t="str">
        <f>HOME!$H$11</f>
        <v>Griyashanta Blok M (Jl. Soekarno - Hatta) Malang</v>
      </c>
      <c r="F11" s="2">
        <f>HOME!$H$23</f>
        <v>0</v>
      </c>
      <c r="G11" s="2" t="str">
        <f>HOME!$H$24</f>
        <v>4C</v>
      </c>
      <c r="H11" s="4" t="str">
        <f>HOME!$H$25</f>
        <v>Fase B</v>
      </c>
      <c r="I11" s="4" t="str">
        <f>HOME!$H$26</f>
        <v>Genap</v>
      </c>
      <c r="J11" s="4" t="str">
        <f>HOME!$H$27</f>
        <v>2022/2023</v>
      </c>
      <c r="K11" s="6">
        <f>LEGER!D18</f>
        <v>96.962500000000006</v>
      </c>
      <c r="L11" s="4" t="str">
        <f>SUMPA!CC25</f>
        <v>Kompetensi dalam hal mampu membaca Q.S. At-Tīn dengan tartil.mampu menjelaskan pesan-pesan pokok Q.S. At-Tīn dengan baik.mampu membaca hadis tentang silaturahmi dengan baik.mampu menyebutkan sifat-sifat Rasul dengan benarmampu menjelaskan tujuan diutusnya Rasul dengan benarmenjelaskan ciri-ciri munafik dengan baikmampu menceritakan kisah nabi Muhammad SAW membangun kota Madinah sudah tercapai.</v>
      </c>
      <c r="M11" s="4" t="str">
        <f>SUMPA!CD25</f>
        <v>Kompetensi dalam hal mampu menjelaskan arti iman kepada Rasul dengan benarmenjelaskan makna salam dengan baikmenjelaskan ketentuan dan mempraktikkan tata cara  salat jumat, salat duha, dan salat tahajud dengan benar perlu ditingkatkan.</v>
      </c>
      <c r="N11" s="6">
        <f>LEGER!E18</f>
        <v>99</v>
      </c>
      <c r="O11" s="4" t="str">
        <f>SUMPP!CC25</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1" s="4" t="str">
        <f>SUMPP!CD25</f>
        <v>Kompetensi dalam hal  perlu ditingkatkan.</v>
      </c>
      <c r="Q11" s="6">
        <f>LEGER!F18</f>
        <v>90.420634920634924</v>
      </c>
      <c r="R11" s="4" t="str">
        <f>SUMBI!CC25</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S11" s="4" t="str">
        <f>SUMBI!CD25</f>
        <v>Kompetensi dalam hal  mampu mengidentifikasi informasi dari media audiomampu menceritakan kembali informasi yang dibaca dari teks narasi dengan topik yang beraneka ragammampu menulis teks narasi dengan informasi yang rinci dan akurat perlu ditingkatkan.</v>
      </c>
      <c r="T11" s="6">
        <f>LEGER!G18</f>
        <v>94.416666666666671</v>
      </c>
      <c r="U11" s="4" t="str">
        <f>SUMMAT!CC25</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1" s="4" t="str">
        <f>SUMMAT!CD25</f>
        <v>Kompetensi dalam hal mampu mengukur dan mengestimasi luas dan volume menggunakan satuan tidak baku dan satuan baku berupa bilangan cacah; perlu ditingkatkan.</v>
      </c>
      <c r="W11" s="6">
        <f>LEGER!H18</f>
        <v>99.172222222222217</v>
      </c>
      <c r="X11" s="4" t="str">
        <f>SUMIPAS!CC25</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1" s="4" t="str">
        <f>SUMIPAS!CD25</f>
        <v>Kompetensi dalam hal mampu menjelaskan manfaat dan cara melestarikan keragaman budaya, menunjukkan sikap menghargai keberagaman di lingkungannya, perlu ditingkatkan.</v>
      </c>
      <c r="Z11" s="6">
        <f>LEGER!I18</f>
        <v>93.066666666666663</v>
      </c>
      <c r="AA11" s="4" t="str">
        <f>SUMPJOK!CC25</f>
        <v>Kompetensi dalam hal dapat menunjukkan kemampuan dalam mempraktikkan gerak dasar pengenalan air, gerakan meluncur, gerakan kaki, gerakan lengan, gerakan mengambil napas, dan koordinasi gerakan renang gaya dada. sudah tercapai.</v>
      </c>
      <c r="AB11" s="4" t="str">
        <f>SUMPJOK!CD25</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c r="AC11" s="6" t="str">
        <f>LEGER!J18</f>
        <v xml:space="preserve"> </v>
      </c>
      <c r="AD11" s="4" t="str">
        <f>SUMMUSIK!CC25</f>
        <v>Kompetensi dalam hal sudah tercapai.</v>
      </c>
      <c r="AE11" s="4" t="str">
        <f>SUMMUSIK!CD25</f>
        <v>Kompetensi dalam hal contoh capaian pembelajaran 1; contoh tujuan pembelajaran 2; contoh lingkup materi 3; 0 0 0 0 0 0 0 masih perlu ditingkatkan.</v>
      </c>
      <c r="AF11" s="6" t="str">
        <f>LEGER!K18</f>
        <v xml:space="preserve"> </v>
      </c>
      <c r="AG11" s="4" t="str">
        <f>SUMTARI!CC25</f>
        <v>Kompetensi dalam hal sudah tercapai.</v>
      </c>
      <c r="AH11" s="4" t="str">
        <f>SUMTARI!CD25</f>
        <v>Kompetensi dalam hal contoh capaian pembelajaran 1; contoh tujuan pembelajaran 2; contoh lingkup materi 3; 0 0 0 0 0 0 0 masih perlu ditingkatkan.</v>
      </c>
      <c r="AI11" s="6">
        <f>LEGER!L18</f>
        <v>98.8888888888889</v>
      </c>
      <c r="AJ11" s="4" t="str">
        <f>SUMRUPA!CC25</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11" s="4" t="str">
        <f>SUMRUPA!CD25</f>
        <v>Kompetensi dalam hal mampu membuat tokoh wayang versinya sendiri, menjelaskan, dan memainkannya secara mandiri atau berkelompok perlu ditingkatkan.</v>
      </c>
      <c r="AL11" s="6" t="str">
        <f>LEGER!M18</f>
        <v xml:space="preserve"> </v>
      </c>
      <c r="AM11" s="4" t="str">
        <f>SUMTEATER!CC25</f>
        <v>Kompetensi dalam hal sudah tercapai.</v>
      </c>
      <c r="AN11" s="4" t="str">
        <f>SUMTEATER!CD25</f>
        <v>Kompetensi dalam hal contoh capaian pembelajaran 1; contoh tujuan pembelajaran 2; contoh lingkup materi 3; 0 0 0 0 0 0 0 masih perlu ditingkatkan.</v>
      </c>
      <c r="AO11" s="6">
        <f>LEGER!N18</f>
        <v>91.25</v>
      </c>
      <c r="AP11" s="4" t="str">
        <f>SUMBJ!CC25</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AQ11" s="4" t="str">
        <f>SUMBJ!CD25</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11" s="6">
        <f>LEGER!O18</f>
        <v>94.90081698415031</v>
      </c>
      <c r="AS11" s="4" t="str">
        <f>'SUM ING'!CC25</f>
        <v>Kompetensi dalam hal dapat menyebutkan kegiatan sehari-hari menggunakan simple present dapat mengidentifikasi jenis-jenis kendaraan sudah tercapai.</v>
      </c>
      <c r="AT11" s="4" t="str">
        <f>'SUM ING'!CD25</f>
        <v>Kompetensi dalam hal dapat mengidentifikasi  waktu dengan menggunakan jam analogdapat menuliskan kegiatan sehari-hari dengan menggunakan adverbs of frequency (always, usually, sometimes, never)dapat membuat kalimat sederhana tentang kendaraan perlu ditingkatkan.</v>
      </c>
      <c r="AU11" s="6">
        <f>LEGER!P18</f>
        <v>97.541666666666671</v>
      </c>
      <c r="AV11" s="4" t="str">
        <f>'SUM FIQ'!CC25</f>
        <v>Kompetensi dalam hal mampu menjelaskan arti salat duha dengan benarmampu menjelaskan arti  dan tata salat tasbih dengan benar sudah tercapai.</v>
      </c>
      <c r="AW11" s="4" t="str">
        <f>'SUM FIQ'!CD25</f>
        <v>Kompetensi dalam hal 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c r="AX11" s="6">
        <f>LEGER!Q18</f>
        <v>95.619047619047635</v>
      </c>
      <c r="AY11" s="4" t="str">
        <f>'SUM LA'!CC25</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11" s="4" t="str">
        <f>'SUM LA'!CD25</f>
        <v>Kompetensi dalam hal , perlu ditingkatkan</v>
      </c>
      <c r="BA11" s="6">
        <f>LEGER!R18</f>
        <v>97.333333333333329</v>
      </c>
      <c r="BB11" s="4" t="str">
        <f>'SUM TIK'!CC25</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11" s="4" t="str">
        <f>'SUM TIK'!CD25</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11" s="7" t="str">
        <f>LEGER!S18</f>
        <v xml:space="preserve"> </v>
      </c>
      <c r="BE11" s="4" t="str">
        <f>SUMM5!CC25</f>
        <v>Kompetensi dalam hal sudah tercapai.</v>
      </c>
      <c r="BF11" s="4" t="str">
        <f>SUMM5!CD25</f>
        <v>Kompetensi dalam hal 0 0 0 0 0 0 0 0 0 0 masih perlu ditingkatkan.</v>
      </c>
      <c r="BG11" s="4" t="str">
        <f>EKSTRA!E15</f>
        <v>Pramuka</v>
      </c>
      <c r="BH11" s="4" t="str">
        <f>EKSTRA!F15</f>
        <v>Sangat Berkembang</v>
      </c>
      <c r="BI11" s="4" t="str">
        <f>EKSTRA!G15</f>
        <v>Mampu menerapkan Tri Satya dan Dasa Darma dalam kehidupan sehari-hari</v>
      </c>
      <c r="BJ11" s="4">
        <f>EKSTRA!H15</f>
        <v>0</v>
      </c>
      <c r="BK11" s="4">
        <f>EKSTRA!I15</f>
        <v>0</v>
      </c>
      <c r="BL11" s="4">
        <f>EKSTRA!J15</f>
        <v>0</v>
      </c>
      <c r="BM11" s="4">
        <f>EKSTRA!K15</f>
        <v>0</v>
      </c>
      <c r="BN11" s="4">
        <f>EKSTRA!L15</f>
        <v>0</v>
      </c>
      <c r="BO11" s="4">
        <f>EKSTRA!M15</f>
        <v>0</v>
      </c>
      <c r="BP11" s="4">
        <f>KEHADIRAN!E15</f>
        <v>0</v>
      </c>
      <c r="BQ11" s="5">
        <f>KEHADIRAN!F15</f>
        <v>0</v>
      </c>
      <c r="BR11" s="4">
        <f>KEHADIRAN!G15</f>
        <v>0</v>
      </c>
      <c r="BS11" s="5">
        <f>SARAN!E15</f>
        <v>0</v>
      </c>
      <c r="BT11" s="4" t="str">
        <f>HOME!$H$19</f>
        <v>Dr. Suhardini Nurhayati, M.Pd.</v>
      </c>
      <c r="BU11" s="4">
        <f>HOME!$H$20</f>
        <v>0</v>
      </c>
      <c r="BV11" s="4" t="str">
        <f>HOME!$H$21</f>
        <v>Fenny Dimiyanti, S.Pd</v>
      </c>
      <c r="BW11" s="4">
        <f>HOME!$H$22</f>
        <v>0</v>
      </c>
    </row>
    <row r="12" spans="1:75" ht="15" customHeight="1">
      <c r="A12" s="2">
        <f>'DATA PESERTA DIDIK'!A16</f>
        <v>11</v>
      </c>
      <c r="B12" s="3" t="str">
        <f>'DATA PESERTA DIDIK'!C16</f>
        <v>0128659375</v>
      </c>
      <c r="C12" s="4" t="str">
        <f>'DATA PESERTA DIDIK'!D16</f>
        <v>CHERYL FELICIA PUTRI</v>
      </c>
      <c r="D12" s="5" t="str">
        <f>HOME!$H$8</f>
        <v>SD INSAN AMANAH</v>
      </c>
      <c r="E12" s="5" t="str">
        <f>HOME!$H$11</f>
        <v>Griyashanta Blok M (Jl. Soekarno - Hatta) Malang</v>
      </c>
      <c r="F12" s="2">
        <f>HOME!$H$23</f>
        <v>0</v>
      </c>
      <c r="G12" s="2" t="str">
        <f>HOME!$H$24</f>
        <v>4C</v>
      </c>
      <c r="H12" s="4" t="str">
        <f>HOME!$H$25</f>
        <v>Fase B</v>
      </c>
      <c r="I12" s="4" t="str">
        <f>HOME!$H$26</f>
        <v>Genap</v>
      </c>
      <c r="J12" s="4" t="str">
        <f>HOME!$H$27</f>
        <v>2022/2023</v>
      </c>
      <c r="K12" s="6">
        <f>LEGER!D19</f>
        <v>89.924999999999997</v>
      </c>
      <c r="L12" s="4" t="str">
        <f>SUMPA!CC26</f>
        <v>Kompetensi dalam hal mampu membaca Q.S. At-Tīn dengan tartil.mampu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sudah tercapai.</v>
      </c>
      <c r="M12" s="4" t="str">
        <f>SUMPA!CD26</f>
        <v>Kompetensi dalam hal mampu menjelaskan pesan-pesan pokok Q.S. At-Tīn dengan baik.menjelaskan makna salam dengan baik perlu ditingkatkan.</v>
      </c>
      <c r="N12" s="6">
        <f>LEGER!E19</f>
        <v>95.380952380952365</v>
      </c>
      <c r="O12" s="4" t="str">
        <f>SUMPP!CC26</f>
        <v>Kompetensi dalam hal mampu menjelaskan makna NKRI;mampu menganalisis arti penting keutuhan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2" s="4" t="str">
        <f>SUMPP!CD26</f>
        <v>Kompetensi dalam hal mampu menjelaskan makna Negara Kesatuan Republik Indonesia; perlu ditingkatkan.</v>
      </c>
      <c r="Q12" s="6">
        <f>LEGER!F19</f>
        <v>86.158730158730165</v>
      </c>
      <c r="R12" s="4" t="str">
        <f>SUMBI!CC26</f>
        <v>Kompetensi dalam hal mampu menyimpulkan pesan dan informasi tentang kehidupan sehari-hari dari teks yang dibacamampu menulis teks prosedur dengan informasi yang rinci dan akuratmampu menjelaskan isi teks narasi yang dibacakan atau dari media audiomampu menulis teks narasi dengan informasi yang rinci dan akurat sudah tercapai.</v>
      </c>
      <c r="S12" s="4" t="str">
        <f>SUMBI!CD26</f>
        <v>Kompetensi dalam hal mampu mengidentifikasi dan mengartikan kosakata baru dari teks yang dibaca mampu mengidentifikasi informasi dari media audiomampu menceritakan kembali informasi yang dibaca dari teks narasi dengan topik yang beraneka ragam perlu ditingkatkan.</v>
      </c>
      <c r="T12" s="6">
        <f>LEGER!G19</f>
        <v>90.416666666666671</v>
      </c>
      <c r="U12" s="4" t="str">
        <f>SUMMAT!CC26</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2" s="4" t="str">
        <f>SUMMAT!CD26</f>
        <v>Kompetensi dalam hal mampu membandingkan dan mengurutkan antar-pecahan dengan pembilang satu(misalnya ½, 1/3, ¼) dan antar-pecahan dengan penyebut yang sama(misalnya, 2/8, 3/8, 7/8), serta mengenali pecahan senilai menggunakan gambar dan symbol matematika; perlu ditingkatkan.</v>
      </c>
      <c r="W12" s="6">
        <f>LEGER!H19</f>
        <v>93.812169312169317</v>
      </c>
      <c r="X12" s="4" t="str">
        <f>SUMIPAS!CC26</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mengidentifikasi norma dan adat istiadat yang berlaku di daerah tempat tinggalnya. Peserta didik mampu membedakan peraturan tertulis dan tidak tertulis dan menganalisis manfaat mematuhi peraturan. sudah tercapai.</v>
      </c>
      <c r="Y12" s="4" t="str">
        <f>SUMIPAS!CD26</f>
        <v>Kompetensi dalam hal Peserta didik mampu membedakan dan mengidentifikasi syarat terjadinya pertukaran barang kebutuhan melalui kegiatan. , perlu ditingkatkan.</v>
      </c>
      <c r="Z12" s="6">
        <f>LEGER!I19</f>
        <v>92.933333333333337</v>
      </c>
      <c r="AA12" s="4" t="str">
        <f>SUMPJOK!CC26</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AB12" s="4" t="str">
        <f>SUMPJOK!CD26</f>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12" s="6" t="str">
        <f>LEGER!J19</f>
        <v xml:space="preserve"> </v>
      </c>
      <c r="AD12" s="4" t="str">
        <f>SUMMUSIK!CC26</f>
        <v>Kompetensi dalam hal sudah tercapai.</v>
      </c>
      <c r="AE12" s="4" t="str">
        <f>SUMMUSIK!CD26</f>
        <v>Kompetensi dalam hal contoh capaian pembelajaran 1; contoh tujuan pembelajaran 2; contoh lingkup materi 3; 0 0 0 0 0 0 0 masih perlu ditingkatkan.</v>
      </c>
      <c r="AF12" s="6" t="str">
        <f>LEGER!K19</f>
        <v xml:space="preserve"> </v>
      </c>
      <c r="AG12" s="4" t="str">
        <f>SUMTARI!CC26</f>
        <v>Kompetensi dalam hal sudah tercapai.</v>
      </c>
      <c r="AH12" s="4" t="str">
        <f>SUMTARI!CD26</f>
        <v>Kompetensi dalam hal contoh capaian pembelajaran 1; contoh tujuan pembelajaran 2; contoh lingkup materi 3; 0 0 0 0 0 0 0 masih perlu ditingkatkan.</v>
      </c>
      <c r="AI12" s="6">
        <f>LEGER!L19</f>
        <v>96.513888888888872</v>
      </c>
      <c r="AJ12" s="4" t="str">
        <f>SUMRUPA!CC26</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2" s="4" t="str">
        <f>SUMRUPA!CD26</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2" s="6" t="str">
        <f>LEGER!M19</f>
        <v xml:space="preserve"> </v>
      </c>
      <c r="AM12" s="4" t="str">
        <f>SUMTEATER!CC26</f>
        <v>Kompetensi dalam hal sudah tercapai.</v>
      </c>
      <c r="AN12" s="4" t="str">
        <f>SUMTEATER!CD26</f>
        <v>Kompetensi dalam hal contoh capaian pembelajaran 1; contoh tujuan pembelajaran 2; contoh lingkup materi 3; 0 0 0 0 0 0 0 masih perlu ditingkatkan.</v>
      </c>
      <c r="AO12" s="6">
        <f>LEGER!N19</f>
        <v>86.583333333333329</v>
      </c>
      <c r="AP12" s="4" t="str">
        <f>SUMBJ!CC26</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2" s="4" t="str">
        <f>SUMBJ!CD26</f>
        <v>Kompetensi dalam hal  perlu ditingkatkan.</v>
      </c>
      <c r="AR12" s="6">
        <f>LEGER!O19</f>
        <v>80.666666666666671</v>
      </c>
      <c r="AS12" s="4" t="str">
        <f>'SUM ING'!CC26</f>
        <v>Kompetensi dalam hal dapat mengidentifikasi  waktu dengan menggunakan jam analogdapat menuliskan kegiatan sehari-hari dengan menggunakan adverbs of frequency (always, usually, sometimes, never)dapat membuat kalimat sederhana tentang kendaraan sudah tercapai.</v>
      </c>
      <c r="AT12" s="4" t="str">
        <f>'SUM ING'!CD26</f>
        <v>Kompetensi dalam hal dapat menyebutkan kegiatan sehari-hari menggunakan simple present dapat mengidentifikasi jenis-jenis kendaraan perlu ditingkatkan.</v>
      </c>
      <c r="AU12" s="6">
        <f>LEGER!P19</f>
        <v>91.25</v>
      </c>
      <c r="AV12" s="4" t="str">
        <f>'SUM FIQ'!CC26</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sudah tercapai.</v>
      </c>
      <c r="AW12" s="4" t="str">
        <f>'SUM FIQ'!CD26</f>
        <v>Kompetensi dalam hal mampu menjelaskan arti  dan tata salat tasbih dengan benar perlu ditingkatkan.</v>
      </c>
      <c r="AX12" s="6">
        <f>LEGER!Q19</f>
        <v>90.761904761904759</v>
      </c>
      <c r="AY12" s="4" t="str">
        <f>'SUM LA'!CC26</f>
        <v>Kompetensi dalam hal  sudah tercapai.</v>
      </c>
      <c r="AZ12" s="4" t="str">
        <f>'SUM LA'!CD26</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12" s="6">
        <f>LEGER!R19</f>
        <v>93.333333333333329</v>
      </c>
      <c r="BB12" s="4" t="str">
        <f>'SUM TIK'!CC26</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12" s="4" t="str">
        <f>'SUM TIK'!CD26</f>
        <v>Kompetensi dalam hal mampu memanfaatkan berbagai jenis perangkat TIK yang ada di sekitarnya untuk berkomunikasi, belajar, mengetik, menggambar, berhitung, dan presentasi, perlu ditingkatkan</v>
      </c>
      <c r="BD12" s="7" t="str">
        <f>LEGER!S19</f>
        <v xml:space="preserve"> </v>
      </c>
      <c r="BE12" s="4" t="str">
        <f>SUMM5!CC26</f>
        <v>Kompetensi dalam hal sudah tercapai.</v>
      </c>
      <c r="BF12" s="4" t="str">
        <f>SUMM5!CD26</f>
        <v>Kompetensi dalam hal 0 0 0 0 0 0 0 0 0 0 masih perlu ditingkatkan.</v>
      </c>
      <c r="BG12" s="4" t="str">
        <f>EKSTRA!E16</f>
        <v>Pramuka</v>
      </c>
      <c r="BH12" s="4" t="str">
        <f>EKSTRA!F16</f>
        <v>Berkembang</v>
      </c>
      <c r="BI12" s="4" t="str">
        <f>EKSTRA!G16</f>
        <v>Mampu menerapkan Tri Satya dan Dasa Darma dalam kehidupan sehari-hari</v>
      </c>
      <c r="BJ12" s="4">
        <f>EKSTRA!H16</f>
        <v>0</v>
      </c>
      <c r="BK12" s="4">
        <f>EKSTRA!I16</f>
        <v>0</v>
      </c>
      <c r="BL12" s="4">
        <f>EKSTRA!J16</f>
        <v>0</v>
      </c>
      <c r="BM12" s="4">
        <f>EKSTRA!K16</f>
        <v>0</v>
      </c>
      <c r="BN12" s="4">
        <f>EKSTRA!L16</f>
        <v>0</v>
      </c>
      <c r="BO12" s="4">
        <f>EKSTRA!M16</f>
        <v>0</v>
      </c>
      <c r="BP12" s="4">
        <f>KEHADIRAN!E16</f>
        <v>0</v>
      </c>
      <c r="BQ12" s="5">
        <f>KEHADIRAN!F16</f>
        <v>0</v>
      </c>
      <c r="BR12" s="4">
        <f>KEHADIRAN!G16</f>
        <v>0</v>
      </c>
      <c r="BS12" s="5">
        <f>SARAN!E16</f>
        <v>0</v>
      </c>
      <c r="BT12" s="4" t="str">
        <f>HOME!$H$19</f>
        <v>Dr. Suhardini Nurhayati, M.Pd.</v>
      </c>
      <c r="BU12" s="4">
        <f>HOME!$H$20</f>
        <v>0</v>
      </c>
      <c r="BV12" s="4" t="str">
        <f>HOME!$H$21</f>
        <v>Fenny Dimiyanti, S.Pd</v>
      </c>
      <c r="BW12" s="4">
        <f>HOME!$H$22</f>
        <v>0</v>
      </c>
    </row>
    <row r="13" spans="1:75" ht="15" customHeight="1">
      <c r="A13" s="2">
        <f>'DATA PESERTA DIDIK'!A17</f>
        <v>12</v>
      </c>
      <c r="B13" s="3" t="str">
        <f>'DATA PESERTA DIDIK'!C17</f>
        <v>3128393340</v>
      </c>
      <c r="C13" s="4" t="str">
        <f>'DATA PESERTA DIDIK'!D17</f>
        <v>CINTAKHANZA ARFINZA GHANIYYA</v>
      </c>
      <c r="D13" s="5" t="str">
        <f>HOME!$H$8</f>
        <v>SD INSAN AMANAH</v>
      </c>
      <c r="E13" s="5" t="str">
        <f>HOME!$H$11</f>
        <v>Griyashanta Blok M (Jl. Soekarno - Hatta) Malang</v>
      </c>
      <c r="F13" s="2">
        <f>HOME!$H$23</f>
        <v>0</v>
      </c>
      <c r="G13" s="2" t="str">
        <f>HOME!$H$24</f>
        <v>4C</v>
      </c>
      <c r="H13" s="4" t="str">
        <f>HOME!$H$25</f>
        <v>Fase B</v>
      </c>
      <c r="I13" s="4" t="str">
        <f>HOME!$H$26</f>
        <v>Genap</v>
      </c>
      <c r="J13" s="4" t="str">
        <f>HOME!$H$27</f>
        <v>2022/2023</v>
      </c>
      <c r="K13" s="6">
        <f>LEGER!D20</f>
        <v>94.174999999999997</v>
      </c>
      <c r="L13" s="4" t="str">
        <f>SUMPA!CC27</f>
        <v>Kompetensi dalam hal mampu membaca Q.S. At-Tīn dengan tartil.mampu membaca hadis tentang silaturahmi dengan baik.mampu menjelaskan tujuan diutusnya Rasul dengan benarmenjelaskan ciri-ciri munafik dengan baikmampu menceritakan kisah nabi Muhammad SAW membangun kota Madinah sudah tercapai.</v>
      </c>
      <c r="M13" s="4" t="str">
        <f>SUMPA!CD27</f>
        <v>Kompetensi dalam hal mampu menjelaskan pesan-pesan pokok Q.S. At-Tīn dengan baik.mampu menjelaskan arti iman kepada Rasul dengan benarmampu menyebutkan sifat-sifat Rasul dengan benarmenjelaskan makna salam dengan baikmenjelaskan ketentuan dan mempraktikkan tata cara  salat jumat, salat duha, dan salat tahajud dengan benar perlu ditingkatkan.</v>
      </c>
      <c r="N13" s="6">
        <f>LEGER!E20</f>
        <v>95.571428571428569</v>
      </c>
      <c r="O13" s="4" t="str">
        <f>SUMPP!CC27</f>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3" s="4" t="str">
        <f>SUMPP!CD27</f>
        <v>Kompetensi dalam hal mampu menjelaskan makna NKRI;mampu menganalisis arti penting keutuhan NKRI; perlu ditingkatkan.</v>
      </c>
      <c r="Q13" s="6">
        <f>LEGER!F20</f>
        <v>92.73015873015872</v>
      </c>
      <c r="R13" s="4" t="str">
        <f>SUMBI!CC27</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13" s="4" t="str">
        <f>SUMBI!CD27</f>
        <v>Kompetensi dalam hal  mampu mengidentifikasi informasi dari media audiomampu menceritakan kembali informasi yang dibaca dari teks narasi dengan topik yang beraneka ragam perlu ditingkatkan.</v>
      </c>
      <c r="T13" s="6">
        <f>LEGER!G20</f>
        <v>93.041666666666671</v>
      </c>
      <c r="U13" s="4" t="str">
        <f>SUMMAT!CC27</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13" s="4" t="str">
        <f>SUMMAT!CD27</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13" s="6">
        <f>LEGER!H20</f>
        <v>98.619047619047606</v>
      </c>
      <c r="X13" s="4" t="str">
        <f>SUMIPAS!CC27</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3" s="4" t="str">
        <f>SUMIPAS!CD27</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13" s="6">
        <f>LEGER!I20</f>
        <v>92.266666666666666</v>
      </c>
      <c r="AA13" s="4" t="str">
        <f>SUMPJOK!CC27</f>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13" s="4" t="str">
        <f>SUMPJOK!CD27</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c r="AC13" s="6" t="str">
        <f>LEGER!J20</f>
        <v xml:space="preserve"> </v>
      </c>
      <c r="AD13" s="4" t="str">
        <f>SUMMUSIK!CC27</f>
        <v>Kompetensi dalam hal sudah tercapai.</v>
      </c>
      <c r="AE13" s="4" t="str">
        <f>SUMMUSIK!CD27</f>
        <v>Kompetensi dalam hal contoh capaian pembelajaran 1; contoh tujuan pembelajaran 2; contoh lingkup materi 3; 0 0 0 0 0 0 0 masih perlu ditingkatkan.</v>
      </c>
      <c r="AF13" s="6" t="str">
        <f>LEGER!K20</f>
        <v xml:space="preserve"> </v>
      </c>
      <c r="AG13" s="4" t="str">
        <f>SUMTARI!CC27</f>
        <v>Kompetensi dalam hal sudah tercapai.</v>
      </c>
      <c r="AH13" s="4" t="str">
        <f>SUMTARI!CD27</f>
        <v>Kompetensi dalam hal contoh capaian pembelajaran 1; contoh tujuan pembelajaran 2; contoh lingkup materi 3; 0 0 0 0 0 0 0 masih perlu ditingkatkan.</v>
      </c>
      <c r="AI13" s="6">
        <f>LEGER!L20</f>
        <v>97.430555555555543</v>
      </c>
      <c r="AJ13" s="4" t="str">
        <f>SUMRUPA!CC27</f>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13" s="4" t="str">
        <f>SUMRUPA!CD27</f>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c r="AL13" s="6" t="str">
        <f>LEGER!M20</f>
        <v xml:space="preserve"> </v>
      </c>
      <c r="AM13" s="4" t="str">
        <f>SUMTEATER!CC27</f>
        <v>Kompetensi dalam hal sudah tercapai.</v>
      </c>
      <c r="AN13" s="4" t="str">
        <f>SUMTEATER!CD27</f>
        <v>Kompetensi dalam hal contoh capaian pembelajaran 1; contoh tujuan pembelajaran 2; contoh lingkup materi 3; 0 0 0 0 0 0 0 masih perlu ditingkatkan.</v>
      </c>
      <c r="AO13" s="6">
        <f>LEGER!N20</f>
        <v>86.583333333333329</v>
      </c>
      <c r="AP13" s="4" t="str">
        <f>SUMBJ!CC27</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3" s="4" t="str">
        <f>SUMBJ!CD27</f>
        <v>Kompetensi dalam hal  perlu ditingkatkan.</v>
      </c>
      <c r="AR13" s="6">
        <f>LEGER!O20</f>
        <v>89.083333333333329</v>
      </c>
      <c r="AS13" s="4" t="str">
        <f>'SUM ING'!CC27</f>
        <v>Kompetensi dalam hal dapat mengidentifikasi  waktu dengan menggunakan jam analogdapat menyebutkan kegiatan sehari-hari menggunakan simple present dapat membuat kalimat sederhana tentang kendaraan sudah tercapai.</v>
      </c>
      <c r="AT13" s="4" t="str">
        <f>'SUM ING'!CD27</f>
        <v>Kompetensi dalam hal dapat menuliskan kegiatan sehari-hari dengan menggunakan adverbs of frequency (always, usually, sometimes, never)dapat mengidentifikasi jenis-jenis kendaraan perlu ditingkatkan.</v>
      </c>
      <c r="AU13" s="6">
        <f>LEGER!P20</f>
        <v>95.791666666666671</v>
      </c>
      <c r="AV13" s="4" t="str">
        <f>'SUM FIQ'!CC27</f>
        <v>Kompetensi dalam hal mampu menjelaskan arti salat duha dengan benarmampu menjelaskan tata cara salat duha dengan benarmampu menjelaskan arti  dan tata salat tasbih dengan benarmampu menjelaskan arti dan tata cara salat taubat dengan benar sudah tercapai.</v>
      </c>
      <c r="AW13" s="4" t="str">
        <f>'SUM FIQ'!CD27</f>
        <v>Kompetensi dalam hal mampu menghafal niat dan doa salat duha dengan benarmampu mempraktikkan tata cara salat duha dengan benarmampu menjelaskan keutamaan salat tasbih dengan benarmampu menghafal niat salat taubat dengan benar perlu ditingkatkan.</v>
      </c>
      <c r="AX13" s="6">
        <f>LEGER!Q20</f>
        <v>92.476190476190482</v>
      </c>
      <c r="AY13" s="4" t="str">
        <f>'SUM LA'!CC27</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13" s="4" t="str">
        <f>'SUM LA'!CD27</f>
        <v>Kompetensi dalam hal , perlu ditingkatkan</v>
      </c>
      <c r="BA13" s="6">
        <f>LEGER!R20</f>
        <v>95.404761904761912</v>
      </c>
      <c r="BB13" s="4" t="str">
        <f>'SUM TIK'!CC27</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13" s="4" t="str">
        <f>'SUM TIK'!CD27</f>
        <v>Kompetensi dalam hal mampu memanfaatkan berbagai jenis perangkat TIK yang ada di sekitarnya untuk berkomunikasi, belajar, mengetik, menggambar, berhitung, dan presentasi, perlu ditingkatkan</v>
      </c>
      <c r="BD13" s="7" t="str">
        <f>LEGER!S20</f>
        <v xml:space="preserve"> </v>
      </c>
      <c r="BE13" s="4" t="str">
        <f>SUMM5!CC27</f>
        <v>Kompetensi dalam hal sudah tercapai.</v>
      </c>
      <c r="BF13" s="4" t="str">
        <f>SUMM5!CD27</f>
        <v>Kompetensi dalam hal 0 0 0 0 0 0 0 0 0 0 masih perlu ditingkatkan.</v>
      </c>
      <c r="BG13" s="4" t="str">
        <f>EKSTRA!E17</f>
        <v>Pramuka</v>
      </c>
      <c r="BH13" s="4" t="str">
        <f>EKSTRA!F17</f>
        <v>Berkembang</v>
      </c>
      <c r="BI13" s="4" t="str">
        <f>EKSTRA!G17</f>
        <v>Mampu menerapkan Tri Satya dan Dasa Darma dalam kehidupan sehari-hari</v>
      </c>
      <c r="BJ13" s="4">
        <f>EKSTRA!H17</f>
        <v>0</v>
      </c>
      <c r="BK13" s="4">
        <f>EKSTRA!I17</f>
        <v>0</v>
      </c>
      <c r="BL13" s="4">
        <f>EKSTRA!J17</f>
        <v>0</v>
      </c>
      <c r="BM13" s="4">
        <f>EKSTRA!K17</f>
        <v>0</v>
      </c>
      <c r="BN13" s="4">
        <f>EKSTRA!L17</f>
        <v>0</v>
      </c>
      <c r="BO13" s="4">
        <f>EKSTRA!M17</f>
        <v>0</v>
      </c>
      <c r="BP13" s="4">
        <f>KEHADIRAN!E17</f>
        <v>0</v>
      </c>
      <c r="BQ13" s="5">
        <f>KEHADIRAN!F17</f>
        <v>0</v>
      </c>
      <c r="BR13" s="4">
        <f>KEHADIRAN!G17</f>
        <v>0</v>
      </c>
      <c r="BS13" s="5">
        <f>SARAN!E17</f>
        <v>0</v>
      </c>
      <c r="BT13" s="4" t="str">
        <f>HOME!$H$19</f>
        <v>Dr. Suhardini Nurhayati, M.Pd.</v>
      </c>
      <c r="BU13" s="4">
        <f>HOME!$H$20</f>
        <v>0</v>
      </c>
      <c r="BV13" s="4" t="str">
        <f>HOME!$H$21</f>
        <v>Fenny Dimiyanti, S.Pd</v>
      </c>
      <c r="BW13" s="4">
        <f>HOME!$H$22</f>
        <v>0</v>
      </c>
    </row>
    <row r="14" spans="1:75" ht="15" customHeight="1">
      <c r="A14" s="2">
        <f>'DATA PESERTA DIDIK'!A18</f>
        <v>13</v>
      </c>
      <c r="B14" s="3" t="str">
        <f>'DATA PESERTA DIDIK'!C18</f>
        <v>0132518965</v>
      </c>
      <c r="C14" s="4" t="str">
        <f>'DATA PESERTA DIDIK'!D18</f>
        <v>DAFFA FAIRUZ HIDAYANTO</v>
      </c>
      <c r="D14" s="5" t="str">
        <f>HOME!$H$8</f>
        <v>SD INSAN AMANAH</v>
      </c>
      <c r="E14" s="5" t="str">
        <f>HOME!$H$11</f>
        <v>Griyashanta Blok M (Jl. Soekarno - Hatta) Malang</v>
      </c>
      <c r="F14" s="2">
        <f>HOME!$H$23</f>
        <v>0</v>
      </c>
      <c r="G14" s="2" t="str">
        <f>HOME!$H$24</f>
        <v>4C</v>
      </c>
      <c r="H14" s="4" t="str">
        <f>HOME!$H$25</f>
        <v>Fase B</v>
      </c>
      <c r="I14" s="4" t="str">
        <f>HOME!$H$26</f>
        <v>Genap</v>
      </c>
      <c r="J14" s="4" t="str">
        <f>HOME!$H$27</f>
        <v>2022/2023</v>
      </c>
      <c r="K14" s="6">
        <f>LEGER!D21</f>
        <v>96.46875</v>
      </c>
      <c r="L14" s="4" t="str">
        <f>SUMPA!CC28</f>
        <v>Kompetensi dalam hal mampu menjelaskan arti iman kepada Rasul dengan benarmampu menyebutkan sifat-sifat Rasul dengan benar sudah tercapai.</v>
      </c>
      <c r="M14" s="4" t="str">
        <f>SUMPA!CD28</f>
        <v>Kompetensi dalam hal mampu membaca Q.S. At-Tīn dengan tartil.mampu menjelaskan pesan-pesan pokok Q.S. At-Tīn dengan baik.mampu membaca hadis tentang silaturahmi dengan baik.mampu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14" s="6">
        <f>LEGER!E21</f>
        <v>97.714285714285708</v>
      </c>
      <c r="O14" s="4" t="str">
        <f>SUMPP!CC28</f>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4" s="4" t="str">
        <f>SUMPP!CD28</f>
        <v>Kompetensi dalam hal mampu menjelaskan makna NKRI; perlu ditingkatkan.</v>
      </c>
      <c r="Q14" s="6">
        <f>LEGER!F21</f>
        <v>91.587301587301582</v>
      </c>
      <c r="R14" s="4" t="str">
        <f>SUMBI!CC28</f>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S14" s="4" t="str">
        <f>SUMBI!CD28</f>
        <v>Kompetensi dalam hal mampu menulis teks prosedur dengan informasi yang rinci dan akuratmampu menceritakan kembali informasi yang dibaca dari teks narasi dengan topik yang beraneka ragam perlu ditingkatkan.</v>
      </c>
      <c r="T14" s="6">
        <f>LEGER!G21</f>
        <v>91.375</v>
      </c>
      <c r="U14" s="4" t="str">
        <f>SUMMAT!CC28</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14" s="4" t="str">
        <f>SUMMAT!CD28</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14" s="6">
        <f>LEGER!H21</f>
        <v>98.507936507936506</v>
      </c>
      <c r="X14" s="4" t="str">
        <f>SUMIPAS!CC28</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4" s="4" t="str">
        <f>SUMIPAS!CD28</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14" s="6">
        <f>LEGER!I21</f>
        <v>92.933333333333337</v>
      </c>
      <c r="AA14" s="4" t="str">
        <f>SUMPJOK!CC28</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14" s="4" t="str">
        <f>SUMPJOK!CD28</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c r="AC14" s="6" t="str">
        <f>LEGER!J21</f>
        <v xml:space="preserve"> </v>
      </c>
      <c r="AD14" s="4" t="str">
        <f>SUMMUSIK!CC28</f>
        <v>Kompetensi dalam hal sudah tercapai.</v>
      </c>
      <c r="AE14" s="4" t="str">
        <f>SUMMUSIK!CD28</f>
        <v>Kompetensi dalam hal contoh capaian pembelajaran 1; contoh tujuan pembelajaran 2; contoh lingkup materi 3; 0 0 0 0 0 0 0 masih perlu ditingkatkan.</v>
      </c>
      <c r="AF14" s="6" t="str">
        <f>LEGER!K21</f>
        <v xml:space="preserve"> </v>
      </c>
      <c r="AG14" s="4" t="str">
        <f>SUMTARI!CC28</f>
        <v>Kompetensi dalam hal sudah tercapai.</v>
      </c>
      <c r="AH14" s="4" t="str">
        <f>SUMTARI!CD28</f>
        <v>Kompetensi dalam hal contoh capaian pembelajaran 1; contoh tujuan pembelajaran 2; contoh lingkup materi 3; 0 0 0 0 0 0 0 masih perlu ditingkatkan.</v>
      </c>
      <c r="AI14" s="6">
        <f>LEGER!L21</f>
        <v>97.555555555555557</v>
      </c>
      <c r="AJ14" s="4" t="str">
        <f>SUMRUPA!CC28</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4" s="4" t="str">
        <f>SUMRUPA!CD28</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4" s="6" t="str">
        <f>LEGER!M21</f>
        <v xml:space="preserve"> </v>
      </c>
      <c r="AM14" s="4" t="str">
        <f>SUMTEATER!CC28</f>
        <v>Kompetensi dalam hal sudah tercapai.</v>
      </c>
      <c r="AN14" s="4" t="str">
        <f>SUMTEATER!CD28</f>
        <v>Kompetensi dalam hal contoh capaian pembelajaran 1; contoh tujuan pembelajaran 2; contoh lingkup materi 3; 0 0 0 0 0 0 0 masih perlu ditingkatkan.</v>
      </c>
      <c r="AO14" s="6">
        <f>LEGER!N21</f>
        <v>86.666666666666671</v>
      </c>
      <c r="AP14" s="4" t="str">
        <f>SUMBJ!CC28</f>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4" s="4" t="str">
        <f>SUMBJ!CD28</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c r="AR14" s="6">
        <f>LEGER!O21</f>
        <v>86.511428594761909</v>
      </c>
      <c r="AS14" s="4" t="str">
        <f>'SUM ING'!CC28</f>
        <v>Kompetensi dalam hal dapat menyebutkan kegiatan sehari-hari menggunakan simple present dapat membuat kalimat sederhana tentang kendaraan sudah tercapai.</v>
      </c>
      <c r="AT14" s="4" t="str">
        <f>'SUM ING'!CD28</f>
        <v>Kompetensi dalam hal dapat mengidentifikasi  waktu dengan menggunakan jam analogdapat menuliskan kegiatan sehari-hari dengan menggunakan adverbs of frequency (always, usually, sometimes, never)dapat mengidentifikasi jenis-jenis kendaraan perlu ditingkatkan.</v>
      </c>
      <c r="AU14" s="6">
        <f>LEGER!P21</f>
        <v>95.916666666666671</v>
      </c>
      <c r="AV14" s="4" t="str">
        <f>'SUM FIQ'!CC28</f>
        <v>Kompetensi dalam hal mampu menghafal niat dan doa salat duha dengan benarmampu mempraktikkan tata cara salat duha dengan benarmampu menjelaskan arti dan tata cara salat taubat dengan benar sudah tercapai.</v>
      </c>
      <c r="AW14" s="4" t="str">
        <f>'SUM FIQ'!CD28</f>
        <v>Kompetensi dalam hal mampu menjelaskan arti salat duha dengan benarmampu menjelaskan tata cara salat duha dengan benarmampu menjelaskan arti  dan tata salat tasbih dengan benarmampu menjelaskan keutamaan salat tasbih dengan benarmampu menghafal niat salat taubat dengan benar perlu ditingkatkan.</v>
      </c>
      <c r="AX14" s="6">
        <f>LEGER!Q21</f>
        <v>95.142857142857153</v>
      </c>
      <c r="AY14" s="4" t="str">
        <f>'SUM LA'!CC28</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14" s="4" t="str">
        <f>'SUM LA'!CD28</f>
        <v>Kompetensi dalam hal mampu melakukan dialog sederhana tentang       فِيْ الفَصْلِ , perlu ditingkatkan</v>
      </c>
      <c r="BA14" s="6">
        <f>LEGER!R21</f>
        <v>92.994047619047635</v>
      </c>
      <c r="BB14" s="4" t="str">
        <f>'SUM TIK'!CC28</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14" s="4" t="str">
        <f>'SUM TIK'!CD28</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14" s="7" t="str">
        <f>LEGER!S21</f>
        <v xml:space="preserve"> </v>
      </c>
      <c r="BE14" s="4" t="str">
        <f>SUMM5!CC28</f>
        <v>Kompetensi dalam hal sudah tercapai.</v>
      </c>
      <c r="BF14" s="4" t="str">
        <f>SUMM5!CD28</f>
        <v>Kompetensi dalam hal 0 0 0 0 0 0 0 0 0 0 masih perlu ditingkatkan.</v>
      </c>
      <c r="BG14" s="4" t="str">
        <f>EKSTRA!E18</f>
        <v>Pramuka</v>
      </c>
      <c r="BH14" s="4" t="str">
        <f>EKSTRA!F18</f>
        <v>Berkembang</v>
      </c>
      <c r="BI14" s="4" t="str">
        <f>EKSTRA!G18</f>
        <v>Mampu menerapkan Tri Satya dan Dasa Darma dalam kehidupan sehari-hari</v>
      </c>
      <c r="BJ14" s="4">
        <f>EKSTRA!H18</f>
        <v>0</v>
      </c>
      <c r="BK14" s="4">
        <f>EKSTRA!I18</f>
        <v>0</v>
      </c>
      <c r="BL14" s="4">
        <f>EKSTRA!J18</f>
        <v>0</v>
      </c>
      <c r="BM14" s="4">
        <f>EKSTRA!K18</f>
        <v>0</v>
      </c>
      <c r="BN14" s="4">
        <f>EKSTRA!L18</f>
        <v>0</v>
      </c>
      <c r="BO14" s="4">
        <f>EKSTRA!M18</f>
        <v>0</v>
      </c>
      <c r="BP14" s="4">
        <f>KEHADIRAN!E18</f>
        <v>0</v>
      </c>
      <c r="BQ14" s="5">
        <f>KEHADIRAN!F18</f>
        <v>0</v>
      </c>
      <c r="BR14" s="4">
        <f>KEHADIRAN!G18</f>
        <v>0</v>
      </c>
      <c r="BS14" s="5">
        <f>SARAN!E18</f>
        <v>0</v>
      </c>
      <c r="BT14" s="4" t="str">
        <f>HOME!$H$19</f>
        <v>Dr. Suhardini Nurhayati, M.Pd.</v>
      </c>
      <c r="BU14" s="4">
        <f>HOME!$H$20</f>
        <v>0</v>
      </c>
      <c r="BV14" s="4" t="str">
        <f>HOME!$H$21</f>
        <v>Fenny Dimiyanti, S.Pd</v>
      </c>
      <c r="BW14" s="4">
        <f>HOME!$H$22</f>
        <v>0</v>
      </c>
    </row>
    <row r="15" spans="1:75" ht="15" customHeight="1">
      <c r="A15" s="2">
        <f>'DATA PESERTA DIDIK'!A19</f>
        <v>14</v>
      </c>
      <c r="B15" s="3" t="str">
        <f>'DATA PESERTA DIDIK'!C19</f>
        <v>0134305843</v>
      </c>
      <c r="C15" s="4" t="str">
        <f>'DATA PESERTA DIDIK'!D19</f>
        <v>DAFFA NAUFAL ALFARIL</v>
      </c>
      <c r="D15" s="5" t="str">
        <f>HOME!$H$8</f>
        <v>SD INSAN AMANAH</v>
      </c>
      <c r="E15" s="5" t="str">
        <f>HOME!$H$11</f>
        <v>Griyashanta Blok M (Jl. Soekarno - Hatta) Malang</v>
      </c>
      <c r="F15" s="2">
        <f>HOME!$H$23</f>
        <v>0</v>
      </c>
      <c r="G15" s="2" t="str">
        <f>HOME!$H$24</f>
        <v>4C</v>
      </c>
      <c r="H15" s="4" t="str">
        <f>HOME!$H$25</f>
        <v>Fase B</v>
      </c>
      <c r="I15" s="4" t="str">
        <f>HOME!$H$26</f>
        <v>Genap</v>
      </c>
      <c r="J15" s="4" t="str">
        <f>HOME!$H$27</f>
        <v>2022/2023</v>
      </c>
      <c r="K15" s="6">
        <f>LEGER!D22</f>
        <v>94.362499999999997</v>
      </c>
      <c r="L15" s="4" t="str">
        <f>SUMPA!CC29</f>
        <v>Kompetensi dalam hal mampu membaca hadis tentang silaturahmi dengan baik.mampu menjelaskan arti iman kepada Rasul dengan benarmampu menyebutkan sifat-sifat Rasul dengan benarmenjelaskan makna salam dengan baikmenjelaskan ciri-ciri munafik dengan baikmenjelaskan ketentuan dan mempraktikkan tata cara  salat jumat, salat duha, dan salat tahajud dengan benar sudah tercapai.</v>
      </c>
      <c r="M15" s="4" t="str">
        <f>SUMPA!CD29</f>
        <v>Kompetensi dalam hal mampu membaca Q.S. At-Tīn dengan tartil.mampu menjelaskan pesan-pesan pokok Q.S. At-Tīn dengan baik.mampu menjelaskan tujuan diutusnya Rasul dengan benarmampu menceritakan kisah nabi Muhammad SAW membangun kota Madinah perlu ditingkatkan.</v>
      </c>
      <c r="N15" s="6">
        <f>LEGER!E22</f>
        <v>97.047619047619037</v>
      </c>
      <c r="O15" s="4" t="str">
        <f>SUMPP!CC29</f>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5" s="4" t="str">
        <f>SUMPP!CD29</f>
        <v>Kompetensi dalam hal mampu menjelaskan makna NKRI; perlu ditingkatkan.</v>
      </c>
      <c r="Q15" s="6">
        <f>LEGER!F22</f>
        <v>90.666666666666671</v>
      </c>
      <c r="R15" s="4" t="str">
        <f>SUMBI!CC29</f>
        <v>Kompetensi dalam hal mampu menyimpulkan pesan dan informasi tentang kehidupan sehari-hari dari teks yang dibacamampu menulis teks prosedur dengan informasi yang rinci dan akuratmampu mengidentifikasi dan mengartikan kosakata baru dari teks yang dibaca sudah tercapai.</v>
      </c>
      <c r="S15" s="4" t="str">
        <f>SUMBI!CD29</f>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15" s="6">
        <f>LEGER!G22</f>
        <v>98.166666666666671</v>
      </c>
      <c r="U15" s="4" t="str">
        <f>SUMMAT!CC29</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5" s="4" t="str">
        <f>SUMMAT!CD29</f>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c r="W15" s="6">
        <f>LEGER!H22</f>
        <v>97.674603174603178</v>
      </c>
      <c r="X15" s="4" t="str">
        <f>SUMIPAS!CC29</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15" s="4" t="str">
        <f>SUMIPAS!CD29</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tinggalnya.Peserta didik mampu membedakan peraturan tertulis dan tidak tertulis dan menganalisis manfaat mematuhi peraturan. , perlu ditingkatkan.</v>
      </c>
      <c r="Z15" s="6">
        <f>LEGER!I22</f>
        <v>93.333333333333329</v>
      </c>
      <c r="AA15" s="4" t="str">
        <f>SUMPJOK!CC29</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sudah tercapai.</v>
      </c>
      <c r="AB15" s="4" t="str">
        <f>SUMPJOK!CD29</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c r="AC15" s="6" t="str">
        <f>LEGER!J22</f>
        <v xml:space="preserve"> </v>
      </c>
      <c r="AD15" s="4" t="str">
        <f>SUMMUSIK!CC29</f>
        <v>Kompetensi dalam hal sudah tercapai.</v>
      </c>
      <c r="AE15" s="4" t="str">
        <f>SUMMUSIK!CD29</f>
        <v>Kompetensi dalam hal contoh capaian pembelajaran 1; contoh tujuan pembelajaran 2; contoh lingkup materi 3; 0 0 0 0 0 0 0 masih perlu ditingkatkan.</v>
      </c>
      <c r="AF15" s="6" t="str">
        <f>LEGER!K22</f>
        <v xml:space="preserve"> </v>
      </c>
      <c r="AG15" s="4" t="str">
        <f>SUMTARI!CC29</f>
        <v>Kompetensi dalam hal sudah tercapai.</v>
      </c>
      <c r="AH15" s="4" t="str">
        <f>SUMTARI!CD29</f>
        <v>Kompetensi dalam hal contoh capaian pembelajaran 1; contoh tujuan pembelajaran 2; contoh lingkup materi 3; 0 0 0 0 0 0 0 masih perlu ditingkatkan.</v>
      </c>
      <c r="AI15" s="6">
        <f>LEGER!L22</f>
        <v>97.916666666666671</v>
      </c>
      <c r="AJ15" s="4" t="str">
        <f>SUMRUPA!CC29</f>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15" s="4" t="str">
        <f>SUMRUPA!CD29</f>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c r="AL15" s="6" t="str">
        <f>LEGER!M22</f>
        <v xml:space="preserve"> </v>
      </c>
      <c r="AM15" s="4" t="str">
        <f>SUMTEATER!CC29</f>
        <v>Kompetensi dalam hal sudah tercapai.</v>
      </c>
      <c r="AN15" s="4" t="str">
        <f>SUMTEATER!CD29</f>
        <v>Kompetensi dalam hal contoh capaian pembelajaran 1; contoh tujuan pembelajaran 2; contoh lingkup materi 3; 0 0 0 0 0 0 0 masih perlu ditingkatkan.</v>
      </c>
      <c r="AO15" s="6">
        <f>LEGER!N22</f>
        <v>94.416666666666671</v>
      </c>
      <c r="AP15" s="4" t="str">
        <f>SUMBJ!CC29</f>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 sudah tercapai.</v>
      </c>
      <c r="AQ15" s="4" t="str">
        <f>SUMBJ!CD29</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kalimat sederhana dengan menggunakan sandhangan aksara Jawa perlu ditingkatkan.</v>
      </c>
      <c r="AR15" s="6">
        <f>LEGER!O22</f>
        <v>89.686508169841488</v>
      </c>
      <c r="AS15" s="4" t="str">
        <f>'SUM ING'!CC29</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AT15" s="4" t="str">
        <f>'SUM ING'!CD29</f>
        <v>Kompetensi dalam hal dapat membuat kalimat sederhana tentang kendaraan perlu ditingkatkan.</v>
      </c>
      <c r="AU15" s="6">
        <f>LEGER!P22</f>
        <v>96.333333333333329</v>
      </c>
      <c r="AV15" s="4" t="str">
        <f>'SUM FIQ'!CC29</f>
        <v>Kompetensi dalam hal mampu menghafal niat dan doa salat duha dengan benarmampu mempraktikkan tata cara salat duha dengan benarmampu menjelaskan arti dan tata cara salat taubat dengan benar sudah tercapai.</v>
      </c>
      <c r="AW15" s="4" t="str">
        <f>'SUM FIQ'!CD29</f>
        <v>Kompetensi dalam hal mampu menjelaskan arti salat duha dengan benarmampu menjelaskan tata cara salat duha dengan benarmampu menjelaskan arti  dan tata salat tasbih dengan benarmampu menjelaskan keutamaan salat tasbih dengan benarmampu menghafal niat salat taubat dengan benar perlu ditingkatkan.</v>
      </c>
      <c r="AX15" s="6">
        <f>LEGER!Q22</f>
        <v>95.428571428571431</v>
      </c>
      <c r="AY15" s="4" t="str">
        <f>'SUM LA'!CC29</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15" s="4" t="str">
        <f>'SUM LA'!CD29</f>
        <v>Kompetensi dalam hal mampu melakukan dialog sederhana tentang       فِيْ الفَصْلِ , perlu ditingkatkan</v>
      </c>
      <c r="BA15" s="6">
        <f>LEGER!R22</f>
        <v>90.333333333333329</v>
      </c>
      <c r="BB15" s="4" t="str">
        <f>'SUM TIK'!CC29</f>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BC15" s="4" t="str">
        <f>'SUM TIK'!CD29</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c r="BD15" s="7" t="str">
        <f>LEGER!S22</f>
        <v xml:space="preserve"> </v>
      </c>
      <c r="BE15" s="4" t="str">
        <f>SUMM5!CC29</f>
        <v>Kompetensi dalam hal sudah tercapai.</v>
      </c>
      <c r="BF15" s="4" t="str">
        <f>SUMM5!CD29</f>
        <v>Kompetensi dalam hal 0 0 0 0 0 0 0 0 0 0 masih perlu ditingkatkan.</v>
      </c>
      <c r="BG15" s="4" t="str">
        <f>EKSTRA!E19</f>
        <v>Pramuka</v>
      </c>
      <c r="BH15" s="4" t="str">
        <f>EKSTRA!F19</f>
        <v>Berkembang</v>
      </c>
      <c r="BI15" s="4" t="str">
        <f>EKSTRA!G19</f>
        <v>Mampu menerapkan Tri Satya dan Dasa Darma dalam kehidupan sehari-hari</v>
      </c>
      <c r="BJ15" s="4">
        <f>EKSTRA!H19</f>
        <v>0</v>
      </c>
      <c r="BK15" s="4">
        <f>EKSTRA!I19</f>
        <v>0</v>
      </c>
      <c r="BL15" s="4">
        <f>EKSTRA!J19</f>
        <v>0</v>
      </c>
      <c r="BM15" s="4">
        <f>EKSTRA!K19</f>
        <v>0</v>
      </c>
      <c r="BN15" s="4">
        <f>EKSTRA!L19</f>
        <v>0</v>
      </c>
      <c r="BO15" s="4">
        <f>EKSTRA!M19</f>
        <v>0</v>
      </c>
      <c r="BP15" s="4">
        <f>KEHADIRAN!E19</f>
        <v>0</v>
      </c>
      <c r="BQ15" s="5">
        <f>KEHADIRAN!F19</f>
        <v>0</v>
      </c>
      <c r="BR15" s="4">
        <f>KEHADIRAN!G19</f>
        <v>0</v>
      </c>
      <c r="BS15" s="5">
        <f>SARAN!E19</f>
        <v>0</v>
      </c>
      <c r="BT15" s="4" t="str">
        <f>HOME!$H$19</f>
        <v>Dr. Suhardini Nurhayati, M.Pd.</v>
      </c>
      <c r="BU15" s="4">
        <f>HOME!$H$20</f>
        <v>0</v>
      </c>
      <c r="BV15" s="4" t="str">
        <f>HOME!$H$21</f>
        <v>Fenny Dimiyanti, S.Pd</v>
      </c>
      <c r="BW15" s="4">
        <f>HOME!$H$22</f>
        <v>0</v>
      </c>
    </row>
    <row r="16" spans="1:75">
      <c r="A16" s="2">
        <f>'DATA PESERTA DIDIK'!A20</f>
        <v>15</v>
      </c>
      <c r="B16" s="3" t="str">
        <f>'DATA PESERTA DIDIK'!C20</f>
        <v>0136037081</v>
      </c>
      <c r="C16" s="4" t="str">
        <f>'DATA PESERTA DIDIK'!D20</f>
        <v>DYAN ADHITAMA CATUR RIADY</v>
      </c>
      <c r="D16" s="5" t="str">
        <f>HOME!$H$8</f>
        <v>SD INSAN AMANAH</v>
      </c>
      <c r="E16" s="5" t="str">
        <f>HOME!$H$11</f>
        <v>Griyashanta Blok M (Jl. Soekarno - Hatta) Malang</v>
      </c>
      <c r="F16" s="2">
        <f>HOME!$H$23</f>
        <v>0</v>
      </c>
      <c r="G16" s="2" t="str">
        <f>HOME!$H$24</f>
        <v>4C</v>
      </c>
      <c r="H16" s="4" t="str">
        <f>HOME!$H$25</f>
        <v>Fase B</v>
      </c>
      <c r="I16" s="4" t="str">
        <f>HOME!$H$26</f>
        <v>Genap</v>
      </c>
      <c r="J16" s="4" t="str">
        <f>HOME!$H$27</f>
        <v>2022/2023</v>
      </c>
      <c r="K16" s="6">
        <f>LEGER!D23</f>
        <v>92.7</v>
      </c>
      <c r="L16" s="4" t="str">
        <f>SUMPA!CC30</f>
        <v>Kompetensi dalam hal mampu membaca Q.S. At-Tīn dengan tartil.mampu menjelaskan tujuan diutusnya Rasul dengan benarmenjelaskan makna salam dengan baik sudah tercapai.</v>
      </c>
      <c r="M16" s="4" t="str">
        <f>SUMPA!CD30</f>
        <v>Kompetensi dalam hal mampu menjelaskan pesan-pesan pokok Q.S. At-Tīn dengan baik.mampu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c r="N16" s="6">
        <f>LEGER!E23</f>
        <v>96.095238095238088</v>
      </c>
      <c r="O16" s="4" t="str">
        <f>SUMPP!CC30</f>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6" s="4" t="str">
        <f>SUMPP!CD30</f>
        <v>Kompetensi dalam hal mampu menjelaskan makna NKRI;mampu menganalisis arti penting keutuhan NKRI; perlu ditingkatkan.</v>
      </c>
      <c r="Q16" s="6">
        <f>LEGER!F23</f>
        <v>88.936507936507951</v>
      </c>
      <c r="R16" s="4" t="str">
        <f>SUMBI!CC30</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16" s="4" t="str">
        <f>SUMBI!CD30</f>
        <v>Kompetensi dalam hal  mampu mengidentifikasi informasi dari media audiomampu menceritakan kembali informasi yang dibaca dari teks narasi dengan topik yang beraneka ragam perlu ditingkatkan.</v>
      </c>
      <c r="T16" s="6">
        <f>LEGER!G23</f>
        <v>84.25</v>
      </c>
      <c r="U16" s="4" t="str">
        <f>SUMMAT!CC30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sudah tercapai.</v>
      </c>
      <c r="V16" s="4" t="str">
        <f>SUMMAT!CD30</f>
        <v>Kompetensi dalam hal mampu mengurutkan, membandingkan, menyajikan, menganalisis dan menginterpretasi data dalam bentuk tabel, diagram gambar, piktogram, dan diagram batang (skala satu satuan); perlu ditingkatkan.</v>
      </c>
      <c r="W16" s="6">
        <f>LEGER!H23</f>
        <v>91.084656084656089</v>
      </c>
      <c r="X16" s="4" t="str">
        <f>SUMIPAS!CC30</f>
        <v>Kompetensi dalam hal mampu mengenal dan menunjukkan letak kota/kabupaten dan provinsi tempat tinggalnya pada peta konvensional/digital.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6" s="4" t="str">
        <f>SUMIPAS!CD30</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c r="Z16" s="6">
        <f>LEGER!I23</f>
        <v>89.666666666666671</v>
      </c>
      <c r="AA16" s="4" t="str">
        <f>SUMPJOK!CC30</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16" s="4" t="str">
        <f>SUMPJOK!CD30</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 perlu ditingkatkan.</v>
      </c>
      <c r="AC16" s="6" t="str">
        <f>LEGER!J23</f>
        <v xml:space="preserve"> </v>
      </c>
      <c r="AD16" s="4" t="str">
        <f>SUMMUSIK!CC30</f>
        <v>Kompetensi dalam hal sudah tercapai.</v>
      </c>
      <c r="AE16" s="4" t="str">
        <f>SUMMUSIK!CD30</f>
        <v>Kompetensi dalam hal contoh capaian pembelajaran 1; contoh tujuan pembelajaran 2; contoh lingkup materi 3; 0 0 0 0 0 0 0 masih perlu ditingkatkan.</v>
      </c>
      <c r="AF16" s="6" t="str">
        <f>LEGER!K23</f>
        <v xml:space="preserve"> </v>
      </c>
      <c r="AG16" s="4" t="str">
        <f>SUMTARI!CC30</f>
        <v>Kompetensi dalam hal sudah tercapai.</v>
      </c>
      <c r="AH16" s="4" t="str">
        <f>SUMTARI!CD30</f>
        <v>Kompetensi dalam hal contoh capaian pembelajaran 1; contoh tujuan pembelajaran 2; contoh lingkup materi 3; 0 0 0 0 0 0 0 masih perlu ditingkatkan.</v>
      </c>
      <c r="AI16" s="6">
        <f>LEGER!L23</f>
        <v>92.9861111111111</v>
      </c>
      <c r="AJ16" s="4" t="str">
        <f>SUMRUPA!CC30</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6" s="4" t="str">
        <f>SUMRUPA!CD30</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6" s="6" t="str">
        <f>LEGER!M23</f>
        <v xml:space="preserve"> </v>
      </c>
      <c r="AM16" s="4" t="str">
        <f>SUMTEATER!CC30</f>
        <v>Kompetensi dalam hal sudah tercapai.</v>
      </c>
      <c r="AN16" s="4" t="str">
        <f>SUMTEATER!CD30</f>
        <v>Kompetensi dalam hal contoh capaian pembelajaran 1; contoh tujuan pembelajaran 2; contoh lingkup materi 3; 0 0 0 0 0 0 0 masih perlu ditingkatkan.</v>
      </c>
      <c r="AO16" s="6">
        <f>LEGER!N23</f>
        <v>85</v>
      </c>
      <c r="AP16" s="4" t="str">
        <f>SUMBJ!CC30</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6" s="4" t="str">
        <f>SUMBJ!CD30</f>
        <v>Kompetensi dalam hal mampu memahami aksara Jawa (legena dan sandhangan swara)/carakan Madhurâ (aksara ghâjâng, sanḍhângan,pangangghuy) yang dibacakan atau dari media perlu ditingkatkan.</v>
      </c>
      <c r="AR16" s="6">
        <f>LEGER!O23</f>
        <v>91.387253970587309</v>
      </c>
      <c r="AS16" s="4" t="str">
        <f>'SUM ING'!CC30</f>
        <v>Kompetensi dalam hal dapat menyebutkan kegiatan sehari-hari menggunakan simple present dapat mengidentifikasi jenis-jenis kendaraandapat membuat kalimat sederhana tentang kendaraan sudah tercapai.</v>
      </c>
      <c r="AT16" s="4" t="str">
        <f>'SUM ING'!CD30</f>
        <v>Kompetensi dalam hal dapat mengidentifikasi  waktu dengan menggunakan jam analogdapat menuliskan kegiatan sehari-hari dengan menggunakan adverbs of frequency (always, usually, sometimes, never) perlu ditingkatkan.</v>
      </c>
      <c r="AU16" s="6">
        <f>LEGER!P23</f>
        <v>87.166666666666671</v>
      </c>
      <c r="AV16" s="4" t="str">
        <f>'SUM FIQ'!CC30</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 sudah tercapai.</v>
      </c>
      <c r="AW16" s="4" t="str">
        <f>'SUM FIQ'!CD30</f>
        <v>Kompetensi dalam hal mampu menghafal niat salat taubat dengan benar perlu ditingkatkan.</v>
      </c>
      <c r="AX16" s="6">
        <f>LEGER!Q23</f>
        <v>92.095238095238088</v>
      </c>
      <c r="AY16" s="4" t="str">
        <f>'SUM LA'!CC30</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16" s="4" t="str">
        <f>'SUM LA'!CD30</f>
        <v>Kompetensi dalam hal mampu melakukan dialog sederhana tentang       فِيْ الفَصْلِ , perlu ditingkatkan</v>
      </c>
      <c r="BA16" s="6">
        <f>LEGER!R23</f>
        <v>92.333333333333329</v>
      </c>
      <c r="BB16" s="4" t="str">
        <f>'SUM TIK'!CC30</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16" s="4" t="str">
        <f>'SUM TIK'!CD30</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16" s="7" t="str">
        <f>LEGER!S23</f>
        <v xml:space="preserve"> </v>
      </c>
      <c r="BE16" s="4" t="str">
        <f>SUMM5!CC30</f>
        <v>Kompetensi dalam hal sudah tercapai.</v>
      </c>
      <c r="BF16" s="4" t="str">
        <f>SUMM5!CD30</f>
        <v>Kompetensi dalam hal 0 0 0 0 0 0 0 0 0 0 masih perlu ditingkatkan.</v>
      </c>
      <c r="BG16" s="4" t="str">
        <f>EKSTRA!E20</f>
        <v>Pramuka</v>
      </c>
      <c r="BH16" s="4" t="str">
        <f>EKSTRA!F20</f>
        <v>Berkembang</v>
      </c>
      <c r="BI16" s="4" t="str">
        <f>EKSTRA!G20</f>
        <v>Mampu menerapkan Tri Satya dan Dasa Darma dalam kehidupan sehari-hari</v>
      </c>
      <c r="BJ16" s="4">
        <f>EKSTRA!H20</f>
        <v>0</v>
      </c>
      <c r="BK16" s="4">
        <f>EKSTRA!I20</f>
        <v>0</v>
      </c>
      <c r="BL16" s="4">
        <f>EKSTRA!J20</f>
        <v>0</v>
      </c>
      <c r="BM16" s="4">
        <f>EKSTRA!K20</f>
        <v>0</v>
      </c>
      <c r="BN16" s="4">
        <f>EKSTRA!L20</f>
        <v>0</v>
      </c>
      <c r="BO16" s="4">
        <f>EKSTRA!M20</f>
        <v>0</v>
      </c>
      <c r="BP16" s="4">
        <f>KEHADIRAN!E20</f>
        <v>0</v>
      </c>
      <c r="BQ16" s="5">
        <f>KEHADIRAN!F20</f>
        <v>0</v>
      </c>
      <c r="BR16" s="4">
        <f>KEHADIRAN!G20</f>
        <v>0</v>
      </c>
      <c r="BS16" s="5">
        <f>SARAN!E20</f>
        <v>0</v>
      </c>
      <c r="BT16" s="4" t="str">
        <f>HOME!$H$19</f>
        <v>Dr. Suhardini Nurhayati, M.Pd.</v>
      </c>
      <c r="BU16" s="4">
        <f>HOME!$H$20</f>
        <v>0</v>
      </c>
      <c r="BV16" s="4" t="str">
        <f>HOME!$H$21</f>
        <v>Fenny Dimiyanti, S.Pd</v>
      </c>
      <c r="BW16" s="4">
        <f>HOME!$H$22</f>
        <v>0</v>
      </c>
    </row>
    <row r="17" spans="1:75">
      <c r="A17" s="2">
        <f>'DATA PESERTA DIDIK'!A21</f>
        <v>16</v>
      </c>
      <c r="B17" s="3" t="str">
        <f>'DATA PESERTA DIDIK'!C21</f>
        <v>0131843528</v>
      </c>
      <c r="C17" s="4" t="str">
        <f>'DATA PESERTA DIDIK'!D21</f>
        <v>GENDHIS KINANTI TALITHA HERNADI</v>
      </c>
      <c r="D17" s="5" t="str">
        <f>HOME!$H$8</f>
        <v>SD INSAN AMANAH</v>
      </c>
      <c r="E17" s="5" t="str">
        <f>HOME!$H$11</f>
        <v>Griyashanta Blok M (Jl. Soekarno - Hatta) Malang</v>
      </c>
      <c r="F17" s="2">
        <f>HOME!$H$23</f>
        <v>0</v>
      </c>
      <c r="G17" s="2" t="str">
        <f>HOME!$H$24</f>
        <v>4C</v>
      </c>
      <c r="H17" s="4" t="str">
        <f>HOME!$H$25</f>
        <v>Fase B</v>
      </c>
      <c r="I17" s="4" t="str">
        <f>HOME!$H$26</f>
        <v>Genap</v>
      </c>
      <c r="J17" s="4" t="str">
        <f>HOME!$H$27</f>
        <v>2022/2023</v>
      </c>
      <c r="K17" s="6">
        <f>LEGER!D24</f>
        <v>88.162499999999994</v>
      </c>
      <c r="L17" s="4" t="str">
        <f>SUMPA!CC31</f>
        <v>Kompetensi dalam hal mampu menyebutkan sifat-sifat Rasul dengan benarmenjelaskan makna salam dengan baik sudah tercapai.</v>
      </c>
      <c r="M17" s="4" t="str">
        <f>SUMPA!CD31</f>
        <v>Kompetensi dalam hal mampu membaca Q.S. At-Tīn dengan tartil.mampu menjelaskan pesan-pesan pokok Q.S. At-Tīn dengan baik.mampu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c r="N17" s="6">
        <f>LEGER!E24</f>
        <v>95.761904761904759</v>
      </c>
      <c r="O17" s="4" t="str">
        <f>SUMPP!CC31</f>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17" s="4" t="str">
        <f>SUMPP!CD31</f>
        <v>Kompetensi dalam hal mampu menjelaskan makna NKRI;mampu menganalisis arti penting keutuhan NKRI; perlu ditingkatkan.</v>
      </c>
      <c r="Q17" s="6">
        <f>LEGER!F24</f>
        <v>85.293650793650798</v>
      </c>
      <c r="R17" s="4" t="str">
        <f>SUMBI!CC31</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S17" s="4" t="str">
        <f>SUMBI!CD31</f>
        <v>Kompetensi dalam hal  mampu mengidentifikasi informasi dari media audiomampu menceritakan kembali informasi yang dibaca dari teks narasi dengan topik yang beraneka ragammampu menulis teks narasi dengan informasi yang rinci dan akurat perlu ditingkatkan.</v>
      </c>
      <c r="T17" s="6">
        <f>LEGER!G24</f>
        <v>85.75</v>
      </c>
      <c r="U17" s="4" t="str">
        <f>SUMMAT!CC31</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7" s="4" t="str">
        <f>SUMMAT!CD31</f>
        <v>Kompetensi dalam hal mampu membandingkan dan mengurutkan antar-pecahan dengan pembilang satu(misalnya ½, 1/3, ¼) dan antar-pecahan dengan penyebut yang sama(misalnya, 2/8, 3/8, 7/8), serta mengenali pecahan senilai menggunakan gambar dan symbol matematika; perlu ditingkatkan.</v>
      </c>
      <c r="W17" s="6">
        <f>LEGER!H24</f>
        <v>92.893121693121699</v>
      </c>
      <c r="X17" s="4" t="str">
        <f>SUMIPAS!CC31</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membedakan peraturan tertulis dan tidak tertulis dan menganalisis manfaat mematuhi peraturan. sudah tercapai.</v>
      </c>
      <c r="Y17" s="4" t="str">
        <f>SUMIPAS!CD31</f>
        <v>Kompetensi dalam hal mampu mengidentifikasi dan menentukan faktor keragaman budaya di Indonesia.mampu menjelaskan manfaat dan cara melestarikan keragaman budaya, menunjukkan sikap menghargai keberagaman di lingkungannyaPeserta didik mampu mengidentifikasi norma dan adat istiadat yang berlaku di daerah tempat tinggalnya. , perlu ditingkatkan.</v>
      </c>
      <c r="Z17" s="6">
        <f>LEGER!I24</f>
        <v>93.399999999999991</v>
      </c>
      <c r="AA17" s="4" t="str">
        <f>SUMPJOK!CC31</f>
        <v>Kompetensi dalam hal dapat menunjukkan kemampuan dalam mempraktikkan pola langkah dasar, gerak dan ayunan lengan dan tangan, pelurusan sendi, dan irama gerak dengan benar.dapat menunjukkan kemampuan dalam mempraktikkan gerak dasar pengenalan air, gerakan meluncur, gerakan kaki, gerakan lengan, gerakan mengambil napas, dan koordinasi gerakan renang gaya dada. sudah tercapai.</v>
      </c>
      <c r="AB17" s="4" t="str">
        <f>SUMPJOK!CD31</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c r="AC17" s="6" t="str">
        <f>LEGER!J24</f>
        <v xml:space="preserve"> </v>
      </c>
      <c r="AD17" s="4" t="str">
        <f>SUMMUSIK!CC31</f>
        <v>Kompetensi dalam hal sudah tercapai.</v>
      </c>
      <c r="AE17" s="4" t="str">
        <f>SUMMUSIK!CD31</f>
        <v>Kompetensi dalam hal contoh capaian pembelajaran 1; contoh tujuan pembelajaran 2; contoh lingkup materi 3; 0 0 0 0 0 0 0 masih perlu ditingkatkan.</v>
      </c>
      <c r="AF17" s="6" t="str">
        <f>LEGER!K24</f>
        <v xml:space="preserve"> </v>
      </c>
      <c r="AG17" s="4" t="str">
        <f>SUMTARI!CC31</f>
        <v>Kompetensi dalam hal sudah tercapai.</v>
      </c>
      <c r="AH17" s="4" t="str">
        <f>SUMTARI!CD31</f>
        <v>Kompetensi dalam hal contoh capaian pembelajaran 1; contoh tujuan pembelajaran 2; contoh lingkup materi 3; 0 0 0 0 0 0 0 masih perlu ditingkatkan.</v>
      </c>
      <c r="AI17" s="6">
        <f>LEGER!L24</f>
        <v>94.291666666666671</v>
      </c>
      <c r="AJ17" s="4" t="str">
        <f>SUMRUPA!CC31</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7" s="4" t="str">
        <f>SUMRUPA!CD31</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7" s="6" t="str">
        <f>LEGER!M24</f>
        <v xml:space="preserve"> </v>
      </c>
      <c r="AM17" s="4" t="str">
        <f>SUMTEATER!CC31</f>
        <v>Kompetensi dalam hal sudah tercapai.</v>
      </c>
      <c r="AN17" s="4" t="str">
        <f>SUMTEATER!CD31</f>
        <v>Kompetensi dalam hal contoh capaian pembelajaran 1; contoh tujuan pembelajaran 2; contoh lingkup materi 3; 0 0 0 0 0 0 0 masih perlu ditingkatkan.</v>
      </c>
      <c r="AO17" s="6">
        <f>LEGER!N24</f>
        <v>82.583333333333329</v>
      </c>
      <c r="AP17" s="4" t="str">
        <f>SUMBJ!CC31</f>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17" s="4" t="str">
        <f>SUMBJ!CD31</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c r="AR17" s="6">
        <f>LEGER!O24</f>
        <v>84.678594761928096</v>
      </c>
      <c r="AS17" s="4" t="str">
        <f>'SUM ING'!CC31</f>
        <v>Kompetensi dalam hal dapat mengidentifikasi  waktu dengan menggunakan jam analogdapat menyebutkan kegiatan sehari-hari menggunakan simple present dapat mengidentifikasi jenis-jenis kendaraan sudah tercapai.</v>
      </c>
      <c r="AT17" s="4" t="str">
        <f>'SUM ING'!CD31</f>
        <v>Kompetensi dalam hal dapat menuliskan kegiatan sehari-hari dengan menggunakan adverbs of frequency (always, usually, sometimes, never)dapat membuat kalimat sederhana tentang kendaraan perlu ditingkatkan.</v>
      </c>
      <c r="AU17" s="6">
        <f>LEGER!P24</f>
        <v>84.625</v>
      </c>
      <c r="AV17" s="4" t="str">
        <f>'SUM FIQ'!CC31</f>
        <v>Kompetensi dalam hal mampu menghafal niat dan doa salat duha dengan benarmampu mempraktikkan tata cara salat duha dengan benar sudah tercapai.</v>
      </c>
      <c r="AW17" s="4" t="str">
        <f>'SUM FIQ'!CD31</f>
        <v>Kompetensi dalam hal mampu menjelaskan arti salat duha dengan benarmampu menjelaskan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17" s="6">
        <f>LEGER!Q24</f>
        <v>92.571428571428569</v>
      </c>
      <c r="AY17" s="4" t="str">
        <f>'SUM LA'!CC31</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17" s="4" t="str">
        <f>'SUM LA'!CD31</f>
        <v>Kompetensi dalam hal mampu melakukan dialog sederhana tentang       فِيْ الفَصْلِ , perlu ditingkatkan</v>
      </c>
      <c r="BA17" s="6">
        <f>LEGER!R24</f>
        <v>92.666666666666671</v>
      </c>
      <c r="BB17" s="4" t="str">
        <f>'SUM TIK'!CC31</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17" s="4" t="str">
        <f>'SUM TIK'!CD31</f>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perlu ditingkatkan</v>
      </c>
      <c r="BD17" s="7" t="str">
        <f>LEGER!S24</f>
        <v xml:space="preserve"> </v>
      </c>
      <c r="BE17" s="4" t="str">
        <f>SUMM5!CC31</f>
        <v>Kompetensi dalam hal sudah tercapai.</v>
      </c>
      <c r="BF17" s="4" t="str">
        <f>SUMM5!CD31</f>
        <v>Kompetensi dalam hal 0 0 0 0 0 0 0 0 0 0 masih perlu ditingkatkan.</v>
      </c>
      <c r="BG17" s="4" t="str">
        <f>EKSTRA!E21</f>
        <v>Pramuka</v>
      </c>
      <c r="BH17" s="4" t="str">
        <f>EKSTRA!F21</f>
        <v>Berkembang</v>
      </c>
      <c r="BI17" s="4" t="str">
        <f>EKSTRA!G21</f>
        <v>Mampu menerapkan Tri Satya dan Dasa Darma dalam kehidupan sehari-hari</v>
      </c>
      <c r="BJ17" s="4">
        <f>EKSTRA!H21</f>
        <v>0</v>
      </c>
      <c r="BK17" s="4">
        <f>EKSTRA!I21</f>
        <v>0</v>
      </c>
      <c r="BL17" s="4">
        <f>EKSTRA!J21</f>
        <v>0</v>
      </c>
      <c r="BM17" s="4">
        <f>EKSTRA!K21</f>
        <v>0</v>
      </c>
      <c r="BN17" s="4">
        <f>EKSTRA!L21</f>
        <v>0</v>
      </c>
      <c r="BO17" s="4">
        <f>EKSTRA!M21</f>
        <v>0</v>
      </c>
      <c r="BP17" s="4">
        <f>KEHADIRAN!E21</f>
        <v>0</v>
      </c>
      <c r="BQ17" s="5">
        <f>KEHADIRAN!F21</f>
        <v>0</v>
      </c>
      <c r="BR17" s="4">
        <f>KEHADIRAN!G21</f>
        <v>0</v>
      </c>
      <c r="BS17" s="5">
        <f>SARAN!E21</f>
        <v>0</v>
      </c>
      <c r="BT17" s="4" t="str">
        <f>HOME!$H$19</f>
        <v>Dr. Suhardini Nurhayati, M.Pd.</v>
      </c>
      <c r="BU17" s="4">
        <f>HOME!$H$20</f>
        <v>0</v>
      </c>
      <c r="BV17" s="4" t="str">
        <f>HOME!$H$21</f>
        <v>Fenny Dimiyanti, S.Pd</v>
      </c>
      <c r="BW17" s="4">
        <f>HOME!$H$22</f>
        <v>0</v>
      </c>
    </row>
    <row r="18" spans="1:75">
      <c r="A18" s="2">
        <f>'DATA PESERTA DIDIK'!A22</f>
        <v>17</v>
      </c>
      <c r="B18" s="3" t="str">
        <f>'DATA PESERTA DIDIK'!C22</f>
        <v>0135353126</v>
      </c>
      <c r="C18" s="4" t="str">
        <f>'DATA PESERTA DIDIK'!D22</f>
        <v>HANAN TAQI AFLAHA</v>
      </c>
      <c r="D18" s="5" t="str">
        <f>HOME!$H$8</f>
        <v>SD INSAN AMANAH</v>
      </c>
      <c r="E18" s="5" t="str">
        <f>HOME!$H$11</f>
        <v>Griyashanta Blok M (Jl. Soekarno - Hatta) Malang</v>
      </c>
      <c r="F18" s="2">
        <f>HOME!$H$23</f>
        <v>0</v>
      </c>
      <c r="G18" s="2" t="str">
        <f>HOME!$H$24</f>
        <v>4C</v>
      </c>
      <c r="H18" s="4" t="str">
        <f>HOME!$H$25</f>
        <v>Fase B</v>
      </c>
      <c r="I18" s="4" t="str">
        <f>HOME!$H$26</f>
        <v>Genap</v>
      </c>
      <c r="J18" s="4" t="str">
        <f>HOME!$H$27</f>
        <v>2022/2023</v>
      </c>
      <c r="K18" s="6">
        <f>LEGER!D25</f>
        <v>98.262500000000003</v>
      </c>
      <c r="L18" s="4" t="str">
        <f>SUMPA!CC32</f>
        <v>Kompetensi dalam hal mampu membaca Q.S. At-Tīn dengan tartil.mampu menjelaskan pesan-pesan pokok Q.S. At-Tīn dengan baik.mampu menjelaskan tujuan diutusnya Rasul dengan benarmenjelaskan makna salam dengan baik sudah tercapai.</v>
      </c>
      <c r="M18" s="4" t="str">
        <f>SUMPA!CD32</f>
        <v>Kompetensi dalam hal 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c r="N18" s="6">
        <f>LEGER!E25</f>
        <v>99.142857142857153</v>
      </c>
      <c r="O18" s="4" t="str">
        <f>SUMPP!CC32</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 sudah tercapai.</v>
      </c>
      <c r="P18" s="4" t="str">
        <f>SUMPP!CD32</f>
        <v>Kompetensi dalam hal mampu memberikan contoh kebutuhan baik secara individual maupun kolektif. perlu ditingkatkan.</v>
      </c>
      <c r="Q18" s="6">
        <f>LEGER!F25</f>
        <v>90.571428571428569</v>
      </c>
      <c r="R18" s="4" t="str">
        <f>SUMBI!CC32</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S18" s="4" t="str">
        <f>SUMBI!CD32</f>
        <v>Kompetensi dalam hal mampu menceritakan kembali informasi yang dibaca dari teks narasi dengan topik yang beraneka ragammampu menjelaskan isi teks narasi yang dibacakan atau dari media audiomampu menulis teks narasi dengan informasi yang rinci dan akurat perlu ditingkatkan.</v>
      </c>
      <c r="T18" s="6">
        <f>LEGER!G25</f>
        <v>97.583333333333329</v>
      </c>
      <c r="U18" s="4" t="str">
        <f>SUMMAT!CC32</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18" s="4" t="str">
        <f>SUMMAT!CD32</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18" s="6">
        <f>LEGER!H25</f>
        <v>97.705555555555563</v>
      </c>
      <c r="X18" s="4" t="str">
        <f>SUMIPAS!CC32</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8" s="4" t="str">
        <f>SUMIPAS!CD32</f>
        <v>Kompetensi dalam hal mampu menjelaskan manfaat dan cara melestarikan keragaman budaya, menunjukkan sikap menghargai keberagaman di lingkungannya, perlu ditingkatkan.</v>
      </c>
      <c r="Z18" s="6">
        <f>LEGER!I25</f>
        <v>95.666666666666671</v>
      </c>
      <c r="AA18" s="4" t="str">
        <f>SUMPJOK!CC32</f>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18" s="4" t="str">
        <f>SUMPJOK!CD32</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c r="AC18" s="6" t="str">
        <f>LEGER!J25</f>
        <v xml:space="preserve"> </v>
      </c>
      <c r="AD18" s="4" t="str">
        <f>SUMMUSIK!CC32</f>
        <v>Kompetensi dalam hal sudah tercapai.</v>
      </c>
      <c r="AE18" s="4" t="str">
        <f>SUMMUSIK!CD32</f>
        <v>Kompetensi dalam hal contoh capaian pembelajaran 1; contoh tujuan pembelajaran 2; contoh lingkup materi 3; 0 0 0 0 0 0 0 masih perlu ditingkatkan.</v>
      </c>
      <c r="AF18" s="6" t="str">
        <f>LEGER!K25</f>
        <v xml:space="preserve"> </v>
      </c>
      <c r="AG18" s="4" t="str">
        <f>SUMTARI!CC32</f>
        <v>Kompetensi dalam hal sudah tercapai.</v>
      </c>
      <c r="AH18" s="4" t="str">
        <f>SUMTARI!CD32</f>
        <v>Kompetensi dalam hal contoh capaian pembelajaran 1; contoh tujuan pembelajaran 2; contoh lingkup materi 3; 0 0 0 0 0 0 0 masih perlu ditingkatkan.</v>
      </c>
      <c r="AI18" s="6">
        <f>LEGER!L25</f>
        <v>97.847222222222229</v>
      </c>
      <c r="AJ18" s="4" t="str">
        <f>SUMRUPA!CC32</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8" s="4" t="str">
        <f>SUMRUPA!CD32</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8" s="6" t="str">
        <f>LEGER!M25</f>
        <v xml:space="preserve"> </v>
      </c>
      <c r="AM18" s="4" t="str">
        <f>SUMTEATER!CC32</f>
        <v>Kompetensi dalam hal sudah tercapai.</v>
      </c>
      <c r="AN18" s="4" t="str">
        <f>SUMTEATER!CD32</f>
        <v>Kompetensi dalam hal contoh capaian pembelajaran 1; contoh tujuan pembelajaran 2; contoh lingkup materi 3; 0 0 0 0 0 0 0 masih perlu ditingkatkan.</v>
      </c>
      <c r="AO18" s="6">
        <f>LEGER!N25</f>
        <v>93.25</v>
      </c>
      <c r="AP18" s="4" t="str">
        <f>SUMBJ!CC32</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AQ18" s="4" t="str">
        <f>SUMBJ!CD32</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18" s="6">
        <f>LEGER!O25</f>
        <v>95.623039206372553</v>
      </c>
      <c r="AS18" s="4" t="str">
        <f>'SUM ING'!CC32</f>
        <v>Kompetensi dalam hal dapat menyebutkan kegiatan sehari-hari menggunakan simple present dapat mengidentifikasi jenis-jenis kendaraandapat membuat kalimat sederhana tentang kendaraan sudah tercapai.</v>
      </c>
      <c r="AT18" s="4" t="str">
        <f>'SUM ING'!CD32</f>
        <v>Kompetensi dalam hal dapat mengidentifikasi  waktu dengan menggunakan jam analogdapat menuliskan kegiatan sehari-hari dengan menggunakan adverbs of frequency (always, usually, sometimes, never) perlu ditingkatkan.</v>
      </c>
      <c r="AU18" s="6">
        <f>LEGER!P25</f>
        <v>99</v>
      </c>
      <c r="AV18" s="4" t="str">
        <f>'SUM FIQ'!CC32</f>
        <v>Kompetensi dalam hal mampu menjelaskan arti salat duha dengan benarmampu menjelaskan tata cara salat duha dengan benarmampu menjelaskan arti  dan tata salat tasbih dengan benarmampu menjelaskan arti dan tata cara salat taubat dengan benar sudah tercapai.</v>
      </c>
      <c r="AW18" s="4" t="str">
        <f>'SUM FIQ'!CD32</f>
        <v>Kompetensi dalam hal mampu menghafal niat dan doa salat duha dengan benarmampu mempraktikkan tata cara salat duha dengan benarmampu menjelaskan keutamaan salat tasbih dengan benarmampu menghafal niat salat taubat dengan benar perlu ditingkatkan.</v>
      </c>
      <c r="AX18" s="6">
        <f>LEGER!Q25</f>
        <v>95.714285714285708</v>
      </c>
      <c r="AY18" s="4" t="str">
        <f>'SUM LA'!CC32</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18" s="4" t="str">
        <f>'SUM LA'!CD32</f>
        <v>Kompetensi dalam hal , perlu ditingkatkan</v>
      </c>
      <c r="BA18" s="6">
        <f>LEGER!R25</f>
        <v>95.666666666666671</v>
      </c>
      <c r="BB18" s="4" t="str">
        <f>'SUM TIK'!CC32</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18" s="4" t="str">
        <f>'SUM TIK'!CD32</f>
        <v>Kompetensi dalam hal mampu memanfaatkan berbagai jenis perangkat TIK yang ada di sekitarnya untuk berkomunikasi, belajar, mengetik, menggambar, berhitung, dan presentasi, perlu ditingkatkan</v>
      </c>
      <c r="BD18" s="7" t="str">
        <f>LEGER!S25</f>
        <v xml:space="preserve"> </v>
      </c>
      <c r="BE18" s="4" t="str">
        <f>SUMM5!CC32</f>
        <v>Kompetensi dalam hal sudah tercapai.</v>
      </c>
      <c r="BF18" s="4" t="str">
        <f>SUMM5!CD32</f>
        <v>Kompetensi dalam hal 0 0 0 0 0 0 0 0 0 0 masih perlu ditingkatkan.</v>
      </c>
      <c r="BG18" s="4" t="str">
        <f>EKSTRA!E22</f>
        <v>Pramuka</v>
      </c>
      <c r="BH18" s="4" t="str">
        <f>EKSTRA!F22</f>
        <v>Sangat Berkembang</v>
      </c>
      <c r="BI18" s="4" t="str">
        <f>EKSTRA!G22</f>
        <v>Mampu menerapkan Tri Satya dan Dasa Darma dalam kehidupan sehari-hari</v>
      </c>
      <c r="BJ18" s="4">
        <f>EKSTRA!H22</f>
        <v>0</v>
      </c>
      <c r="BK18" s="4">
        <f>EKSTRA!I22</f>
        <v>0</v>
      </c>
      <c r="BL18" s="4">
        <f>EKSTRA!J22</f>
        <v>0</v>
      </c>
      <c r="BM18" s="4">
        <f>EKSTRA!K22</f>
        <v>0</v>
      </c>
      <c r="BN18" s="4">
        <f>EKSTRA!L22</f>
        <v>0</v>
      </c>
      <c r="BO18" s="4">
        <f>EKSTRA!M22</f>
        <v>0</v>
      </c>
      <c r="BP18" s="4">
        <f>KEHADIRAN!E22</f>
        <v>0</v>
      </c>
      <c r="BQ18" s="5">
        <f>KEHADIRAN!F22</f>
        <v>0</v>
      </c>
      <c r="BR18" s="4">
        <f>KEHADIRAN!G22</f>
        <v>0</v>
      </c>
      <c r="BS18" s="5">
        <f>SARAN!E22</f>
        <v>0</v>
      </c>
      <c r="BT18" s="4" t="str">
        <f>HOME!$H$19</f>
        <v>Dr. Suhardini Nurhayati, M.Pd.</v>
      </c>
      <c r="BU18" s="4">
        <f>HOME!$H$20</f>
        <v>0</v>
      </c>
      <c r="BV18" s="4" t="str">
        <f>HOME!$H$21</f>
        <v>Fenny Dimiyanti, S.Pd</v>
      </c>
      <c r="BW18" s="4">
        <f>HOME!$H$22</f>
        <v>0</v>
      </c>
    </row>
    <row r="19" spans="1:75">
      <c r="A19" s="2">
        <f>'DATA PESERTA DIDIK'!A23</f>
        <v>18</v>
      </c>
      <c r="B19" s="3" t="str">
        <f>'DATA PESERTA DIDIK'!C23</f>
        <v>0134256843</v>
      </c>
      <c r="C19" s="4" t="str">
        <f>'DATA PESERTA DIDIK'!D23</f>
        <v>ILLONA JIHAN AL SYAURABBANI</v>
      </c>
      <c r="D19" s="5" t="str">
        <f>HOME!$H$8</f>
        <v>SD INSAN AMANAH</v>
      </c>
      <c r="E19" s="5" t="str">
        <f>HOME!$H$11</f>
        <v>Griyashanta Blok M (Jl. Soekarno - Hatta) Malang</v>
      </c>
      <c r="F19" s="2">
        <f>HOME!$H$23</f>
        <v>0</v>
      </c>
      <c r="G19" s="2" t="str">
        <f>HOME!$H$24</f>
        <v>4C</v>
      </c>
      <c r="H19" s="4" t="str">
        <f>HOME!$H$25</f>
        <v>Fase B</v>
      </c>
      <c r="I19" s="4" t="str">
        <f>HOME!$H$26</f>
        <v>Genap</v>
      </c>
      <c r="J19" s="4" t="str">
        <f>HOME!$H$27</f>
        <v>2022/2023</v>
      </c>
      <c r="K19" s="6">
        <f>LEGER!D26</f>
        <v>92.637500000000003</v>
      </c>
      <c r="L19" s="4" t="str">
        <f>SUMPA!CC33</f>
        <v>Kompetensi dalam hal mampu membaca Q.S. At-Tīn dengan tartil.mampu menjelaskan tujuan diutusnya Rasul dengan benarmenjelaskan makna salam dengan baik sudah tercapai.</v>
      </c>
      <c r="M19" s="4" t="str">
        <f>SUMPA!CD33</f>
        <v>Kompetensi dalam hal mampu menjelaskan pesan-pesan pokok Q.S. At-Tīn dengan baik.mampu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c r="N19" s="6">
        <f>LEGER!E26</f>
        <v>97.238095238095241</v>
      </c>
      <c r="O19" s="4" t="str">
        <f>SUMPP!CC33</f>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P19" s="4" t="str">
        <f>SUMPP!CD33</f>
        <v>Kompetensi dalam hal mampu menjelaskan makna Negara Kesatuan Republik Indonesia;mampu memberi contoh sikap dan perilaku yang menjaga lingkungan sekitar dalam upaya menjaga keutuhan Negara Kesatuan Republik Indonesia; perlu ditingkatkan.</v>
      </c>
      <c r="Q19" s="6">
        <f>LEGER!F26</f>
        <v>90.91269841269839</v>
      </c>
      <c r="R19" s="4" t="str">
        <f>SUMBI!CC33</f>
        <v>Kompetensi dalam hal mampu menyimpulkan pesan dan informasi tentang kehidupan sehari-hari dari teks yang dibacamampu menulis teks prosedur dengan informasi yang rinci dan akuratmampu mengidentifikasi dan mengartikan kosakata baru dari teks yang dibaca sudah tercapai.</v>
      </c>
      <c r="S19" s="4" t="str">
        <f>SUMBI!CD33</f>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19" s="6">
        <f>LEGER!G26</f>
        <v>91.5</v>
      </c>
      <c r="U19" s="4" t="str">
        <f>SUMMAT!CC33</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19" s="4" t="str">
        <f>SUMMAT!CD33</f>
        <v>Kompetensi dalam hal mampu membandingkan dan mengurutkan antar-pecahan dengan pembilang satu(misalnya ½, 1/3, ¼) dan antar-pecahan dengan penyebut yang sama(misalnya, 2/8, 3/8, 7/8), serta mengenali pecahan senilai menggunakan gambar dan symbol matematika; perlu ditingkatkan.</v>
      </c>
      <c r="W19" s="6">
        <f>LEGER!H26</f>
        <v>97.615873015873021</v>
      </c>
      <c r="X19" s="4" t="str">
        <f>SUMIPAS!CC33</f>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19" s="4" t="str">
        <f>SUMIPAS!CD33</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masing-masingPeserta didik mampu mengidentifikasi, mendeskripsikan, mengkategorikan jenis kebutuhan berdasarkan kepentingan., perlu ditingkatkan.</v>
      </c>
      <c r="Z19" s="6">
        <f>LEGER!I26</f>
        <v>94.133333333333326</v>
      </c>
      <c r="AA19" s="4" t="str">
        <f>SUMPJOK!CC33</f>
        <v>Kompetensi dalam hal dapat menunjukkan kemampuan dalam mempraktikkan pola langkah dasar, gerak dan ayunan lengan dan tangan, pelurusan sendi, dan irama gerak dengan benar. sudah tercapai.</v>
      </c>
      <c r="AB19" s="4" t="str">
        <f>SUMPJOK!CD33</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19" s="6" t="str">
        <f>LEGER!J26</f>
        <v xml:space="preserve"> </v>
      </c>
      <c r="AD19" s="4" t="str">
        <f>SUMMUSIK!CC33</f>
        <v>Kompetensi dalam hal sudah tercapai.</v>
      </c>
      <c r="AE19" s="4" t="str">
        <f>SUMMUSIK!CD33</f>
        <v>Kompetensi dalam hal contoh capaian pembelajaran 1; contoh tujuan pembelajaran 2; contoh lingkup materi 3; 0 0 0 0 0 0 0 masih perlu ditingkatkan.</v>
      </c>
      <c r="AF19" s="6" t="str">
        <f>LEGER!K26</f>
        <v xml:space="preserve"> </v>
      </c>
      <c r="AG19" s="4" t="str">
        <f>SUMTARI!CC33</f>
        <v>Kompetensi dalam hal sudah tercapai.</v>
      </c>
      <c r="AH19" s="4" t="str">
        <f>SUMTARI!CD33</f>
        <v>Kompetensi dalam hal contoh capaian pembelajaran 1; contoh tujuan pembelajaran 2; contoh lingkup materi 3; 0 0 0 0 0 0 0 masih perlu ditingkatkan.</v>
      </c>
      <c r="AI19" s="6">
        <f>LEGER!L26</f>
        <v>96.458333333333329</v>
      </c>
      <c r="AJ19" s="4" t="str">
        <f>SUMRUPA!CC33</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19" s="4" t="str">
        <f>SUMRUPA!CD33</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19" s="6" t="str">
        <f>LEGER!M26</f>
        <v xml:space="preserve"> </v>
      </c>
      <c r="AM19" s="4" t="str">
        <f>SUMTEATER!CC33</f>
        <v>Kompetensi dalam hal sudah tercapai.</v>
      </c>
      <c r="AN19" s="4" t="str">
        <f>SUMTEATER!CD33</f>
        <v>Kompetensi dalam hal contoh capaian pembelajaran 1; contoh tujuan pembelajaran 2; contoh lingkup materi 3; 0 0 0 0 0 0 0 masih perlu ditingkatkan.</v>
      </c>
      <c r="AO19" s="6">
        <f>LEGER!N26</f>
        <v>93</v>
      </c>
      <c r="AP19" s="4" t="str">
        <f>SUMBJ!CC33</f>
        <v>Kompetensi dalam hal mampu mengidentifikasi bentuk sandhangan aksara Jawa.mampu menulis kata menggunakan sandhangan aksara Jawa.mampu menulis kalimat sederhana dengan menggunakan sandhangan aksara Jawa sudah tercapai.</v>
      </c>
      <c r="AQ19" s="4" t="str">
        <f>SUMBJ!CD33</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19" s="6">
        <f>LEGER!O26</f>
        <v>92.369280952614304</v>
      </c>
      <c r="AS19" s="4" t="str">
        <f>'SUM ING'!CC33</f>
        <v>Kompetensi dalam hal dapat mengidentifikasi  waktu dengan menggunakan jam analogdapat menuliskan kegiatan sehari-hari dengan menggunakan adverbs of frequency (always, usually, sometimes, never)dapat membuat kalimat sederhana tentang kendaraan sudah tercapai.</v>
      </c>
      <c r="AT19" s="4" t="str">
        <f>'SUM ING'!CD33</f>
        <v>Kompetensi dalam hal dapat menyebutkan kegiatan sehari-hari menggunakan simple present dapat mengidentifikasi jenis-jenis kendaraan perlu ditingkatkan.</v>
      </c>
      <c r="AU19" s="6">
        <f>LEGER!P26</f>
        <v>91.5</v>
      </c>
      <c r="AV19" s="4" t="str">
        <f>'SUM FIQ'!CC33</f>
        <v>Kompetensi dalam hal mampu menjelaskan arti salat duha dengan benarmampu menjelaskan arti  dan tata salat tasbih dengan benarmampu menjelaskan arti dan tata cara salat taubat dengan benar sudah tercapai.</v>
      </c>
      <c r="AW19" s="4" t="str">
        <f>'SUM FIQ'!CD33</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19" s="6">
        <f>LEGER!Q26</f>
        <v>95.714285714285708</v>
      </c>
      <c r="AY19" s="4" t="str">
        <f>'SUM LA'!CC33</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19" s="4" t="str">
        <f>'SUM LA'!CD33</f>
        <v>Kompetensi dalam hal , perlu ditingkatkan</v>
      </c>
      <c r="BA19" s="6">
        <f>LEGER!R26</f>
        <v>95.071428571428569</v>
      </c>
      <c r="BB19" s="4" t="str">
        <f>'SUM TIK'!CC33</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19" s="4" t="str">
        <f>'SUM TIK'!CD33</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19" s="7" t="str">
        <f>LEGER!S26</f>
        <v xml:space="preserve"> </v>
      </c>
      <c r="BE19" s="4" t="str">
        <f>SUMM5!CC33</f>
        <v>Kompetensi dalam hal sudah tercapai.</v>
      </c>
      <c r="BF19" s="4" t="str">
        <f>SUMM5!CD33</f>
        <v>Kompetensi dalam hal 0 0 0 0 0 0 0 0 0 0 masih perlu ditingkatkan.</v>
      </c>
      <c r="BG19" s="4" t="str">
        <f>EKSTRA!E23</f>
        <v>Pramuka</v>
      </c>
      <c r="BH19" s="4" t="str">
        <f>EKSTRA!F23</f>
        <v>Sangat Berkembang</v>
      </c>
      <c r="BI19" s="4" t="str">
        <f>EKSTRA!G23</f>
        <v>Mampu menerapkan Tri Satya dan Dasa Darma dalam kehidupan sehari-hari</v>
      </c>
      <c r="BJ19" s="4">
        <f>EKSTRA!H23</f>
        <v>0</v>
      </c>
      <c r="BK19" s="4">
        <f>EKSTRA!I23</f>
        <v>0</v>
      </c>
      <c r="BL19" s="4">
        <f>EKSTRA!J23</f>
        <v>0</v>
      </c>
      <c r="BM19" s="4">
        <f>EKSTRA!K23</f>
        <v>0</v>
      </c>
      <c r="BN19" s="4">
        <f>EKSTRA!L23</f>
        <v>0</v>
      </c>
      <c r="BO19" s="4">
        <f>EKSTRA!M23</f>
        <v>0</v>
      </c>
      <c r="BP19" s="4">
        <f>KEHADIRAN!E23</f>
        <v>0</v>
      </c>
      <c r="BQ19" s="5">
        <f>KEHADIRAN!F23</f>
        <v>0</v>
      </c>
      <c r="BR19" s="4">
        <f>KEHADIRAN!G23</f>
        <v>0</v>
      </c>
      <c r="BS19" s="5">
        <f>SARAN!E23</f>
        <v>0</v>
      </c>
      <c r="BT19" s="4" t="str">
        <f>HOME!$H$19</f>
        <v>Dr. Suhardini Nurhayati, M.Pd.</v>
      </c>
      <c r="BU19" s="4">
        <f>HOME!$H$20</f>
        <v>0</v>
      </c>
      <c r="BV19" s="4" t="str">
        <f>HOME!$H$21</f>
        <v>Fenny Dimiyanti, S.Pd</v>
      </c>
      <c r="BW19" s="4">
        <f>HOME!$H$22</f>
        <v>0</v>
      </c>
    </row>
    <row r="20" spans="1:75">
      <c r="A20" s="2">
        <f>'DATA PESERTA DIDIK'!A24</f>
        <v>19</v>
      </c>
      <c r="B20" s="3" t="str">
        <f>'DATA PESERTA DIDIK'!C24</f>
        <v>3138345459</v>
      </c>
      <c r="C20" s="4" t="str">
        <f>'DATA PESERTA DIDIK'!D24</f>
        <v>LATISHA MEIRA AZIZAHRA</v>
      </c>
      <c r="D20" s="5" t="str">
        <f>HOME!$H$8</f>
        <v>SD INSAN AMANAH</v>
      </c>
      <c r="E20" s="5" t="str">
        <f>HOME!$H$11</f>
        <v>Griyashanta Blok M (Jl. Soekarno - Hatta) Malang</v>
      </c>
      <c r="F20" s="2">
        <f>HOME!$H$23</f>
        <v>0</v>
      </c>
      <c r="G20" s="2" t="str">
        <f>HOME!$H$24</f>
        <v>4C</v>
      </c>
      <c r="H20" s="4" t="str">
        <f>HOME!$H$25</f>
        <v>Fase B</v>
      </c>
      <c r="I20" s="4" t="str">
        <f>HOME!$H$26</f>
        <v>Genap</v>
      </c>
      <c r="J20" s="4" t="str">
        <f>HOME!$H$27</f>
        <v>2022/2023</v>
      </c>
      <c r="K20" s="6">
        <f>LEGER!D27</f>
        <v>97.112499999999997</v>
      </c>
      <c r="L20" s="4" t="str">
        <f>SUMPA!CC34</f>
        <v>Kompetensi dalam hal mampu menjelaskan pesan-pesan pokok Q.S. At-Tīn dengan baik.mampu menyebutkan sifat-sifat Rasul dengan benarmenjelaskan makna salam dengan baikmampu menceritakan kisah nabi Muhammad SAW membangun kota Madinah sudah tercapai.</v>
      </c>
      <c r="M20" s="4" t="str">
        <f>SUMPA!CD34</f>
        <v>Kompetensi dalam hal mampu membaca Q.S. At-Tīn dengan tartil.mampu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 perlu ditingkatkan.</v>
      </c>
      <c r="N20" s="6">
        <f>LEGER!E27</f>
        <v>94.476190476190482</v>
      </c>
      <c r="O20" s="4" t="str">
        <f>SUMPP!CC34</f>
        <v>Kompetensi dalam hal mampu menjelaskan makna NKRI;mampu menganalisis arti penting keutuhan NKRI;mampu menunjukkan sikap bangga sebagai bangsa Indonesia;mampu memberikan contoh kebutuhan baik secara individual maupun kolektif. sudah tercapai.</v>
      </c>
      <c r="P20" s="4" t="str">
        <f>SUMPP!CD34</f>
        <v>Kompetensi dalam hal mampu menjelaskan makna Negara Kesatuan Republik Indonesia;mampu memberi contoh sikap dan perilaku yang menjaga lingkungan sekitar dalam upaya menjaga keutuhan Negara Kesatuan Republik Indonesia;mampu memberikan contoh pelaksanaan gotong royong untuk mencapai tujuan bersama; perlu ditingkatkan.</v>
      </c>
      <c r="Q20" s="6">
        <f>LEGER!F27</f>
        <v>90.123809523809527</v>
      </c>
      <c r="R20" s="4" t="str">
        <f>SUMBI!CC34</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20" s="4" t="str">
        <f>SUMBI!CD34</f>
        <v>Kompetensi dalam hal  mampu mengidentifikasi informasi dari media audiomampu menceritakan kembali informasi yang dibaca dari teks narasi dengan topik yang beraneka ragam perlu ditingkatkan.</v>
      </c>
      <c r="T20" s="6">
        <f>LEGER!G27</f>
        <v>93.875</v>
      </c>
      <c r="U20" s="4" t="str">
        <f>SUMMAT!CC34</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20" s="4" t="str">
        <f>SUMMAT!CD34</f>
        <v>Kompetensi dalam hal mampu membandingkan dan mengurutkan antar-pecahan dengan pembilang satu(misalnya ½, 1/3, ¼) dan antar-pecahan dengan penyebut yang sama(misalnya, 2/8, 3/8, 7/8), serta mengenali pecahan senilai menggunakan gambar dan symbol matematika; perlu ditingkatkan.</v>
      </c>
      <c r="W20" s="6">
        <f>LEGER!H27</f>
        <v>99.3888888888889</v>
      </c>
      <c r="X20" s="4" t="str">
        <f>SUMIPAS!CC34</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20" s="4" t="str">
        <f>SUMIPAS!CD34</f>
        <v>Kompetensi dalam hal Peserta didik mampu membedakan peraturan tertulis dan tidak tertulis dan menganalisis manfaat mematuhi peraturan. , perlu ditingkatkan.</v>
      </c>
      <c r="Z20" s="6">
        <f>LEGER!I27</f>
        <v>92.533333333333346</v>
      </c>
      <c r="AA20" s="4" t="str">
        <f>SUMPJOK!CC34</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AB20" s="4" t="str">
        <f>SUMPJOK!CD34</f>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20" s="6" t="str">
        <f>LEGER!J27</f>
        <v xml:space="preserve"> </v>
      </c>
      <c r="AD20" s="4" t="str">
        <f>SUMMUSIK!CC34</f>
        <v>Kompetensi dalam hal sudah tercapai.</v>
      </c>
      <c r="AE20" s="4" t="str">
        <f>SUMMUSIK!CD34</f>
        <v>Kompetensi dalam hal contoh capaian pembelajaran 1; contoh tujuan pembelajaran 2; contoh lingkup materi 3; 0 0 0 0 0 0 0 masih perlu ditingkatkan.</v>
      </c>
      <c r="AF20" s="6" t="str">
        <f>LEGER!K27</f>
        <v xml:space="preserve"> </v>
      </c>
      <c r="AG20" s="4" t="str">
        <f>SUMTARI!CC34</f>
        <v>Kompetensi dalam hal sudah tercapai.</v>
      </c>
      <c r="AH20" s="4" t="str">
        <f>SUMTARI!CD34</f>
        <v>Kompetensi dalam hal contoh capaian pembelajaran 1; contoh tujuan pembelajaran 2; contoh lingkup materi 3; 0 0 0 0 0 0 0 masih perlu ditingkatkan.</v>
      </c>
      <c r="AI20" s="6">
        <f>LEGER!L27</f>
        <v>96.611111111111128</v>
      </c>
      <c r="AJ20" s="4" t="str">
        <f>SUMRUPA!CC34</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20" s="4" t="str">
        <f>SUMRUPA!CD34</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20" s="6" t="str">
        <f>LEGER!M27</f>
        <v xml:space="preserve"> </v>
      </c>
      <c r="AM20" s="4" t="str">
        <f>SUMTEATER!CC34</f>
        <v>Kompetensi dalam hal sudah tercapai.</v>
      </c>
      <c r="AN20" s="4" t="str">
        <f>SUMTEATER!CD34</f>
        <v>Kompetensi dalam hal contoh capaian pembelajaran 1; contoh tujuan pembelajaran 2; contoh lingkup materi 3; 0 0 0 0 0 0 0 masih perlu ditingkatkan.</v>
      </c>
      <c r="AO20" s="6">
        <f>LEGER!N27</f>
        <v>91.083333333333329</v>
      </c>
      <c r="AP20" s="4" t="str">
        <f>SUMBJ!CC34</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AQ20" s="4" t="str">
        <f>SUMBJ!CD34</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20" s="6">
        <f>LEGER!O27</f>
        <v>88.503970587303911</v>
      </c>
      <c r="AS20" s="4" t="str">
        <f>'SUM ING'!CC34</f>
        <v>Kompetensi dalam hal dapat menyebutkan kegiatan sehari-hari menggunakan simple present dapat mengidentifikasi jenis-jenis kendaraandapat membuat kalimat sederhana tentang kendaraan sudah tercapai.</v>
      </c>
      <c r="AT20" s="4" t="str">
        <f>'SUM ING'!CD34</f>
        <v>Kompetensi dalam hal dapat mengidentifikasi  waktu dengan menggunakan jam analogdapat menuliskan kegiatan sehari-hari dengan menggunakan adverbs of frequency (always, usually, sometimes, never) perlu ditingkatkan.</v>
      </c>
      <c r="AU20" s="6">
        <f>LEGER!P27</f>
        <v>96.958333333333329</v>
      </c>
      <c r="AV20" s="4" t="str">
        <f>'SUM FIQ'!CC34</f>
        <v>Kompetensi dalam hal mampu menjelaskan arti salat duha dengan benarmampu menjelaskan arti dan tata cara salat taubat dengan benar sudah tercapai.</v>
      </c>
      <c r="AW20" s="4" t="str">
        <f>'SUM FIQ'!CD34</f>
        <v>Kompetensi dalam hal 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c r="AX20" s="6">
        <f>LEGER!Q27</f>
        <v>96.19047619047619</v>
      </c>
      <c r="AY20" s="4" t="str">
        <f>'SUM LA'!CC34</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20" s="4" t="str">
        <f>'SUM LA'!CD34</f>
        <v>Kompetensi dalam hal mampu melakukan dialog sederhana tentang       فِيْ الفَصْلِ , perlu ditingkatkan</v>
      </c>
      <c r="BA20" s="6">
        <f>LEGER!R27</f>
        <v>92.06547619047619</v>
      </c>
      <c r="BB20" s="4" t="str">
        <f>'SUM TIK'!CC34</f>
        <v>Kompetensi dalam hal mampu memanfaatkan berbagai jenis perangkat TIK yang ada di sekitarnya untuk berkomunikasi, belajar, mengetik, menggambar, berhitung, dan presentasi, dan menerapkan praktik baik yang memperhatikan aspek kesehatan, kenyamanan, keamanan, dan keselamatan. sudah tercapai.</v>
      </c>
      <c r="BC20" s="4" t="str">
        <f>'SUM TIK'!CD34</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20" s="7" t="str">
        <f>LEGER!S27</f>
        <v xml:space="preserve"> </v>
      </c>
      <c r="BE20" s="4" t="str">
        <f>SUMM5!CC34</f>
        <v>Kompetensi dalam hal sudah tercapai.</v>
      </c>
      <c r="BF20" s="4" t="str">
        <f>SUMM5!CD34</f>
        <v>Kompetensi dalam hal 0 0 0 0 0 0 0 0 0 0 masih perlu ditingkatkan.</v>
      </c>
      <c r="BG20" s="4" t="str">
        <f>EKSTRA!E24</f>
        <v>Pramuka</v>
      </c>
      <c r="BH20" s="4" t="str">
        <f>EKSTRA!F24</f>
        <v>Sangat Berkembang</v>
      </c>
      <c r="BI20" s="4" t="str">
        <f>EKSTRA!G24</f>
        <v>Mampu menerapkan Tri Satya dan Dasa Darma dalam kehidupan sehari-hari</v>
      </c>
      <c r="BJ20" s="4">
        <f>EKSTRA!H24</f>
        <v>0</v>
      </c>
      <c r="BK20" s="4">
        <f>EKSTRA!I24</f>
        <v>0</v>
      </c>
      <c r="BL20" s="4">
        <f>EKSTRA!J24</f>
        <v>0</v>
      </c>
      <c r="BM20" s="4">
        <f>EKSTRA!K24</f>
        <v>0</v>
      </c>
      <c r="BN20" s="4">
        <f>EKSTRA!L24</f>
        <v>0</v>
      </c>
      <c r="BO20" s="4">
        <f>EKSTRA!M24</f>
        <v>0</v>
      </c>
      <c r="BP20" s="4">
        <f>KEHADIRAN!E24</f>
        <v>0</v>
      </c>
      <c r="BQ20" s="5">
        <f>KEHADIRAN!F24</f>
        <v>0</v>
      </c>
      <c r="BR20" s="4">
        <f>KEHADIRAN!G24</f>
        <v>0</v>
      </c>
      <c r="BS20" s="5">
        <f>SARAN!E24</f>
        <v>0</v>
      </c>
      <c r="BT20" s="4" t="str">
        <f>HOME!$H$19</f>
        <v>Dr. Suhardini Nurhayati, M.Pd.</v>
      </c>
      <c r="BU20" s="4">
        <f>HOME!$H$20</f>
        <v>0</v>
      </c>
      <c r="BV20" s="4" t="str">
        <f>HOME!$H$21</f>
        <v>Fenny Dimiyanti, S.Pd</v>
      </c>
      <c r="BW20" s="4">
        <f>HOME!$H$22</f>
        <v>0</v>
      </c>
    </row>
    <row r="21" spans="1:75" ht="15.75" customHeight="1">
      <c r="A21" s="2">
        <f>'DATA PESERTA DIDIK'!A25</f>
        <v>20</v>
      </c>
      <c r="B21" s="3" t="str">
        <f>'DATA PESERTA DIDIK'!C25</f>
        <v>0126522081</v>
      </c>
      <c r="C21" s="4" t="str">
        <f>'DATA PESERTA DIDIK'!D25</f>
        <v>MUHAMMAD ANANTA AESAR NAIL</v>
      </c>
      <c r="D21" s="5" t="str">
        <f>HOME!$H$8</f>
        <v>SD INSAN AMANAH</v>
      </c>
      <c r="E21" s="5" t="str">
        <f>HOME!$H$11</f>
        <v>Griyashanta Blok M (Jl. Soekarno - Hatta) Malang</v>
      </c>
      <c r="F21" s="2">
        <f>HOME!$H$23</f>
        <v>0</v>
      </c>
      <c r="G21" s="2" t="str">
        <f>HOME!$H$24</f>
        <v>4C</v>
      </c>
      <c r="H21" s="4" t="str">
        <f>HOME!$H$25</f>
        <v>Fase B</v>
      </c>
      <c r="I21" s="4" t="str">
        <f>HOME!$H$26</f>
        <v>Genap</v>
      </c>
      <c r="J21" s="4" t="str">
        <f>HOME!$H$27</f>
        <v>2022/2023</v>
      </c>
      <c r="K21" s="6">
        <f>LEGER!D28</f>
        <v>87.412499999999994</v>
      </c>
      <c r="L21" s="4" t="str">
        <f>SUMPA!CC35</f>
        <v>Kompetensi dalam hal menjelaskan makna salam dengan baik sudah tercapai.</v>
      </c>
      <c r="M21" s="4" t="str">
        <f>SUMPA!CD35</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c r="N21" s="6">
        <f>LEGER!E28</f>
        <v>92.285714285714292</v>
      </c>
      <c r="O21" s="4" t="str">
        <f>SUMPP!CC35</f>
        <v>Kompetensi dalam hal mampu menganalisis arti penting keutuhan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21" s="4" t="str">
        <f>SUMPP!CD35</f>
        <v>Kompetensi dalam hal mampu menjelaskan makna NKRI;mampu menjelaskan makna Negara Kesatuan Republik Indonesia; perlu ditingkatkan.</v>
      </c>
      <c r="Q21" s="6">
        <f>LEGER!F28</f>
        <v>86.726984126984135</v>
      </c>
      <c r="R21" s="4" t="str">
        <f>SUMBI!CC35</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sudah tercapai.</v>
      </c>
      <c r="S21" s="4" t="str">
        <f>SUMBI!CD35</f>
        <v>Kompetensi dalam hal mampu menjelaskan isi teks narasi yang dibacakan atau dari media audiomampu menulis teks narasi dengan informasi yang rinci dan akurat perlu ditingkatkan.</v>
      </c>
      <c r="T21" s="6">
        <f>LEGER!G28</f>
        <v>89.458333333333329</v>
      </c>
      <c r="U21" s="4" t="str">
        <f>SUMMAT!CC35</f>
        <v>Kompetensi dalam hal 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21" s="4" t="str">
        <f>SUMMAT!CD35</f>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21" s="6">
        <f>LEGER!H28</f>
        <v>92.944444444444443</v>
      </c>
      <c r="X21" s="4" t="str">
        <f>SUMIPAS!CC35</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sudah tercapai.</v>
      </c>
      <c r="Y21" s="4" t="str">
        <f>SUMIPAS!CD35</f>
        <v>Kompetensi dalam hal mampu mendeskripsikan, menjelaskan cara melestarikan, dan manfaat keragaman budaya dan kearifan lokal daerahnya masing-masingPeserta didik mampu mengidentifikasi, mendeskripsikan, mengkategorikan jenis kebutuhan berdasarkan kepentingan.Peserta didik mampu mengidentifikasi norma dan adat istiadat yang berlaku di daerah tempat tinggalnya. Peserta didik mampu membedakan peraturan tertulis dan tidak tertulis dan menganalisis manfaat mematuhi peraturan. , perlu ditingkatkan.</v>
      </c>
      <c r="Z21" s="6">
        <f>LEGER!I28</f>
        <v>90.733333333333334</v>
      </c>
      <c r="AA21" s="4" t="str">
        <f>SUMPJOK!CC35</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AB21" s="4" t="str">
        <f>SUMPJOK!CD35</f>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perlu ditingkatkan.</v>
      </c>
      <c r="AC21" s="6" t="str">
        <f>LEGER!J28</f>
        <v xml:space="preserve"> </v>
      </c>
      <c r="AD21" s="4" t="str">
        <f>SUMMUSIK!CC35</f>
        <v>Kompetensi dalam hal sudah tercapai.</v>
      </c>
      <c r="AE21" s="4" t="str">
        <f>SUMMUSIK!CD35</f>
        <v>Kompetensi dalam hal contoh capaian pembelajaran 1; contoh tujuan pembelajaran 2; contoh lingkup materi 3; 0 0 0 0 0 0 0 masih perlu ditingkatkan.</v>
      </c>
      <c r="AF21" s="6" t="str">
        <f>LEGER!K28</f>
        <v xml:space="preserve"> </v>
      </c>
      <c r="AG21" s="4" t="str">
        <f>SUMTARI!CC35</f>
        <v>Kompetensi dalam hal sudah tercapai.</v>
      </c>
      <c r="AH21" s="4" t="str">
        <f>SUMTARI!CD35</f>
        <v>Kompetensi dalam hal contoh capaian pembelajaran 1; contoh tujuan pembelajaran 2; contoh lingkup materi 3; 0 0 0 0 0 0 0 masih perlu ditingkatkan.</v>
      </c>
      <c r="AI21" s="6">
        <f>LEGER!L28</f>
        <v>90.152777777777771</v>
      </c>
      <c r="AJ21" s="4" t="str">
        <f>SUMRUPA!CC35</f>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berkelompokmampu menuliskan pengalaman, pemahamannya terkait karya seniman setempat dalam sebuah essai sebagai apresiasi seni sudah tercapai.</v>
      </c>
      <c r="AK21" s="4" t="str">
        <f>SUMRUPA!CD35</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 perlu ditingkatkan.</v>
      </c>
      <c r="AL21" s="6" t="str">
        <f>LEGER!M28</f>
        <v xml:space="preserve"> </v>
      </c>
      <c r="AM21" s="4" t="str">
        <f>SUMTEATER!CC35</f>
        <v>Kompetensi dalam hal sudah tercapai.</v>
      </c>
      <c r="AN21" s="4" t="str">
        <f>SUMTEATER!CD35</f>
        <v>Kompetensi dalam hal contoh capaian pembelajaran 1; contoh tujuan pembelajaran 2; contoh lingkup materi 3; 0 0 0 0 0 0 0 masih perlu ditingkatkan.</v>
      </c>
      <c r="AO21" s="6">
        <f>LEGER!N28</f>
        <v>79.166666666666671</v>
      </c>
      <c r="AP21" s="4" t="str">
        <f>SUMBJ!CC35</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21" s="4" t="str">
        <f>SUMBJ!CD35</f>
        <v>Kompetensi dalam hal mampu membaca kata dalam aksara Jawa legena dan sandhangan swara)/carakan Madhurâ (aksara ghâjâng, sanḍhângan, pangangghuy) perlu ditingkatkan.</v>
      </c>
      <c r="AR21" s="6">
        <f>LEGER!O28</f>
        <v>93.503970587303911</v>
      </c>
      <c r="AS21" s="4" t="str">
        <f>'SUM ING'!CC35</f>
        <v>Kompetensi dalam hal dapat menyebutkan kegiatan sehari-hari menggunakan simple present dapat menuliskan kegiatan sehari-hari dengan menggunakan adverbs of frequency (always, usually, sometimes, never)dapat membuat kalimat sederhana tentang kendaraan sudah tercapai.</v>
      </c>
      <c r="AT21" s="4" t="str">
        <f>'SUM ING'!CD35</f>
        <v>Kompetensi dalam hal dapat mengidentifikasi  waktu dengan menggunakan jam analogdapat mengidentifikasi jenis-jenis kendaraan perlu ditingkatkan.</v>
      </c>
      <c r="AU21" s="6">
        <f>LEGER!P28</f>
        <v>85.541666666666671</v>
      </c>
      <c r="AV21" s="4" t="str">
        <f>'SUM FIQ'!CC35</f>
        <v>Kompetensi dalam hal mampu menjelaskan arti dan tata cara salat taubat dengan benar sudah tercapai.</v>
      </c>
      <c r="AW21" s="4" t="str">
        <f>'SUM FIQ'!CD35</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c r="AX21" s="6">
        <f>LEGER!Q28</f>
        <v>89.238095238095241</v>
      </c>
      <c r="AY21" s="4" t="str">
        <f>'SUM LA'!CC35</f>
        <v>Kompetensi dalam hal  sudah tercapai.</v>
      </c>
      <c r="AZ21" s="4" t="str">
        <f>'SUM LA'!CD35</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21" s="6">
        <f>LEGER!R28</f>
        <v>86.43452380952381</v>
      </c>
      <c r="BB21" s="4" t="str">
        <f>'SUM TIK'!CC35</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sudah tercapai.</v>
      </c>
      <c r="BC21" s="4" t="str">
        <f>'SUM TIK'!CD35</f>
        <v>Kompetensi dalam hal mampu memahami praktik baik dalam berkomunikasi menggunakan alat komunikasi berbasis TIK yang memperhatikan aspek keamanan penggunaan internet dan jaringan lokal pada saat tersambung pada bluetooth, wifi, atau internet sesuai dengan batasan yang ditentukan., perlu ditingkatkan</v>
      </c>
      <c r="BD21" s="7" t="str">
        <f>LEGER!S28</f>
        <v xml:space="preserve"> </v>
      </c>
      <c r="BE21" s="4" t="str">
        <f>SUMM5!CC35</f>
        <v>Kompetensi dalam hal sudah tercapai.</v>
      </c>
      <c r="BF21" s="4" t="str">
        <f>SUMM5!CD35</f>
        <v>Kompetensi dalam hal 0 0 0 0 0 0 0 0 0 0 masih perlu ditingkatkan.</v>
      </c>
      <c r="BG21" s="4" t="str">
        <f>EKSTRA!E25</f>
        <v>Pramuka</v>
      </c>
      <c r="BH21" s="4" t="str">
        <f>EKSTRA!F25</f>
        <v>Berkembang</v>
      </c>
      <c r="BI21" s="4" t="str">
        <f>EKSTRA!G25</f>
        <v>Mampu menerapkan Tri Satya dan Dasa Darma dalam kehidupan sehari-hari</v>
      </c>
      <c r="BJ21" s="4">
        <f>EKSTRA!H25</f>
        <v>0</v>
      </c>
      <c r="BK21" s="4">
        <f>EKSTRA!I25</f>
        <v>0</v>
      </c>
      <c r="BL21" s="4">
        <f>EKSTRA!J25</f>
        <v>0</v>
      </c>
      <c r="BM21" s="4">
        <f>EKSTRA!K25</f>
        <v>0</v>
      </c>
      <c r="BN21" s="4">
        <f>EKSTRA!L25</f>
        <v>0</v>
      </c>
      <c r="BO21" s="4">
        <f>EKSTRA!M25</f>
        <v>0</v>
      </c>
      <c r="BP21" s="4">
        <f>KEHADIRAN!E25</f>
        <v>0</v>
      </c>
      <c r="BQ21" s="5">
        <f>KEHADIRAN!F25</f>
        <v>0</v>
      </c>
      <c r="BR21" s="4">
        <f>KEHADIRAN!G25</f>
        <v>0</v>
      </c>
      <c r="BS21" s="5">
        <f>SARAN!E25</f>
        <v>0</v>
      </c>
      <c r="BT21" s="4" t="str">
        <f>HOME!$H$19</f>
        <v>Dr. Suhardini Nurhayati, M.Pd.</v>
      </c>
      <c r="BU21" s="4">
        <f>HOME!$H$20</f>
        <v>0</v>
      </c>
      <c r="BV21" s="4" t="str">
        <f>HOME!$H$21</f>
        <v>Fenny Dimiyanti, S.Pd</v>
      </c>
      <c r="BW21" s="4">
        <f>HOME!$H$22</f>
        <v>0</v>
      </c>
    </row>
    <row r="22" spans="1:75" ht="15.75" customHeight="1">
      <c r="A22" s="2">
        <f>'DATA PESERTA DIDIK'!A26</f>
        <v>21</v>
      </c>
      <c r="B22" s="3" t="str">
        <f>'DATA PESERTA DIDIK'!C26</f>
        <v>0119631759</v>
      </c>
      <c r="C22" s="4" t="str">
        <f>'DATA PESERTA DIDIK'!D26</f>
        <v>MUHAMMAD FAREZKY IMANULLAH</v>
      </c>
      <c r="D22" s="5" t="str">
        <f>HOME!$H$8</f>
        <v>SD INSAN AMANAH</v>
      </c>
      <c r="E22" s="5" t="str">
        <f>HOME!$H$11</f>
        <v>Griyashanta Blok M (Jl. Soekarno - Hatta) Malang</v>
      </c>
      <c r="F22" s="2">
        <f>HOME!$H$23</f>
        <v>0</v>
      </c>
      <c r="G22" s="2" t="str">
        <f>HOME!$H$24</f>
        <v>4C</v>
      </c>
      <c r="H22" s="4" t="str">
        <f>HOME!$H$25</f>
        <v>Fase B</v>
      </c>
      <c r="I22" s="4" t="str">
        <f>HOME!$H$26</f>
        <v>Genap</v>
      </c>
      <c r="J22" s="4" t="str">
        <f>HOME!$H$27</f>
        <v>2022/2023</v>
      </c>
      <c r="K22" s="6">
        <f>LEGER!D29</f>
        <v>85.375</v>
      </c>
      <c r="L22" s="4" t="str">
        <f>SUMPA!CC36</f>
        <v>Kompetensi dalam hal mampu membaca hadis tentang silaturahmi dengan baik.mampu menjelaskan arti iman kepada Rasul dengan benarmampu menyebutkan sifat-sifat Rasul dengan benarmenjelaskan makna salam dengan baikmenjelaskan ciri-ciri munafik dengan baikmenjelaskan ketentuan dan mempraktikkan tata cara  salat jumat, salat duha, dan salat tahajud dengan benarmampu menceritakan kisah nabi Muhammad SAW membangun kota Madinah sudah tercapai.</v>
      </c>
      <c r="M22" s="4" t="str">
        <f>SUMPA!CD36</f>
        <v>Kompetensi dalam hal mampu membaca Q.S. At-Tīn dengan tartil.mampu menjelaskan pesan-pesan pokok Q.S. At-Tīn dengan baik.mampu menjelaskan tujuan diutusnya Rasul dengan benar perlu ditingkatkan.</v>
      </c>
      <c r="N22" s="6">
        <f>LEGER!E29</f>
        <v>73.523809523809533</v>
      </c>
      <c r="O22" s="4" t="str">
        <f>SUMPP!CC36</f>
        <v>Kompetensi dalam hal mampu menjelaskan makna NKRI;mampu menganalisis arti penting keutuhan NKRI;mampu menunjukkan sikap bangga sebagai bangsa Indonesia; sudah tercapai.</v>
      </c>
      <c r="P22" s="4" t="str">
        <f>SUMPP!CD36</f>
        <v>Kompetensi dalam hal 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22" s="6">
        <f>LEGER!F29</f>
        <v>78.904761904761912</v>
      </c>
      <c r="R22" s="4" t="str">
        <f>SUMBI!CC36</f>
        <v>Kompetensi dalam hal mampu menyimpulkan pesan dan informasi tentang kehidupan sehari-hari dari teks yang dibacamampu menulis teks prosedur dengan informasi yang rinci dan akuratmampu mengidentifikasi dan mengartikan kosakata baru dari teks yang dibacamampu menceritakan kembali informasi yang dibaca dari teks narasi dengan topik yang beraneka ragammampu menulis teks narasi dengan informasi yang rinci dan akurat sudah tercapai.</v>
      </c>
      <c r="S22" s="4" t="str">
        <f>SUMBI!CD36</f>
        <v>Kompetensi dalam hal  mampu mengidentifikasi informasi dari media audiomampu menjelaskan isi teks narasi yang dibacakan atau dari media audio perlu ditingkatkan.</v>
      </c>
      <c r="T22" s="6">
        <f>LEGER!G29</f>
        <v>85.416666666666671</v>
      </c>
      <c r="U22" s="4" t="str">
        <f>SUMMAT!CC36</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22" s="4" t="str">
        <f>SUMMAT!CD36</f>
        <v>Kompetensi dalam hal  perlu ditingkatkan.</v>
      </c>
      <c r="W22" s="6">
        <f>LEGER!H29</f>
        <v>70.714285714285722</v>
      </c>
      <c r="X22" s="4" t="str">
        <f>SUMIPAS!CC36</f>
        <v>Kompetensi dalam hal mampu mengenal dan menunjukkan letak kota/kabupaten dan provinsi tempat tinggalnya pada peta konvensional/digital. Peserta didik mampu mengidentifikasi, mendeskripsikan, mengkategorikan jenis kebutuhan berdasarkan kepentingan. Peserta didik mampu mengidentifikasi norma dan adat istiadat yang berlaku di daerah tempat tinggalnya. sudah tercapai.</v>
      </c>
      <c r="Y22" s="4" t="str">
        <f>SUMIPAS!CD36</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membedakan dan mengidentifikasi syarat terjadinya pertukaran barang kebutuhan melalui kegiatan. Peserta didik mampu membedakan peraturan tertulis dan tidak tertulis dan menganalisis manfaat mematuhi peraturan. , perlu ditingkatkan.</v>
      </c>
      <c r="Z22" s="6">
        <f>LEGER!I29</f>
        <v>81.86666666666666</v>
      </c>
      <c r="AA22" s="4" t="str">
        <f>SUMPJOK!CC36</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AB22" s="4" t="str">
        <f>SUMPJOK!CD36</f>
        <v>Kompetensi dalam hal dapat memahami dan mampu menerapkan konsep pemeliharaan kebersihan dan kesehatan alat reproduksi, serta kesehatan diri dan orang lain dari penyakit menular dan tidak menular sesuai dengan pola perilaku hidup sehat. perlu ditingkatkan.</v>
      </c>
      <c r="AC22" s="6" t="str">
        <f>LEGER!J29</f>
        <v xml:space="preserve"> </v>
      </c>
      <c r="AD22" s="4" t="str">
        <f>SUMMUSIK!CC36</f>
        <v>Kompetensi dalam hal sudah tercapai.</v>
      </c>
      <c r="AE22" s="4" t="str">
        <f>SUMMUSIK!CD36</f>
        <v>Kompetensi dalam hal contoh capaian pembelajaran 1; contoh tujuan pembelajaran 2; contoh lingkup materi 3; 0 0 0 0 0 0 0 masih perlu ditingkatkan.</v>
      </c>
      <c r="AF22" s="6" t="str">
        <f>LEGER!K29</f>
        <v xml:space="preserve"> </v>
      </c>
      <c r="AG22" s="4" t="str">
        <f>SUMTARI!CC36</f>
        <v>Kompetensi dalam hal sudah tercapai.</v>
      </c>
      <c r="AH22" s="4" t="str">
        <f>SUMTARI!CD36</f>
        <v>Kompetensi dalam hal contoh capaian pembelajaran 1; contoh tujuan pembelajaran 2; contoh lingkup materi 3; 0 0 0 0 0 0 0 masih perlu ditingkatkan.</v>
      </c>
      <c r="AI22" s="6">
        <f>LEGER!L29</f>
        <v>82.1111111111111</v>
      </c>
      <c r="AJ22" s="4" t="str">
        <f>SUMRUPA!CC36</f>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berkelompokmampu menuliskan pengalaman, pemahamannya terkait karya seniman setempat dalam sebuah essai sebagai apresiasi seni sudah tercapai.</v>
      </c>
      <c r="AK22" s="4" t="str">
        <f>SUMRUPA!CD36</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 perlu ditingkatkan.</v>
      </c>
      <c r="AL22" s="6" t="str">
        <f>LEGER!M29</f>
        <v xml:space="preserve"> </v>
      </c>
      <c r="AM22" s="4" t="str">
        <f>SUMTEATER!CC36</f>
        <v>Kompetensi dalam hal sudah tercapai.</v>
      </c>
      <c r="AN22" s="4" t="str">
        <f>SUMTEATER!CD36</f>
        <v>Kompetensi dalam hal contoh capaian pembelajaran 1; contoh tujuan pembelajaran 2; contoh lingkup materi 3; 0 0 0 0 0 0 0 masih perlu ditingkatkan.</v>
      </c>
      <c r="AO22" s="6">
        <f>LEGER!N29</f>
        <v>82.166666666666671</v>
      </c>
      <c r="AP22" s="4" t="str">
        <f>SUMBJ!CC36</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menulis kata menggunakan sandhangan aksara Jawa.mampu menulis kalimat sederhana dengan menggunakan sandhangan aksara Jawa sudah tercapai.</v>
      </c>
      <c r="AQ22" s="4" t="str">
        <f>SUMBJ!CD36</f>
        <v>Kompetensi dalam hal mampu mengidentifikasi bentuk sandhangan aksara Jawa. perlu ditingkatkan.</v>
      </c>
      <c r="AR22" s="6">
        <f>LEGER!O29</f>
        <v>75.083333333333329</v>
      </c>
      <c r="AS22" s="4" t="str">
        <f>'SUM ING'!CC36</f>
        <v>Kompetensi dalam hal dapat mengidentifikasi  waktu dengan menggunakan jam analogdapat menyebutkan kegiatan sehari-hari menggunakan simple present dapat menuliskan kegiatan sehari-hari dengan menggunakan adverbs of frequency (always, usually, sometimes, never) sudah tercapai.</v>
      </c>
      <c r="AT22" s="4" t="str">
        <f>'SUM ING'!CD36</f>
        <v>Kompetensi dalam hal dapat mengidentifikasi jenis-jenis kendaraandapat membuat kalimat sederhana tentang kendaraan perlu ditingkatkan.</v>
      </c>
      <c r="AU22" s="6">
        <f>LEGER!P29</f>
        <v>90</v>
      </c>
      <c r="AV22" s="4" t="str">
        <f>'SUM FIQ'!CC36</f>
        <v>Kompetensi dalam hal mampu menjelaskan arti salat duha dengan benarmampu menjelaskan tata cara salat duha dengan benarmampu menjelaskan keutamaan salat tasbih dengan benarmampu menjelaskan arti dan tata cara salat taubat dengan benarmampu menghafal niat salat taubat dengan benar sudah tercapai.</v>
      </c>
      <c r="AW22" s="4" t="str">
        <f>'SUM FIQ'!CD36</f>
        <v>Kompetensi dalam hal mampu menghafal niat dan doa salat duha dengan benarmampu mempraktikkan tata cara salat duha dengan benarmampu menjelaskan arti  dan tata salat tasbih dengan benar perlu ditingkatkan.</v>
      </c>
      <c r="AX22" s="6">
        <f>LEGER!Q29</f>
        <v>89.238095238095241</v>
      </c>
      <c r="AY22" s="4" t="str">
        <f>'SUM LA'!CC36</f>
        <v>Kompetensi dalam hal  sudah tercapai.</v>
      </c>
      <c r="AZ22" s="4" t="str">
        <f>'SUM LA'!CD36</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22" s="6">
        <f>LEGER!R29</f>
        <v>83.06547619047619</v>
      </c>
      <c r="BB22" s="4" t="str">
        <f>'SUM TIK'!CC36</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22" s="4" t="str">
        <f>'SUM TIK'!CD36</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22" s="7" t="str">
        <f>LEGER!S29</f>
        <v xml:space="preserve"> </v>
      </c>
      <c r="BE22" s="4" t="str">
        <f>SUMM5!CC36</f>
        <v>Kompetensi dalam hal sudah tercapai.</v>
      </c>
      <c r="BF22" s="4" t="str">
        <f>SUMM5!CD36</f>
        <v>Kompetensi dalam hal 0 0 0 0 0 0 0 0 0 0 masih perlu ditingkatkan.</v>
      </c>
      <c r="BG22" s="4" t="str">
        <f>EKSTRA!E26</f>
        <v>Pramuka</v>
      </c>
      <c r="BH22" s="4" t="str">
        <f>EKSTRA!F26</f>
        <v>Cukup Berkembang</v>
      </c>
      <c r="BI22" s="4" t="str">
        <f>EKSTRA!G26</f>
        <v>Mampu menerapkan Tri Satya dan Dasa Darma dalam kehidupan sehari-hari</v>
      </c>
      <c r="BJ22" s="4">
        <f>EKSTRA!H26</f>
        <v>0</v>
      </c>
      <c r="BK22" s="4">
        <f>EKSTRA!I26</f>
        <v>0</v>
      </c>
      <c r="BL22" s="4">
        <f>EKSTRA!J26</f>
        <v>0</v>
      </c>
      <c r="BM22" s="4">
        <f>EKSTRA!K26</f>
        <v>0</v>
      </c>
      <c r="BN22" s="4">
        <f>EKSTRA!L26</f>
        <v>0</v>
      </c>
      <c r="BO22" s="4">
        <f>EKSTRA!M26</f>
        <v>0</v>
      </c>
      <c r="BP22" s="4">
        <f>KEHADIRAN!E26</f>
        <v>0</v>
      </c>
      <c r="BQ22" s="5">
        <f>KEHADIRAN!F26</f>
        <v>0</v>
      </c>
      <c r="BR22" s="4">
        <f>KEHADIRAN!G26</f>
        <v>0</v>
      </c>
      <c r="BS22" s="5">
        <f>SARAN!E26</f>
        <v>0</v>
      </c>
      <c r="BT22" s="4" t="str">
        <f>HOME!$H$19</f>
        <v>Dr. Suhardini Nurhayati, M.Pd.</v>
      </c>
      <c r="BU22" s="4">
        <f>HOME!$H$20</f>
        <v>0</v>
      </c>
      <c r="BV22" s="4" t="str">
        <f>HOME!$H$21</f>
        <v>Fenny Dimiyanti, S.Pd</v>
      </c>
      <c r="BW22" s="4">
        <f>HOME!$H$22</f>
        <v>0</v>
      </c>
    </row>
    <row r="23" spans="1:75" ht="15.75" customHeight="1">
      <c r="A23" s="2">
        <f>'DATA PESERTA DIDIK'!A27</f>
        <v>22</v>
      </c>
      <c r="B23" s="3" t="str">
        <f>'DATA PESERTA DIDIK'!C27</f>
        <v>3136870908</v>
      </c>
      <c r="C23" s="4" t="str">
        <f>'DATA PESERTA DIDIK'!D27</f>
        <v>MUHAMMAD HAFIDZ RAFI RACHMAN</v>
      </c>
      <c r="D23" s="5" t="str">
        <f>HOME!$H$8</f>
        <v>SD INSAN AMANAH</v>
      </c>
      <c r="E23" s="5" t="str">
        <f>HOME!$H$11</f>
        <v>Griyashanta Blok M (Jl. Soekarno - Hatta) Malang</v>
      </c>
      <c r="F23" s="2">
        <f>HOME!$H$23</f>
        <v>0</v>
      </c>
      <c r="G23" s="2" t="str">
        <f>HOME!$H$24</f>
        <v>4C</v>
      </c>
      <c r="H23" s="4" t="str">
        <f>HOME!$H$25</f>
        <v>Fase B</v>
      </c>
      <c r="I23" s="4" t="str">
        <f>HOME!$H$26</f>
        <v>Genap</v>
      </c>
      <c r="J23" s="4" t="str">
        <f>HOME!$H$27</f>
        <v>2022/2023</v>
      </c>
      <c r="K23" s="6">
        <f>LEGER!D30</f>
        <v>92.974999999999994</v>
      </c>
      <c r="L23" s="4" t="str">
        <f>SUMPA!CC37</f>
        <v>Kompetensi dalam hal mampu membaca Q.S. At-Tīn dengan tartil.mampu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sudah tercapai.</v>
      </c>
      <c r="M23" s="4" t="str">
        <f>SUMPA!CD37</f>
        <v>Kompetensi dalam hal mampu menjelaskan pesan-pesan pokok Q.S. At-Tīn dengan baik.menjelaskan makna salam dengan baik perlu ditingkatkan.</v>
      </c>
      <c r="N23" s="6">
        <f>LEGER!E30</f>
        <v>98.857142857142847</v>
      </c>
      <c r="O23" s="4" t="str">
        <f>SUMPP!CC37</f>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23" s="4" t="str">
        <f>SUMPP!CD37</f>
        <v>Kompetensi dalam hal mampu menganalisis arti penting keutuhan NKRI; perlu ditingkatkan.</v>
      </c>
      <c r="Q23" s="6">
        <f>LEGER!F30</f>
        <v>88.222222222222214</v>
      </c>
      <c r="R23" s="4" t="str">
        <f>SUMBI!CC37</f>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23" s="4" t="str">
        <f>SUMBI!CD37</f>
        <v>Kompetensi dalam hal  mampu mengidentifikasi informasi dari media audiomampu menceritakan kembali informasi yang dibaca dari teks narasi dengan topik yang beraneka ragam perlu ditingkatkan.</v>
      </c>
      <c r="T23" s="6">
        <f>LEGER!G30</f>
        <v>92.416666666666671</v>
      </c>
      <c r="U23" s="4" t="str">
        <f>SUMMAT!CC37</f>
        <v>Kompetensi dalam hal 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V23" s="4" t="str">
        <f>SUMMAT!CD37</f>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c r="W23" s="6">
        <f>LEGER!H30</f>
        <v>96.026455026455025</v>
      </c>
      <c r="X23" s="4" t="str">
        <f>SUMIPAS!CC37</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23" s="4" t="str">
        <f>SUMIPAS!CD37</f>
        <v>Kompetensi dalam hal mampu mendeskripsikan, menjelaskan cara melestarikan, dan manfaat keragaman budaya dan kearifan lokal daerahnya masing-masingPeserta didik mampu membedakan peraturan tertulis dan tidak tertulis dan menganalisis manfaat mematuhi peraturan. , perlu ditingkatkan.</v>
      </c>
      <c r="Z23" s="6">
        <f>LEGER!I30</f>
        <v>94.066666666666663</v>
      </c>
      <c r="AA23" s="4" t="str">
        <f>SUMPJOK!CC37</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23" s="4" t="str">
        <f>SUMPJOK!CD37</f>
        <v>Kompetensi dalam hal dapat menunjukkan kemampuan dalam mempraktikkan berbagai  variasi pola gerak dasar lokomotor, non-lokomotor, dan manipulatif dalam berbagai olahraga tradisional anak Indonesia perlu ditingkatkan.</v>
      </c>
      <c r="AC23" s="6" t="str">
        <f>LEGER!J30</f>
        <v xml:space="preserve"> </v>
      </c>
      <c r="AD23" s="4" t="str">
        <f>SUMMUSIK!CC37</f>
        <v>Kompetensi dalam hal sudah tercapai.</v>
      </c>
      <c r="AE23" s="4" t="str">
        <f>SUMMUSIK!CD37</f>
        <v>Kompetensi dalam hal contoh capaian pembelajaran 1; contoh tujuan pembelajaran 2; contoh lingkup materi 3; 0 0 0 0 0 0 0 masih perlu ditingkatkan.</v>
      </c>
      <c r="AF23" s="6" t="str">
        <f>LEGER!K30</f>
        <v xml:space="preserve"> </v>
      </c>
      <c r="AG23" s="4" t="str">
        <f>SUMTARI!CC37</f>
        <v>Kompetensi dalam hal sudah tercapai.</v>
      </c>
      <c r="AH23" s="4" t="str">
        <f>SUMTARI!CD37</f>
        <v>Kompetensi dalam hal contoh capaian pembelajaran 1; contoh tujuan pembelajaran 2; contoh lingkup materi 3; 0 0 0 0 0 0 0 masih perlu ditingkatkan.</v>
      </c>
      <c r="AI23" s="6">
        <f>LEGER!L30</f>
        <v>98.319444444444457</v>
      </c>
      <c r="AJ23" s="4" t="str">
        <f>SUMRUPA!CC37</f>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23" s="4" t="str">
        <f>SUMRUPA!CD37</f>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c r="AL23" s="6" t="str">
        <f>LEGER!M30</f>
        <v xml:space="preserve"> </v>
      </c>
      <c r="AM23" s="4" t="str">
        <f>SUMTEATER!CC37</f>
        <v>Kompetensi dalam hal sudah tercapai.</v>
      </c>
      <c r="AN23" s="4" t="str">
        <f>SUMTEATER!CD37</f>
        <v>Kompetensi dalam hal contoh capaian pembelajaran 1; contoh tujuan pembelajaran 2; contoh lingkup materi 3; 0 0 0 0 0 0 0 masih perlu ditingkatkan.</v>
      </c>
      <c r="AO23" s="6">
        <f>LEGER!N30</f>
        <v>88.666666666666671</v>
      </c>
      <c r="AP23" s="4" t="str">
        <f>SUMBJ!CC37</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23" s="4" t="str">
        <f>SUMBJ!CD37</f>
        <v>Kompetensi dalam hal mampu memahami aksara Jawa (legena dan sandhangan swara)/carakan Madhurâ (aksara ghâjâng, sanḍhângan,pangangghuy) yang dibacakan atau dari media perlu ditingkatkan.</v>
      </c>
      <c r="AR23" s="6">
        <f>LEGER!O30</f>
        <v>92.059526142859468</v>
      </c>
      <c r="AS23" s="4" t="str">
        <f>'SUM ING'!CC37</f>
        <v>Kompetensi dalam hal dapat mengidentifikasi  waktu dengan menggunakan jam analogdapat mengidentifikasi jenis-jenis kendaraandapat membuat kalimat sederhana tentang kendaraan sudah tercapai.</v>
      </c>
      <c r="AT23" s="4" t="str">
        <f>'SUM ING'!CD37</f>
        <v>Kompetensi dalam hal dapat menyebutkan kegiatan sehari-hari menggunakan simple present dapat menuliskan kegiatan sehari-hari dengan menggunakan adverbs of frequency (always, usually, sometimes, never) perlu ditingkatkan.</v>
      </c>
      <c r="AU23" s="6">
        <f>LEGER!P30</f>
        <v>98.25</v>
      </c>
      <c r="AV23" s="4" t="str">
        <f>'SUM FIQ'!CC37</f>
        <v>Kompetensi dalam hal mampu menjelaskan arti salat duha dengan benarmampu menjelaskan arti  dan tata salat tasbih dengan benarmampu menjelaskan arti dan tata cara salat taubat dengan benar sudah tercapai.</v>
      </c>
      <c r="AW23" s="4" t="str">
        <f>'SUM FIQ'!CD37</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23" s="6">
        <f>LEGER!Q30</f>
        <v>93.238095238095241</v>
      </c>
      <c r="AY23" s="4" t="str">
        <f>'SUM LA'!CC37</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23" s="4" t="str">
        <f>'SUM LA'!CD37</f>
        <v>Kompetensi dalam hal , perlu ditingkatkan</v>
      </c>
      <c r="BA23" s="6">
        <f>LEGER!R30</f>
        <v>96.333333333333329</v>
      </c>
      <c r="BB23" s="4" t="str">
        <f>'SUM TIK'!CC37</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23" s="4" t="str">
        <f>'SUM TIK'!CD37</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23" s="7" t="str">
        <f>LEGER!S30</f>
        <v xml:space="preserve"> </v>
      </c>
      <c r="BE23" s="4" t="str">
        <f>SUMM5!CC37</f>
        <v>Kompetensi dalam hal sudah tercapai.</v>
      </c>
      <c r="BF23" s="4" t="str">
        <f>SUMM5!CD37</f>
        <v>Kompetensi dalam hal 0 0 0 0 0 0 0 0 0 0 masih perlu ditingkatkan.</v>
      </c>
      <c r="BG23" s="4" t="str">
        <f>EKSTRA!E27</f>
        <v>Pramuka</v>
      </c>
      <c r="BH23" s="4" t="str">
        <f>EKSTRA!F27</f>
        <v>Berkembang</v>
      </c>
      <c r="BI23" s="4" t="str">
        <f>EKSTRA!G27</f>
        <v>Mampu menerapkan Tri Satya dan Dasa Darma dalam kehidupan sehari-hari</v>
      </c>
      <c r="BJ23" s="4">
        <f>EKSTRA!H27</f>
        <v>0</v>
      </c>
      <c r="BK23" s="4">
        <f>EKSTRA!I27</f>
        <v>0</v>
      </c>
      <c r="BL23" s="4">
        <f>EKSTRA!J27</f>
        <v>0</v>
      </c>
      <c r="BM23" s="4">
        <f>EKSTRA!K27</f>
        <v>0</v>
      </c>
      <c r="BN23" s="4">
        <f>EKSTRA!L27</f>
        <v>0</v>
      </c>
      <c r="BO23" s="4">
        <f>EKSTRA!M27</f>
        <v>0</v>
      </c>
      <c r="BP23" s="4">
        <f>KEHADIRAN!E27</f>
        <v>0</v>
      </c>
      <c r="BQ23" s="5">
        <f>KEHADIRAN!F27</f>
        <v>0</v>
      </c>
      <c r="BR23" s="4">
        <f>KEHADIRAN!G27</f>
        <v>0</v>
      </c>
      <c r="BS23" s="5">
        <f>SARAN!E27</f>
        <v>0</v>
      </c>
      <c r="BT23" s="4" t="str">
        <f>HOME!$H$19</f>
        <v>Dr. Suhardini Nurhayati, M.Pd.</v>
      </c>
      <c r="BU23" s="4">
        <f>HOME!$H$20</f>
        <v>0</v>
      </c>
      <c r="BV23" s="4" t="str">
        <f>HOME!$H$21</f>
        <v>Fenny Dimiyanti, S.Pd</v>
      </c>
      <c r="BW23" s="4">
        <f>HOME!$H$22</f>
        <v>0</v>
      </c>
    </row>
    <row r="24" spans="1:75" ht="15.75" customHeight="1">
      <c r="A24" s="2">
        <f>'DATA PESERTA DIDIK'!A28</f>
        <v>23</v>
      </c>
      <c r="B24" s="3" t="str">
        <f>'DATA PESERTA DIDIK'!C28</f>
        <v>0132518965</v>
      </c>
      <c r="C24" s="4" t="str">
        <f>'DATA PESERTA DIDIK'!D28</f>
        <v>MUHAMMAD RAJASTA ANDISA KRISNATAMA</v>
      </c>
      <c r="D24" s="5" t="str">
        <f>HOME!$H$8</f>
        <v>SD INSAN AMANAH</v>
      </c>
      <c r="E24" s="5" t="str">
        <f>HOME!$H$11</f>
        <v>Griyashanta Blok M (Jl. Soekarno - Hatta) Malang</v>
      </c>
      <c r="F24" s="2">
        <f>HOME!$H$23</f>
        <v>0</v>
      </c>
      <c r="G24" s="2" t="str">
        <f>HOME!$H$24</f>
        <v>4C</v>
      </c>
      <c r="H24" s="4" t="str">
        <f>HOME!$H$25</f>
        <v>Fase B</v>
      </c>
      <c r="I24" s="4" t="str">
        <f>HOME!$H$26</f>
        <v>Genap</v>
      </c>
      <c r="J24" s="4" t="str">
        <f>HOME!$H$27</f>
        <v>2022/2023</v>
      </c>
      <c r="K24" s="6">
        <f>LEGER!D31</f>
        <v>96</v>
      </c>
      <c r="L24" s="4" t="str">
        <f>SUMPA!CC38</f>
        <v>Kompetensi dalam hal mampu membaca Q.S. At-Tīn dengan tartil.mampu membaca hadis tentang silaturahmi dengan baik.mampu menjelaskan tujuan diutusnya Rasul dengan benarmenjelaskan makna salam dengan baikmampu menceritakan kisah nabi Muhammad SAW membangun kota Madinah sudah tercapai.</v>
      </c>
      <c r="M24" s="4" t="str">
        <f>SUMPA!CD38</f>
        <v>Kompetensi dalam hal mampu menjelaskan pesan-pesan pokok Q.S. At-Tīn dengan baik.mampu menjelaskan arti iman kepada Rasul dengan benarmampu menyebutkan sifat-sifat Rasul dengan benarmenjelaskan ciri-ciri munafik dengan baikmenjelaskan ketentuan dan mempraktikkan tata cara  salat jumat, salat duha, dan salat tahajud dengan benar perlu ditingkatkan.</v>
      </c>
      <c r="N24" s="6">
        <f>LEGER!E31</f>
        <v>98.476190476190482</v>
      </c>
      <c r="O24" s="4" t="str">
        <f>SUMPP!CC38</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 sudah tercapai.</v>
      </c>
      <c r="P24" s="4" t="str">
        <f>SUMPP!CD38</f>
        <v>Kompetensi dalam hal mampu memberikan contoh kebutuhan baik secara individual maupun kolektif. perlu ditingkatkan.</v>
      </c>
      <c r="Q24" s="6">
        <f>LEGER!F31</f>
        <v>90.555555555555543</v>
      </c>
      <c r="R24" s="4" t="str">
        <f>SUMBI!CC38</f>
        <v>Kompetensi dalam hal mampu menyimpulkan pesan dan informasi tentang kehidupan sehari-hari dari teks yang dibacamampu mengidentifikasi dan mengartikan kosakata baru dari teks yang dibaca mampu mengidentifikasi informasi dari media audio sudah tercapai.</v>
      </c>
      <c r="S24" s="4" t="str">
        <f>SUMBI!CD38</f>
        <v>Kompetensi dalam hal mampu menulis teks prosedur dengan informasi yang rinci dan akuratmampu menceritakan kembali informasi yang dibaca dari teks narasi dengan topik yang beraneka ragammampu menjelaskan isi teks narasi yang dibacakan atau dari media audiomampu menulis teks narasi dengan informasi yang rinci dan akurat perlu ditingkatkan.</v>
      </c>
      <c r="T24" s="6">
        <f>LEGER!G31</f>
        <v>91.541666666666671</v>
      </c>
      <c r="U24" s="4" t="str">
        <f>SUMMAT!CC38</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24" s="4" t="str">
        <f>SUMMAT!CD38</f>
        <v>Kompetensi dalam hal mampu mengukur dan mengestimasi luas dan volume menggunakan satuan tidak baku dan satuan baku berupa bilangan cacah; perlu ditingkatkan.</v>
      </c>
      <c r="W24" s="6">
        <f>LEGER!H31</f>
        <v>95.314814814814824</v>
      </c>
      <c r="X24" s="4" t="str">
        <f>SUMIPAS!CC38</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24" s="4" t="str">
        <f>SUMIPAS!CD38</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c r="Z24" s="6">
        <f>LEGER!I31</f>
        <v>90.2</v>
      </c>
      <c r="AA24" s="4" t="str">
        <f>SUMPJOK!CC38</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AB24" s="4" t="str">
        <f>SUMPJOK!CD38</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perlu ditingkatkan.</v>
      </c>
      <c r="AC24" s="6" t="str">
        <f>LEGER!J31</f>
        <v xml:space="preserve"> </v>
      </c>
      <c r="AD24" s="4" t="str">
        <f>SUMMUSIK!CC38</f>
        <v>Kompetensi dalam hal sudah tercapai.</v>
      </c>
      <c r="AE24" s="4" t="str">
        <f>SUMMUSIK!CD38</f>
        <v>Kompetensi dalam hal contoh capaian pembelajaran 1; contoh tujuan pembelajaran 2; contoh lingkup materi 3; 0 0 0 0 0 0 0 masih perlu ditingkatkan.</v>
      </c>
      <c r="AF24" s="6" t="str">
        <f>LEGER!K31</f>
        <v xml:space="preserve"> </v>
      </c>
      <c r="AG24" s="4" t="str">
        <f>SUMTARI!CC38</f>
        <v>Kompetensi dalam hal sudah tercapai.</v>
      </c>
      <c r="AH24" s="4" t="str">
        <f>SUMTARI!CD38</f>
        <v>Kompetensi dalam hal contoh capaian pembelajaran 1; contoh tujuan pembelajaran 2; contoh lingkup materi 3; 0 0 0 0 0 0 0 masih perlu ditingkatkan.</v>
      </c>
      <c r="AI24" s="6">
        <f>LEGER!L31</f>
        <v>93.9861111111111</v>
      </c>
      <c r="AJ24" s="4" t="str">
        <f>SUMRUPA!CC38</f>
        <v>Kompetensi dalam hal mampu membuat tokoh wayang versinya sendiri, menjelaskan, dan memainkannya secara mandiri atau berkelompokmampu menuliskan pengalaman, pemahamannya terkait karya seniman setempat dalam sebuah essai sebagai apresiasi seni sudah tercapai.</v>
      </c>
      <c r="AK24" s="4" t="str">
        <f>SUMRUPA!CD38</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 perlu ditingkatkan.</v>
      </c>
      <c r="AL24" s="6" t="str">
        <f>LEGER!M31</f>
        <v xml:space="preserve"> </v>
      </c>
      <c r="AM24" s="4" t="str">
        <f>SUMTEATER!CC38</f>
        <v>Kompetensi dalam hal sudah tercapai.</v>
      </c>
      <c r="AN24" s="4" t="str">
        <f>SUMTEATER!CD38</f>
        <v>Kompetensi dalam hal contoh capaian pembelajaran 1; contoh tujuan pembelajaran 2; contoh lingkup materi 3; 0 0 0 0 0 0 0 masih perlu ditingkatkan.</v>
      </c>
      <c r="AO24" s="6">
        <f>LEGER!N31</f>
        <v>91.25</v>
      </c>
      <c r="AP24" s="4" t="str">
        <f>SUMBJ!CC38</f>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24" s="4" t="str">
        <f>SUMBJ!CD38</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c r="AR24" s="6">
        <f>LEGER!O31</f>
        <v>94.797619280952588</v>
      </c>
      <c r="AS24" s="4" t="str">
        <f>'SUM ING'!CC38</f>
        <v>Kompetensi dalam hal dapat menyebutkan kegiatan sehari-hari menggunakan simple present dapat mengidentifikasi jenis-jenis kendaraan sudah tercapai.</v>
      </c>
      <c r="AT24" s="4" t="str">
        <f>'SUM ING'!CD38</f>
        <v>Kompetensi dalam hal dapat mengidentifikasi  waktu dengan menggunakan jam analogdapat menuliskan kegiatan sehari-hari dengan menggunakan adverbs of frequency (always, usually, sometimes, never)dapat membuat kalimat sederhana tentang kendaraan perlu ditingkatkan.</v>
      </c>
      <c r="AU24" s="6">
        <f>LEGER!P31</f>
        <v>96.583333333333329</v>
      </c>
      <c r="AV24" s="4" t="str">
        <f>'SUM FIQ'!CC38</f>
        <v>Kompetensi dalam hal mampu menjelaskan arti salat duha dengan benarmampu menjelaskan arti  dan tata salat tasbih dengan benarmampu menjelaskan arti dan tata cara salat taubat dengan benar sudah tercapai.</v>
      </c>
      <c r="AW24" s="4" t="str">
        <f>'SUM FIQ'!CD38</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24" s="6">
        <f>LEGER!Q31</f>
        <v>95.428571428571431</v>
      </c>
      <c r="AY24" s="4" t="str">
        <f>'SUM LA'!CC38</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24" s="4" t="str">
        <f>'SUM LA'!CD38</f>
        <v>Kompetensi dalam hal , perlu ditingkatkan</v>
      </c>
      <c r="BA24" s="6">
        <f>LEGER!R31</f>
        <v>90.666666666666671</v>
      </c>
      <c r="BB24" s="4" t="str">
        <f>'SUM TIK'!CC38</f>
        <v>Kompetensi dalam hal mampu mengenal dunia digital yang ada di sekitarnya, memahami dampak positif dan negatif dari kehadiran perangkat TIK, memiliki etika dalam berkomunikasi di dunia digital, serta mengenal dan menghargai hak karya digital. sudah tercapai.</v>
      </c>
      <c r="BC24" s="4" t="str">
        <f>'SUM TIK'!CD38</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24" s="7" t="str">
        <f>LEGER!S31</f>
        <v xml:space="preserve"> </v>
      </c>
      <c r="BE24" s="4" t="str">
        <f>SUMM5!CC38</f>
        <v>Kompetensi dalam hal sudah tercapai.</v>
      </c>
      <c r="BF24" s="4" t="str">
        <f>SUMM5!CD38</f>
        <v>Kompetensi dalam hal 0 0 0 0 0 0 0 0 0 0 masih perlu ditingkatkan.</v>
      </c>
      <c r="BG24" s="4" t="str">
        <f>EKSTRA!E28</f>
        <v>Pramuka</v>
      </c>
      <c r="BH24" s="4" t="str">
        <f>EKSTRA!F28</f>
        <v>Berkembang</v>
      </c>
      <c r="BI24" s="4" t="str">
        <f>EKSTRA!G28</f>
        <v>Mampu menerapkan Tri Satya dan Dasa Darma dalam kehidupan sehari-hari</v>
      </c>
      <c r="BJ24" s="4">
        <f>EKSTRA!H28</f>
        <v>0</v>
      </c>
      <c r="BK24" s="4">
        <f>EKSTRA!I28</f>
        <v>0</v>
      </c>
      <c r="BL24" s="4">
        <f>EKSTRA!J28</f>
        <v>0</v>
      </c>
      <c r="BM24" s="4">
        <f>EKSTRA!K28</f>
        <v>0</v>
      </c>
      <c r="BN24" s="4">
        <f>EKSTRA!L28</f>
        <v>0</v>
      </c>
      <c r="BO24" s="4">
        <f>EKSTRA!M28</f>
        <v>0</v>
      </c>
      <c r="BP24" s="4">
        <f>KEHADIRAN!E28</f>
        <v>0</v>
      </c>
      <c r="BQ24" s="5">
        <f>KEHADIRAN!F28</f>
        <v>0</v>
      </c>
      <c r="BR24" s="4">
        <f>KEHADIRAN!G28</f>
        <v>0</v>
      </c>
      <c r="BS24" s="5">
        <f>SARAN!E28</f>
        <v>0</v>
      </c>
      <c r="BT24" s="4" t="str">
        <f>HOME!$H$19</f>
        <v>Dr. Suhardini Nurhayati, M.Pd.</v>
      </c>
      <c r="BU24" s="4">
        <f>HOME!$H$20</f>
        <v>0</v>
      </c>
      <c r="BV24" s="4" t="str">
        <f>HOME!$H$21</f>
        <v>Fenny Dimiyanti, S.Pd</v>
      </c>
      <c r="BW24" s="4">
        <f>HOME!$H$22</f>
        <v>0</v>
      </c>
    </row>
    <row r="25" spans="1:75" ht="15.75" customHeight="1">
      <c r="A25" s="2">
        <f>'DATA PESERTA DIDIK'!A29</f>
        <v>24</v>
      </c>
      <c r="B25" s="3" t="str">
        <f>'DATA PESERTA DIDIK'!C29</f>
        <v>0133897806</v>
      </c>
      <c r="C25" s="4" t="str">
        <f>'DATA PESERTA DIDIK'!D29</f>
        <v>MUHAMMAD SABIAN ELDEN LAKSANA</v>
      </c>
      <c r="D25" s="5" t="str">
        <f>HOME!$H$8</f>
        <v>SD INSAN AMANAH</v>
      </c>
      <c r="E25" s="5" t="str">
        <f>HOME!$H$11</f>
        <v>Griyashanta Blok M (Jl. Soekarno - Hatta) Malang</v>
      </c>
      <c r="F25" s="2">
        <f>HOME!$H$23</f>
        <v>0</v>
      </c>
      <c r="G25" s="2" t="str">
        <f>HOME!$H$24</f>
        <v>4C</v>
      </c>
      <c r="H25" s="4" t="str">
        <f>HOME!$H$25</f>
        <v>Fase B</v>
      </c>
      <c r="I25" s="4" t="str">
        <f>HOME!$H$26</f>
        <v>Genap</v>
      </c>
      <c r="J25" s="4" t="str">
        <f>HOME!$H$27</f>
        <v>2022/2023</v>
      </c>
      <c r="K25" s="6">
        <f>LEGER!D32</f>
        <v>93.518749999999997</v>
      </c>
      <c r="L25" s="4" t="str">
        <f>SUMPA!CC39</f>
        <v>Kompetensi dalam hal mampu membaca Q.S. At-Tīn dengan tartil.mampu menyebutkan sifat-sifat Rasul dengan benarmampu menjelaskan tujuan diutusnya Rasul dengan benarmenjelaskan makna salam dengan baikmampu menceritakan kisah nabi Muhammad SAW membangun kota Madinah sudah tercapai.</v>
      </c>
      <c r="M25" s="4" t="str">
        <f>SUMPA!CD39</f>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 perlu ditingkatkan.</v>
      </c>
      <c r="N25" s="6">
        <f>LEGER!E32</f>
        <v>97.095238095238088</v>
      </c>
      <c r="O25" s="4" t="str">
        <f>SUMPP!CC39</f>
        <v>Kompetensi dalam hal 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P25" s="4" t="str">
        <f>SUMPP!CD39</f>
        <v>Kompetensi dalam hal mampu menjelaskan makna NKRI;mampu memberi contoh sikap dan perilaku yang menjaga lingkungan sekitar dalam upaya menjaga keutuhan Negara Kesatuan Republik Indonesia; perlu ditingkatkan.</v>
      </c>
      <c r="Q25" s="6">
        <f>LEGER!F32</f>
        <v>89.166666666666671</v>
      </c>
      <c r="R25" s="4" t="str">
        <f>SUMBI!CC39</f>
        <v>Kompetensi dalam hal mampu menyimpulkan pesan dan informasi tentang kehidupan sehari-hari dari teks yang dibacamampu mengidentifikasi dan mengartikan kosakata baru dari teks yang dibacamampu menjelaskan isi teks narasi yang dibacakan atau dari media audiomampu menulis teks narasi dengan informasi yang rinci dan akurat sudah tercapai.</v>
      </c>
      <c r="S25" s="4" t="str">
        <f>SUMBI!CD39</f>
        <v>Kompetensi dalam hal mampu menulis teks prosedur dengan informasi yang rinci dan akurat mampu mengidentifikasi informasi dari media audiomampu menceritakan kembali informasi yang dibaca dari teks narasi dengan topik yang beraneka ragam perlu ditingkatkan.</v>
      </c>
      <c r="T25" s="6">
        <f>LEGER!G32</f>
        <v>90.833333333333329</v>
      </c>
      <c r="U25" s="4" t="str">
        <f>SUMMAT!CC39</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sudah tercapai.</v>
      </c>
      <c r="V25" s="4" t="str">
        <f>SUMMAT!CD39</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25" s="6">
        <f>LEGER!H32</f>
        <v>94.664021164021165</v>
      </c>
      <c r="X25" s="4" t="str">
        <f>SUMIPAS!CC39</f>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25" s="4" t="str">
        <f>SUMIPAS!CD39</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 perlu ditingkatkan.</v>
      </c>
      <c r="Z25" s="6">
        <f>LEGER!I32</f>
        <v>87.8</v>
      </c>
      <c r="AA25" s="4" t="str">
        <f>SUMPJOK!CC39</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AB25" s="4" t="str">
        <f>SUMPJOK!CD39</f>
        <v>Kompetensi dalam hal dapat menunjukkan kemampuan dalam mempraktikkan gerak dasar pengenalan air, gerakan meluncur, gerakan kaki, gerakan lengan, gerakan mengambil napas, dan koordinasi gerakan renang gaya dada. perlu ditingkatkan.</v>
      </c>
      <c r="AC25" s="6" t="str">
        <f>LEGER!J32</f>
        <v xml:space="preserve"> </v>
      </c>
      <c r="AD25" s="4" t="str">
        <f>SUMMUSIK!CC39</f>
        <v>Kompetensi dalam hal sudah tercapai.</v>
      </c>
      <c r="AE25" s="4" t="str">
        <f>SUMMUSIK!CD39</f>
        <v>Kompetensi dalam hal contoh capaian pembelajaran 1; contoh tujuan pembelajaran 2; contoh lingkup materi 3; 0 0 0 0 0 0 0 masih perlu ditingkatkan.</v>
      </c>
      <c r="AF25" s="6" t="str">
        <f>LEGER!K32</f>
        <v xml:space="preserve"> </v>
      </c>
      <c r="AG25" s="4" t="str">
        <f>SUMTARI!CC39</f>
        <v>Kompetensi dalam hal sudah tercapai.</v>
      </c>
      <c r="AH25" s="4" t="str">
        <f>SUMTARI!CD39</f>
        <v>Kompetensi dalam hal contoh capaian pembelajaran 1; contoh tujuan pembelajaran 2; contoh lingkup materi 3; 0 0 0 0 0 0 0 masih perlu ditingkatkan.</v>
      </c>
      <c r="AI25" s="6">
        <f>LEGER!L32</f>
        <v>95.305555555555557</v>
      </c>
      <c r="AJ25" s="4" t="str">
        <f>SUMRUPA!CC39</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25" s="4" t="str">
        <f>SUMRUPA!CD39</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membuat tokoh wayang versinya sendiri, menjelaskan, dan memainkannya secara mandiri atau berkelompok perlu ditingkatkan.</v>
      </c>
      <c r="AL25" s="6" t="str">
        <f>LEGER!M32</f>
        <v xml:space="preserve"> </v>
      </c>
      <c r="AM25" s="4" t="str">
        <f>SUMTEATER!CC39</f>
        <v>Kompetensi dalam hal sudah tercapai.</v>
      </c>
      <c r="AN25" s="4" t="str">
        <f>SUMTEATER!CD39</f>
        <v>Kompetensi dalam hal contoh capaian pembelajaran 1; contoh tujuan pembelajaran 2; contoh lingkup materi 3; 0 0 0 0 0 0 0 masih perlu ditingkatkan.</v>
      </c>
      <c r="AO25" s="6">
        <f>LEGER!N32</f>
        <v>93.333333333333329</v>
      </c>
      <c r="AP25" s="4" t="str">
        <f>SUMBJ!CC39</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25" s="4" t="str">
        <f>SUMBJ!CD39</f>
        <v>Kompetensi dalam hal mampu menyimak serta memahami pesan lisan, dan informasi dari tembang dolanan/kejung en-maenan perlu ditingkatkan.</v>
      </c>
      <c r="AR25" s="6">
        <f>LEGER!O32</f>
        <v>91.027777777777786</v>
      </c>
      <c r="AS25" s="4" t="str">
        <f>'SUM ING'!CC39</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AT25" s="4" t="str">
        <f>'SUM ING'!CD39</f>
        <v>Kompetensi dalam hal dapat membuat kalimat sederhana tentang kendaraan perlu ditingkatkan.</v>
      </c>
      <c r="AU25" s="6">
        <f>LEGER!P32</f>
        <v>93.25</v>
      </c>
      <c r="AV25" s="4" t="str">
        <f>'SUM FIQ'!CC39</f>
        <v>Kompetensi dalam hal mampu menjelaskan arti  dan tata salat tasbih dengan benarmampu menjelaskan arti dan tata cara salat taubat dengan benar sudah tercapai.</v>
      </c>
      <c r="AW25" s="4" t="str">
        <f>'SUM FIQ'!CD39</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25" s="6">
        <f>LEGER!Q32</f>
        <v>94.952380952380963</v>
      </c>
      <c r="AY25" s="4" t="str">
        <f>'SUM LA'!CC39</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25" s="4" t="str">
        <f>'SUM LA'!CD39</f>
        <v>Kompetensi dalam hal , perlu ditingkatkan</v>
      </c>
      <c r="BA25" s="6">
        <f>LEGER!R32</f>
        <v>93.666666666666671</v>
      </c>
      <c r="BB25" s="4" t="str">
        <f>'SUM TIK'!CC39</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BC25" s="4" t="str">
        <f>'SUM TIK'!CD39</f>
        <v>Kompetensi dalam hal mampu memanfaatkan berbagai jenis perangkat TIK yang ada di sekitarnya untuk berkomunikasi, belajar, mengetik, menggambar, berhitung, dan presentasi, perlu ditingkatkan</v>
      </c>
      <c r="BD25" s="7" t="str">
        <f>LEGER!S32</f>
        <v xml:space="preserve"> </v>
      </c>
      <c r="BE25" s="4" t="str">
        <f>SUMM5!CC39</f>
        <v>Kompetensi dalam hal sudah tercapai.</v>
      </c>
      <c r="BF25" s="4" t="str">
        <f>SUMM5!CD39</f>
        <v>Kompetensi dalam hal 0 0 0 0 0 0 0 0 0 0 masih perlu ditingkatkan.</v>
      </c>
      <c r="BG25" s="4" t="str">
        <f>EKSTRA!E29</f>
        <v>Pramuka</v>
      </c>
      <c r="BH25" s="4" t="str">
        <f>EKSTRA!F29</f>
        <v>Berkembang</v>
      </c>
      <c r="BI25" s="4" t="str">
        <f>EKSTRA!G29</f>
        <v>Mampu menerapkan Tri Satya dan Dasa Darma dalam kehidupan sehari-hari</v>
      </c>
      <c r="BJ25" s="4">
        <f>EKSTRA!H29</f>
        <v>0</v>
      </c>
      <c r="BK25" s="4">
        <f>EKSTRA!I29</f>
        <v>0</v>
      </c>
      <c r="BL25" s="4">
        <f>EKSTRA!J29</f>
        <v>0</v>
      </c>
      <c r="BM25" s="4">
        <f>EKSTRA!K29</f>
        <v>0</v>
      </c>
      <c r="BN25" s="4">
        <f>EKSTRA!L29</f>
        <v>0</v>
      </c>
      <c r="BO25" s="4">
        <f>EKSTRA!M29</f>
        <v>0</v>
      </c>
      <c r="BP25" s="4">
        <f>KEHADIRAN!E29</f>
        <v>0</v>
      </c>
      <c r="BQ25" s="5">
        <f>KEHADIRAN!F29</f>
        <v>0</v>
      </c>
      <c r="BR25" s="4">
        <f>KEHADIRAN!G29</f>
        <v>0</v>
      </c>
      <c r="BS25" s="5">
        <f>SARAN!E29</f>
        <v>0</v>
      </c>
      <c r="BT25" s="4" t="str">
        <f>HOME!$H$19</f>
        <v>Dr. Suhardini Nurhayati, M.Pd.</v>
      </c>
      <c r="BU25" s="4">
        <f>HOME!$H$20</f>
        <v>0</v>
      </c>
      <c r="BV25" s="4" t="str">
        <f>HOME!$H$21</f>
        <v>Fenny Dimiyanti, S.Pd</v>
      </c>
      <c r="BW25" s="4">
        <f>HOME!$H$22</f>
        <v>0</v>
      </c>
    </row>
    <row r="26" spans="1:75" ht="15.75" customHeight="1">
      <c r="A26" s="2">
        <f>'DATA PESERTA DIDIK'!A30</f>
        <v>25</v>
      </c>
      <c r="B26" s="3" t="str">
        <f>'DATA PESERTA DIDIK'!C30</f>
        <v>0136548072</v>
      </c>
      <c r="C26" s="4" t="str">
        <f>'DATA PESERTA DIDIK'!D30</f>
        <v>NARENDRA AZKA RAMADHAN</v>
      </c>
      <c r="D26" s="5" t="str">
        <f>HOME!$H$8</f>
        <v>SD INSAN AMANAH</v>
      </c>
      <c r="E26" s="5" t="str">
        <f>HOME!$H$11</f>
        <v>Griyashanta Blok M (Jl. Soekarno - Hatta) Malang</v>
      </c>
      <c r="F26" s="2">
        <f>HOME!$H$23</f>
        <v>0</v>
      </c>
      <c r="G26" s="2" t="str">
        <f>HOME!$H$24</f>
        <v>4C</v>
      </c>
      <c r="H26" s="4" t="str">
        <f>HOME!$H$25</f>
        <v>Fase B</v>
      </c>
      <c r="I26" s="4" t="str">
        <f>HOME!$H$26</f>
        <v>Genap</v>
      </c>
      <c r="J26" s="4" t="str">
        <f>HOME!$H$27</f>
        <v>2022/2023</v>
      </c>
      <c r="K26" s="6">
        <f>LEGER!D33</f>
        <v>93.587500000000006</v>
      </c>
      <c r="L26" s="4" t="str">
        <f>SUMPA!CC40</f>
        <v>Kompetensi dalam hal menjelaskan makna salam dengan baik sudah tercapai.</v>
      </c>
      <c r="M26" s="4" t="str">
        <f>SUMPA!CD40</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c r="N26" s="6">
        <f>LEGER!E33</f>
        <v>98.19047619047619</v>
      </c>
      <c r="O26" s="4" t="str">
        <f>SUMPP!CC40</f>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P26" s="4" t="str">
        <f>SUMPP!CD40</f>
        <v>Kompetensi dalam hal mampu memberi contoh sikap dan perilaku yang menjaga lingkungan sekitar dalam upaya menjaga keutuhan Negara Kesatuan Republik Indonesia; perlu ditingkatkan.</v>
      </c>
      <c r="Q26" s="6">
        <f>LEGER!F33</f>
        <v>90.679365079365084</v>
      </c>
      <c r="R26" s="4" t="str">
        <f>SUMBI!CC40</f>
        <v>Kompetensi dalam hal mampu menulis teks prosedur dengan informasi yang rinci dan akuratmampu mengidentifikasi dan mengartikan kosakata baru dari teks yang dibacamampu menjelaskan isi teks narasi yang dibacakan atau dari media audio sudah tercapai.</v>
      </c>
      <c r="S26" s="4" t="str">
        <f>SUMBI!CD40</f>
        <v>Kompetensi dalam hal mampu menyimpulkan pesan dan informasi tentang kehidupan sehari-hari dari teks yang dibaca mampu mengidentifikasi informasi dari media audiomampu menceritakan kembali informasi yang dibaca dari teks narasi dengan topik yang beraneka ragammampu menulis teks narasi dengan informasi yang rinci dan akurat perlu ditingkatkan.</v>
      </c>
      <c r="T26" s="6">
        <f>LEGER!G33</f>
        <v>93.291666666666671</v>
      </c>
      <c r="U26" s="4" t="str">
        <f>SUMMAT!CC40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26" s="4" t="str">
        <f>SUMMAT!CD40</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26" s="6">
        <f>LEGER!H33</f>
        <v>98.466666666666654</v>
      </c>
      <c r="X26" s="4" t="str">
        <f>SUMIPAS!CC40</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26" s="4" t="str">
        <f>SUMIPAS!CD40</f>
        <v>Kompetensi dalam hal Peserta didik mampu membedakan peraturan tertulis dan tidak tertulis dan menganalisis manfaat mematuhi peraturan. , perlu ditingkatkan.</v>
      </c>
      <c r="Z26" s="6">
        <f>LEGER!I33</f>
        <v>95.066666666666663</v>
      </c>
      <c r="AA26" s="4" t="str">
        <f>SUMPJOK!CC40</f>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sudah tercapai.</v>
      </c>
      <c r="AB26" s="4" t="str">
        <f>SUMPJOK!CD40</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c r="AC26" s="6" t="str">
        <f>LEGER!J33</f>
        <v xml:space="preserve"> </v>
      </c>
      <c r="AD26" s="4" t="str">
        <f>SUMMUSIK!CC40</f>
        <v>Kompetensi dalam hal sudah tercapai.</v>
      </c>
      <c r="AE26" s="4" t="str">
        <f>SUMMUSIK!CD40</f>
        <v>Kompetensi dalam hal contoh capaian pembelajaran 1; contoh tujuan pembelajaran 2; contoh lingkup materi 3; 0 0 0 0 0 0 0 masih perlu ditingkatkan.</v>
      </c>
      <c r="AF26" s="6" t="str">
        <f>LEGER!K33</f>
        <v xml:space="preserve"> </v>
      </c>
      <c r="AG26" s="4" t="str">
        <f>SUMTARI!CC40</f>
        <v>Kompetensi dalam hal sudah tercapai.</v>
      </c>
      <c r="AH26" s="4" t="str">
        <f>SUMTARI!CD40</f>
        <v>Kompetensi dalam hal contoh capaian pembelajaran 1; contoh tujuan pembelajaran 2; contoh lingkup materi 3; 0 0 0 0 0 0 0 masih perlu ditingkatkan.</v>
      </c>
      <c r="AI26" s="6">
        <f>LEGER!L33</f>
        <v>97.277777777777771</v>
      </c>
      <c r="AJ26" s="4" t="str">
        <f>SUMRUPA!CC40</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26" s="4" t="str">
        <f>SUMRUPA!CD40</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26" s="6" t="str">
        <f>LEGER!M33</f>
        <v xml:space="preserve"> </v>
      </c>
      <c r="AM26" s="4" t="str">
        <f>SUMTEATER!CC40</f>
        <v>Kompetensi dalam hal sudah tercapai.</v>
      </c>
      <c r="AN26" s="4" t="str">
        <f>SUMTEATER!CD40</f>
        <v>Kompetensi dalam hal contoh capaian pembelajaran 1; contoh tujuan pembelajaran 2; contoh lingkup materi 3; 0 0 0 0 0 0 0 masih perlu ditingkatkan.</v>
      </c>
      <c r="AO26" s="6">
        <f>LEGER!N33</f>
        <v>92</v>
      </c>
      <c r="AP26" s="4" t="str">
        <f>SUMBJ!CC40</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 sudah tercapai.</v>
      </c>
      <c r="AQ26" s="4" t="str">
        <f>SUMBJ!CD40</f>
        <v>Kompetensi dalam hal mampu menyimak serta memahami pesan lisan, dan informasi dari tembang dolanan/kejung en-maenanmampu menulis kalimat sederhana dengan menggunakan sandhangan aksara Jawa perlu ditingkatkan.</v>
      </c>
      <c r="AR26" s="6">
        <f>LEGER!O33</f>
        <v>93.053920637253967</v>
      </c>
      <c r="AS26" s="4" t="str">
        <f>'SUM ING'!CC40</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AT26" s="4" t="str">
        <f>'SUM ING'!CD40</f>
        <v>Kompetensi dalam hal dapat membuat kalimat sederhana tentang kendaraan perlu ditingkatkan.</v>
      </c>
      <c r="AU26" s="6">
        <f>LEGER!P33</f>
        <v>94.083333333333329</v>
      </c>
      <c r="AV26" s="4" t="str">
        <f>'SUM FIQ'!CC40</f>
        <v>Kompetensi dalam hal mampu menjelaskan arti salat duha dengan benarmampu menjelaskan tata cara salat duha dengan benarmampu menjelaskan arti dan tata cara salat taubat dengan benar sudah tercapai.</v>
      </c>
      <c r="AW26" s="4" t="str">
        <f>'SUM FIQ'!CD40</f>
        <v>Kompetensi dalam hal mampu menghafal niat dan doa salat duha dengan benarmampu mempraktikkan tata cara salat duha dengan benarmampu menjelaskan arti  dan tata salat tasbih dengan benarmampu menjelaskan keutamaan salat tasbih dengan benarmampu menghafal niat salat taubat dengan benar perlu ditingkatkan.</v>
      </c>
      <c r="AX26" s="6">
        <f>LEGER!Q33</f>
        <v>95.428571428571431</v>
      </c>
      <c r="AY26" s="4" t="str">
        <f>'SUM LA'!CC40</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26" s="4" t="str">
        <f>'SUM LA'!CD40</f>
        <v>Kompetensi dalam hal mampu melakukan dialog sederhana tentang       فِيْ الفَصْلِ , perlu ditingkatkan</v>
      </c>
      <c r="BA26" s="6">
        <f>LEGER!R33</f>
        <v>95.738095238095241</v>
      </c>
      <c r="BB26" s="4" t="str">
        <f>'SUM TIK'!CC40</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sudah tercapai.</v>
      </c>
      <c r="BC26" s="4" t="str">
        <f>'SUM TIK'!CD40</f>
        <v>Kompetensi dalam hal mampu memanfaatkan berbagai jenis perangkat TIK yang ada di sekitarnya untuk berkomunikasi, belajar, mengetik, menggambar, berhitung, dan presentasi, dan menerapkan praktik baik yang memperhatikan aspek kesehatan, kenyamanan, keamanan, dan keselamatan., perlu ditingkatkan</v>
      </c>
      <c r="BD26" s="7" t="str">
        <f>LEGER!S33</f>
        <v xml:space="preserve"> </v>
      </c>
      <c r="BE26" s="4" t="str">
        <f>SUMM5!CC40</f>
        <v>Kompetensi dalam hal sudah tercapai.</v>
      </c>
      <c r="BF26" s="4" t="str">
        <f>SUMM5!CD40</f>
        <v>Kompetensi dalam hal 0 0 0 0 0 0 0 0 0 0 masih perlu ditingkatkan.</v>
      </c>
      <c r="BG26" s="4" t="str">
        <f>EKSTRA!E30</f>
        <v>Pramuka</v>
      </c>
      <c r="BH26" s="4" t="str">
        <f>EKSTRA!F30</f>
        <v>Berkembang</v>
      </c>
      <c r="BI26" s="4" t="str">
        <f>EKSTRA!G30</f>
        <v>Mampu menerapkan Tri Satya dan Dasa Darma dalam kehidupan sehari-hari</v>
      </c>
      <c r="BJ26" s="4">
        <f>EKSTRA!H30</f>
        <v>0</v>
      </c>
      <c r="BK26" s="4">
        <f>EKSTRA!I30</f>
        <v>0</v>
      </c>
      <c r="BL26" s="4">
        <f>EKSTRA!J30</f>
        <v>0</v>
      </c>
      <c r="BM26" s="4">
        <f>EKSTRA!K30</f>
        <v>0</v>
      </c>
      <c r="BN26" s="4">
        <f>EKSTRA!L30</f>
        <v>0</v>
      </c>
      <c r="BO26" s="4">
        <f>EKSTRA!M30</f>
        <v>0</v>
      </c>
      <c r="BP26" s="4">
        <f>KEHADIRAN!E30</f>
        <v>0</v>
      </c>
      <c r="BQ26" s="5">
        <f>KEHADIRAN!F30</f>
        <v>0</v>
      </c>
      <c r="BR26" s="4">
        <f>KEHADIRAN!G30</f>
        <v>0</v>
      </c>
      <c r="BS26" s="5">
        <f>SARAN!E30</f>
        <v>0</v>
      </c>
      <c r="BT26" s="4" t="str">
        <f>HOME!$H$19</f>
        <v>Dr. Suhardini Nurhayati, M.Pd.</v>
      </c>
      <c r="BU26" s="4">
        <f>HOME!$H$20</f>
        <v>0</v>
      </c>
      <c r="BV26" s="4" t="str">
        <f>HOME!$H$21</f>
        <v>Fenny Dimiyanti, S.Pd</v>
      </c>
      <c r="BW26" s="4">
        <f>HOME!$H$22</f>
        <v>0</v>
      </c>
    </row>
    <row r="27" spans="1:75" ht="15.75" customHeight="1">
      <c r="A27" s="2">
        <f>'DATA PESERTA DIDIK'!A31</f>
        <v>26</v>
      </c>
      <c r="B27" s="3" t="str">
        <f>'DATA PESERTA DIDIK'!C31</f>
        <v>0124270463</v>
      </c>
      <c r="C27" s="4" t="str">
        <f>'DATA PESERTA DIDIK'!D31</f>
        <v>NAUFAL IHSAN HAWARI</v>
      </c>
      <c r="D27" s="5" t="str">
        <f>HOME!$H$8</f>
        <v>SD INSAN AMANAH</v>
      </c>
      <c r="E27" s="5" t="str">
        <f>HOME!$H$11</f>
        <v>Griyashanta Blok M (Jl. Soekarno - Hatta) Malang</v>
      </c>
      <c r="F27" s="2">
        <f>HOME!$H$23</f>
        <v>0</v>
      </c>
      <c r="G27" s="2" t="str">
        <f>HOME!$H$24</f>
        <v>4C</v>
      </c>
      <c r="H27" s="4" t="str">
        <f>HOME!$H$25</f>
        <v>Fase B</v>
      </c>
      <c r="I27" s="4" t="str">
        <f>HOME!$H$26</f>
        <v>Genap</v>
      </c>
      <c r="J27" s="4" t="str">
        <f>HOME!$H$27</f>
        <v>2022/2023</v>
      </c>
      <c r="K27" s="6">
        <f>LEGER!D34</f>
        <v>97.325000000000003</v>
      </c>
      <c r="L27" s="4" t="str">
        <f>SUMPA!CC41</f>
        <v>Kompetensi dalam hal menjelaskan makna salam dengan baik sudah tercapai.</v>
      </c>
      <c r="M27" s="4" t="str">
        <f>SUMPA!CD41</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c r="N27" s="6">
        <f>LEGER!E34</f>
        <v>98.857142857142847</v>
      </c>
      <c r="O27" s="4" t="str">
        <f>SUMPP!CC41</f>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P27" s="4" t="str">
        <f>SUMPP!CD41</f>
        <v>Kompetensi dalam hal mampu memberi contoh sikap dan perilaku yang menjaga lingkungan sekitar dalam upaya menjaga keutuhan Negara Kesatuan Republik Indonesia; perlu ditingkatkan.</v>
      </c>
      <c r="Q27" s="6">
        <f>LEGER!F34</f>
        <v>91.155555555555566</v>
      </c>
      <c r="R27" s="4" t="str">
        <f>SUMBI!CC41</f>
        <v>Kompetensi dalam hal mampu menulis teks prosedur dengan informasi yang rinci dan akuratmampu mengidentifikasi dan mengartikan kosakata baru dari teks yang dibaca sudah tercapai.</v>
      </c>
      <c r="S27" s="4" t="str">
        <f>SUMBI!CD41</f>
        <v>Kompetensi dalam hal mampu menyimpulkan pesan dan informasi tentang kehidupan sehari-hari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27" s="6">
        <f>LEGER!G34</f>
        <v>91.041666666666671</v>
      </c>
      <c r="U27" s="4" t="str">
        <f>SUMMAT!CC41</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27" s="4" t="str">
        <f>SUMMAT!CD41</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27" s="6">
        <f>LEGER!H34</f>
        <v>99.533333333333346</v>
      </c>
      <c r="X27" s="4" t="str">
        <f>SUMIPAS!CC41</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Y27" s="4" t="str">
        <f>SUMIPAS!CD41</f>
        <v>Kompetensi dalam hal Peserta didik mampu membedakan peraturan tertulis dan tidak tertulis dan menganalisis manfaat mematuhi peraturan. , perlu ditingkatkan.</v>
      </c>
      <c r="Z27" s="6">
        <f>LEGER!I34</f>
        <v>91.133333333333326</v>
      </c>
      <c r="AA27" s="4" t="str">
        <f>SUMPJOK!CC41</f>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27" s="4" t="str">
        <f>SUMPJOK!CD41</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c r="AC27" s="6" t="str">
        <f>LEGER!J34</f>
        <v xml:space="preserve"> </v>
      </c>
      <c r="AD27" s="4" t="str">
        <f>SUMMUSIK!CC41</f>
        <v>Kompetensi dalam hal sudah tercapai.</v>
      </c>
      <c r="AE27" s="4" t="str">
        <f>SUMMUSIK!CD41</f>
        <v>Kompetensi dalam hal contoh capaian pembelajaran 1; contoh tujuan pembelajaran 2; contoh lingkup materi 3; 0 0 0 0 0 0 0 masih perlu ditingkatkan.</v>
      </c>
      <c r="AF27" s="6" t="str">
        <f>LEGER!K34</f>
        <v xml:space="preserve"> </v>
      </c>
      <c r="AG27" s="4" t="str">
        <f>SUMTARI!CC41</f>
        <v>Kompetensi dalam hal sudah tercapai.</v>
      </c>
      <c r="AH27" s="4" t="str">
        <f>SUMTARI!CD41</f>
        <v>Kompetensi dalam hal contoh capaian pembelajaran 1; contoh tujuan pembelajaran 2; contoh lingkup materi 3; 0 0 0 0 0 0 0 masih perlu ditingkatkan.</v>
      </c>
      <c r="AI27" s="6">
        <f>LEGER!L34</f>
        <v>96.513888888888872</v>
      </c>
      <c r="AJ27" s="4" t="str">
        <f>SUMRUPA!CC41</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AK27" s="4" t="str">
        <f>SUMRUPA!CD41</f>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 perlu ditingkatkan.</v>
      </c>
      <c r="AL27" s="6" t="str">
        <f>LEGER!M34</f>
        <v xml:space="preserve"> </v>
      </c>
      <c r="AM27" s="4" t="str">
        <f>SUMTEATER!CC41</f>
        <v>Kompetensi dalam hal sudah tercapai.</v>
      </c>
      <c r="AN27" s="4" t="str">
        <f>SUMTEATER!CD41</f>
        <v>Kompetensi dalam hal contoh capaian pembelajaran 1; contoh tujuan pembelajaran 2; contoh lingkup materi 3; 0 0 0 0 0 0 0 masih perlu ditingkatkan.</v>
      </c>
      <c r="AO27" s="6">
        <f>LEGER!N34</f>
        <v>95.333333333333329</v>
      </c>
      <c r="AP27" s="4" t="str">
        <f>SUMBJ!CC41</f>
        <v>Kompetensi dalam hal mampu mengidentifikasi bentuk sandhangan aksara Jawa.mampu menulis kata menggunakan sandhangan aksara Jawa.mampu menulis kalimat sederhana dengan menggunakan sandhangan aksara Jawa sudah tercapai.</v>
      </c>
      <c r="AQ27" s="4" t="str">
        <f>SUMBJ!CD41</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27" s="6">
        <f>LEGER!O34</f>
        <v>96.165031748365095</v>
      </c>
      <c r="AS27" s="4" t="str">
        <f>'SUM ING'!CC41</f>
        <v>Kompetensi dalam hal dapat mengidentifikasi  waktu dengan menggunakan jam analogdapat membuat kalimat sederhana tentang kendaraan sudah tercapai.</v>
      </c>
      <c r="AT27" s="4" t="str">
        <f>'SUM ING'!CD41</f>
        <v>Kompetensi dalam hal dapat menyebutkan kegiatan sehari-hari menggunakan simple present dapat menuliskan kegiatan sehari-hari dengan menggunakan adverbs of frequency (always, usually, sometimes, never)dapat mengidentifikasi jenis-jenis kendaraan perlu ditingkatkan.</v>
      </c>
      <c r="AU27" s="6">
        <f>LEGER!P34</f>
        <v>97.25</v>
      </c>
      <c r="AV27" s="4" t="str">
        <f>'SUM FIQ'!CC41</f>
        <v>Kompetensi dalam hal mampu menjelaskan arti salat duha dengan benarmampu menjelaskan arti dan tata cara salat taubat dengan benar sudah tercapai.</v>
      </c>
      <c r="AW27" s="4" t="str">
        <f>'SUM FIQ'!CD41</f>
        <v>Kompetensi dalam hal 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c r="AX27" s="6">
        <f>LEGER!Q34</f>
        <v>96.666666666666671</v>
      </c>
      <c r="AY27" s="4" t="str">
        <f>'SUM LA'!CC41</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27" s="4" t="str">
        <f>'SUM LA'!CD41</f>
        <v>Kompetensi dalam hal , perlu ditingkatkan</v>
      </c>
      <c r="BA27" s="6">
        <f>LEGER!R34</f>
        <v>92.916666666666671</v>
      </c>
      <c r="BB27" s="4" t="str">
        <f>'SUM TIK'!CC41</f>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BC27" s="4" t="str">
        <f>'SUM TIK'!CD41</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c r="BD27" s="7" t="str">
        <f>LEGER!S34</f>
        <v xml:space="preserve"> </v>
      </c>
      <c r="BE27" s="4" t="str">
        <f>SUMM5!CC41</f>
        <v>Kompetensi dalam hal sudah tercapai.</v>
      </c>
      <c r="BF27" s="4" t="str">
        <f>SUMM5!CD41</f>
        <v>Kompetensi dalam hal 0 0 0 0 0 0 0 0 0 0 masih perlu ditingkatkan.</v>
      </c>
      <c r="BG27" s="4" t="str">
        <f>EKSTRA!E31</f>
        <v>Pramuka</v>
      </c>
      <c r="BH27" s="4" t="str">
        <f>EKSTRA!F31</f>
        <v>Sangat Berkembang</v>
      </c>
      <c r="BI27" s="4" t="str">
        <f>EKSTRA!G31</f>
        <v>Mampu menerapkan Tri Satya dan Dasa Darma dalam kehidupan sehari-hari</v>
      </c>
      <c r="BJ27" s="4">
        <f>EKSTRA!H31</f>
        <v>0</v>
      </c>
      <c r="BK27" s="4">
        <f>EKSTRA!I31</f>
        <v>0</v>
      </c>
      <c r="BL27" s="4">
        <f>EKSTRA!J31</f>
        <v>0</v>
      </c>
      <c r="BM27" s="4">
        <f>EKSTRA!K31</f>
        <v>0</v>
      </c>
      <c r="BN27" s="4">
        <f>EKSTRA!L31</f>
        <v>0</v>
      </c>
      <c r="BO27" s="4">
        <f>EKSTRA!M31</f>
        <v>0</v>
      </c>
      <c r="BP27" s="4">
        <f>KEHADIRAN!E31</f>
        <v>0</v>
      </c>
      <c r="BQ27" s="5">
        <f>KEHADIRAN!F31</f>
        <v>0</v>
      </c>
      <c r="BR27" s="4">
        <f>KEHADIRAN!G31</f>
        <v>0</v>
      </c>
      <c r="BS27" s="5">
        <f>SARAN!E31</f>
        <v>0</v>
      </c>
      <c r="BT27" s="4" t="str">
        <f>HOME!$H$19</f>
        <v>Dr. Suhardini Nurhayati, M.Pd.</v>
      </c>
      <c r="BU27" s="4">
        <f>HOME!$H$20</f>
        <v>0</v>
      </c>
      <c r="BV27" s="4" t="str">
        <f>HOME!$H$21</f>
        <v>Fenny Dimiyanti, S.Pd</v>
      </c>
      <c r="BW27" s="4">
        <f>HOME!$H$22</f>
        <v>0</v>
      </c>
    </row>
    <row r="28" spans="1:75" ht="15.75" customHeight="1">
      <c r="A28" s="2">
        <f>'DATA PESERTA DIDIK'!A32</f>
        <v>27</v>
      </c>
      <c r="B28" s="3" t="str">
        <f>'DATA PESERTA DIDIK'!C32</f>
        <v>0138068020</v>
      </c>
      <c r="C28" s="4" t="str">
        <f>'DATA PESERTA DIDIK'!D32</f>
        <v>SULTAN ATHALA DAVILLIO JAYANEGARA</v>
      </c>
      <c r="D28" s="5" t="str">
        <f>HOME!$H$8</f>
        <v>SD INSAN AMANAH</v>
      </c>
      <c r="E28" s="5" t="str">
        <f>HOME!$H$11</f>
        <v>Griyashanta Blok M (Jl. Soekarno - Hatta) Malang</v>
      </c>
      <c r="F28" s="2">
        <f>HOME!$H$23</f>
        <v>0</v>
      </c>
      <c r="G28" s="2" t="str">
        <f>HOME!$H$24</f>
        <v>4C</v>
      </c>
      <c r="H28" s="4" t="str">
        <f>HOME!$H$25</f>
        <v>Fase B</v>
      </c>
      <c r="I28" s="4" t="str">
        <f>HOME!$H$26</f>
        <v>Genap</v>
      </c>
      <c r="J28" s="4" t="str">
        <f>HOME!$H$27</f>
        <v>2022/2023</v>
      </c>
      <c r="K28" s="6">
        <f>LEGER!D35</f>
        <v>98.868750000000006</v>
      </c>
      <c r="L28" s="4" t="str">
        <f>SUMPA!CC42</f>
        <v>Kompetensi dalam hal mampu membaca Q.S. At-Tīn dengan tartil.mampu menyebutkan sifat-sifat Rasul dengan benarmampu menjelaskan tujuan diutusnya Rasul dengan benarmenjelaskan makna salam dengan baik sudah tercapai.</v>
      </c>
      <c r="M28" s="4" t="str">
        <f>SUMPA!CD42</f>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c r="N28" s="6">
        <f>LEGER!E35</f>
        <v>97.761904761904759</v>
      </c>
      <c r="O28" s="4" t="str">
        <f>SUMPP!CC42</f>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P28" s="4" t="str">
        <f>SUMPP!CD42</f>
        <v>Kompetensi dalam hal mampu menjelaskan makna Negara Kesatuan Republik Indonesia;mampu memberi contoh sikap dan perilaku yang menjaga lingkungan sekitar dalam upaya menjaga keutuhan Negara Kesatuan Republik Indonesia; perlu ditingkatkan.</v>
      </c>
      <c r="Q28" s="6">
        <f>LEGER!F35</f>
        <v>90.547619047619037</v>
      </c>
      <c r="R28" s="4" t="str">
        <f>SUMBI!CC42</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sudah tercapai.</v>
      </c>
      <c r="S28" s="4" t="str">
        <f>SUMBI!CD42</f>
        <v>Kompetensi dalam hal mampu menjelaskan isi teks narasi yang dibacakan atau dari media audiomampu menulis teks narasi dengan informasi yang rinci dan akurat perlu ditingkatkan.</v>
      </c>
      <c r="T28" s="6">
        <f>LEGER!G35</f>
        <v>95.916666666666671</v>
      </c>
      <c r="U28" s="4" t="str">
        <f>SUMMAT!CC42</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V28" s="4" t="str">
        <f>SUMMAT!CD42</f>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c r="W28" s="6">
        <f>LEGER!H35</f>
        <v>98.4968253968254</v>
      </c>
      <c r="X28" s="4" t="str">
        <f>SUMIPAS!CC42</f>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28" s="4" t="str">
        <f>SUMIPAS!CD42</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 perlu ditingkatkan.</v>
      </c>
      <c r="Z28" s="6">
        <f>LEGER!I35</f>
        <v>93</v>
      </c>
      <c r="AA28" s="4" t="str">
        <f>SUMPJOK!CC42</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AB28" s="4" t="str">
        <f>SUMPJOK!CD42</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c r="AC28" s="6" t="str">
        <f>LEGER!J35</f>
        <v xml:space="preserve"> </v>
      </c>
      <c r="AD28" s="4" t="str">
        <f>SUMMUSIK!CC42</f>
        <v>Kompetensi dalam hal sudah tercapai.</v>
      </c>
      <c r="AE28" s="4" t="str">
        <f>SUMMUSIK!CD42</f>
        <v>Kompetensi dalam hal contoh capaian pembelajaran 1; contoh tujuan pembelajaran 2; contoh lingkup materi 3; 0 0 0 0 0 0 0 masih perlu ditingkatkan.</v>
      </c>
      <c r="AF28" s="6" t="str">
        <f>LEGER!K35</f>
        <v xml:space="preserve"> </v>
      </c>
      <c r="AG28" s="4" t="str">
        <f>SUMTARI!CC42</f>
        <v>Kompetensi dalam hal sudah tercapai.</v>
      </c>
      <c r="AH28" s="4" t="str">
        <f>SUMTARI!CD42</f>
        <v>Kompetensi dalam hal contoh capaian pembelajaran 1; contoh tujuan pembelajaran 2; contoh lingkup materi 3; 0 0 0 0 0 0 0 masih perlu ditingkatkan.</v>
      </c>
      <c r="AI28" s="6">
        <f>LEGER!L35</f>
        <v>97.625</v>
      </c>
      <c r="AJ28" s="4" t="str">
        <f>SUMRUPA!CC42</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28" s="4" t="str">
        <f>SUMRUPA!CD42</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28" s="6" t="str">
        <f>LEGER!M35</f>
        <v xml:space="preserve"> </v>
      </c>
      <c r="AM28" s="4" t="str">
        <f>SUMTEATER!CC42</f>
        <v>Kompetensi dalam hal sudah tercapai.</v>
      </c>
      <c r="AN28" s="4" t="str">
        <f>SUMTEATER!CD42</f>
        <v>Kompetensi dalam hal contoh capaian pembelajaran 1; contoh tujuan pembelajaran 2; contoh lingkup materi 3; 0 0 0 0 0 0 0 masih perlu ditingkatkan.</v>
      </c>
      <c r="AO28" s="6">
        <f>LEGER!N35</f>
        <v>95.916666666666671</v>
      </c>
      <c r="AP28" s="4" t="str">
        <f>SUMBJ!CC42</f>
        <v>Kompetensi dalam hal mampu memahami aksara Jawa (legena dan sandhangan swara)/carakan Madhurâ (aksara ghâjâng, sanḍhângan,pangangghuy) yang dibacakan atau dari mediamampu menulis kata menggunakan sandhangan aksara Jawa.mampu menulis kalimat sederhana dengan menggunakan sandhangan aksara Jawa sudah tercapai.</v>
      </c>
      <c r="AQ28" s="4" t="str">
        <f>SUMBJ!CD42</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 perlu ditingkatkan.</v>
      </c>
      <c r="AR28" s="6">
        <f>LEGER!O35</f>
        <v>97.908730392063717</v>
      </c>
      <c r="AS28" s="4" t="str">
        <f>'SUM ING'!CC42</f>
        <v>Kompetensi dalam hal dapat menuliskan kegiatan sehari-hari dengan menggunakan adverbs of frequency (always, usually, sometimes, never)dapat membuat kalimat sederhana tentang kendaraan sudah tercapai.</v>
      </c>
      <c r="AT28" s="4" t="str">
        <f>'SUM ING'!CD42</f>
        <v>Kompetensi dalam hal dapat mengidentifikasi  waktu dengan menggunakan jam analogdapat menyebutkan kegiatan sehari-hari menggunakan simple present dapat mengidentifikasi jenis-jenis kendaraan perlu ditingkatkan.</v>
      </c>
      <c r="AU28" s="6">
        <f>LEGER!P35</f>
        <v>98.75</v>
      </c>
      <c r="AV28" s="4" t="str">
        <f>'SUM FIQ'!CC42</f>
        <v>Kompetensi dalam hal mampu menjelaskan arti salat duha dengan benarmampu menjelaskan arti  dan tata salat tasbih dengan benar sudah tercapai.</v>
      </c>
      <c r="AW28" s="4" t="str">
        <f>'SUM FIQ'!CD42</f>
        <v>Kompetensi dalam hal 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c r="AX28" s="6">
        <f>LEGER!Q35</f>
        <v>94.666666666666671</v>
      </c>
      <c r="AY28" s="4" t="str">
        <f>'SUM LA'!CC42</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28" s="4" t="str">
        <f>'SUM LA'!CD42</f>
        <v>Kompetensi dalam hal mampu melakukan dialog sederhana tentang       فِيْ الفَصْلِ , perlu ditingkatkan</v>
      </c>
      <c r="BA28" s="6">
        <f>LEGER!R35</f>
        <v>93.732142857142847</v>
      </c>
      <c r="BB28" s="4" t="str">
        <f>'SUM TIK'!CC42</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28" s="4" t="str">
        <f>'SUM TIK'!CD42</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28" s="7" t="str">
        <f>LEGER!S35</f>
        <v xml:space="preserve"> </v>
      </c>
      <c r="BE28" s="4" t="str">
        <f>SUMM5!CC42</f>
        <v>Kompetensi dalam hal sudah tercapai.</v>
      </c>
      <c r="BF28" s="4" t="str">
        <f>SUMM5!CD42</f>
        <v>Kompetensi dalam hal 0 0 0 0 0 0 0 0 0 0 masih perlu ditingkatkan.</v>
      </c>
      <c r="BG28" s="4" t="str">
        <f>EKSTRA!E32</f>
        <v>Pramuka</v>
      </c>
      <c r="BH28" s="4" t="str">
        <f>EKSTRA!F32</f>
        <v>Berkembang</v>
      </c>
      <c r="BI28" s="4" t="str">
        <f>EKSTRA!G32</f>
        <v>Mampu menerapkan Tri Satya dan Dasa Darma dalam kehidupan sehari-hari</v>
      </c>
      <c r="BJ28" s="4">
        <f>EKSTRA!H32</f>
        <v>0</v>
      </c>
      <c r="BK28" s="4">
        <f>EKSTRA!I32</f>
        <v>0</v>
      </c>
      <c r="BL28" s="4">
        <f>EKSTRA!J32</f>
        <v>0</v>
      </c>
      <c r="BM28" s="4">
        <f>EKSTRA!K32</f>
        <v>0</v>
      </c>
      <c r="BN28" s="4">
        <f>EKSTRA!L32</f>
        <v>0</v>
      </c>
      <c r="BO28" s="4">
        <f>EKSTRA!M32</f>
        <v>0</v>
      </c>
      <c r="BP28" s="4">
        <f>KEHADIRAN!E32</f>
        <v>0</v>
      </c>
      <c r="BQ28" s="5">
        <f>KEHADIRAN!F32</f>
        <v>0</v>
      </c>
      <c r="BR28" s="4">
        <f>KEHADIRAN!G32</f>
        <v>0</v>
      </c>
      <c r="BS28" s="5">
        <f>SARAN!E32</f>
        <v>0</v>
      </c>
      <c r="BT28" s="4" t="str">
        <f>HOME!$H$19</f>
        <v>Dr. Suhardini Nurhayati, M.Pd.</v>
      </c>
      <c r="BU28" s="4">
        <f>HOME!$H$20</f>
        <v>0</v>
      </c>
      <c r="BV28" s="4" t="str">
        <f>HOME!$H$21</f>
        <v>Fenny Dimiyanti, S.Pd</v>
      </c>
      <c r="BW28" s="4">
        <f>HOME!$H$22</f>
        <v>0</v>
      </c>
    </row>
    <row r="29" spans="1:75" ht="15.75" customHeight="1">
      <c r="A29" s="2">
        <f>'DATA PESERTA DIDIK'!A33</f>
        <v>28</v>
      </c>
      <c r="B29" s="3" t="str">
        <f>'DATA PESERTA DIDIK'!C33</f>
        <v>0124061392</v>
      </c>
      <c r="C29" s="4" t="str">
        <f>'DATA PESERTA DIDIK'!D33</f>
        <v>SYIFA AZZAHRA RAHMANIA</v>
      </c>
      <c r="D29" s="5" t="str">
        <f>HOME!$H$8</f>
        <v>SD INSAN AMANAH</v>
      </c>
      <c r="E29" s="5" t="str">
        <f>HOME!$H$11</f>
        <v>Griyashanta Blok M (Jl. Soekarno - Hatta) Malang</v>
      </c>
      <c r="F29" s="2">
        <f>HOME!$H$23</f>
        <v>0</v>
      </c>
      <c r="G29" s="2" t="str">
        <f>HOME!$H$24</f>
        <v>4C</v>
      </c>
      <c r="H29" s="4" t="str">
        <f>HOME!$H$25</f>
        <v>Fase B</v>
      </c>
      <c r="I29" s="4" t="str">
        <f>HOME!$H$26</f>
        <v>Genap</v>
      </c>
      <c r="J29" s="4" t="str">
        <f>HOME!$H$27</f>
        <v>2022/2023</v>
      </c>
      <c r="K29" s="6">
        <f>LEGER!D36</f>
        <v>99.362499999999997</v>
      </c>
      <c r="L29" s="4" t="str">
        <f>SUMPA!CC43</f>
        <v>Kompetensi dalam hal mampu membaca Q.S. At-Tīn dengan tartil.mampu menjelaskan pesan-pesan pokok Q.S. At-Tīn dengan baik.mampu membaca hadis tentang silaturahmi dengan baik.mampu menyebutkan sifat-sifat Rasul dengan benarmampu menjelaskan tujuan diutusnya Rasul dengan benarmenjelaskan makna salam dengan baikmenjelaskan ciri-ciri munafik dengan baikmampu menceritakan kisah nabi Muhammad SAW membangun kota Madinah sudah tercapai.</v>
      </c>
      <c r="M29" s="4" t="str">
        <f>SUMPA!CD43</f>
        <v>Kompetensi dalam hal mampu menjelaskan arti iman kepada Rasul dengan benarmenjelaskan ketentuan dan mempraktikkan tata cara  salat jumat, salat duha, dan salat tahajud dengan benar perlu ditingkatkan.</v>
      </c>
      <c r="N29" s="6">
        <f>LEGER!E36</f>
        <v>98.380952380952365</v>
      </c>
      <c r="O29" s="4" t="str">
        <f>SUMPP!CC43</f>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P29" s="4" t="str">
        <f>SUMPP!CD43</f>
        <v>Kompetensi dalam hal mampu memberi contoh sikap dan perilaku yang menjaga lingkungan sekitar dalam upaya menjaga keutuhan Negara Kesatuan Republik Indonesia; perlu ditingkatkan.</v>
      </c>
      <c r="Q29" s="6">
        <f>LEGER!F36</f>
        <v>95.031746031746025</v>
      </c>
      <c r="R29" s="4" t="str">
        <f>SUMBI!CC43</f>
        <v>Kompetensi dalam hal mampu menyimpulkan pesan dan informasi tentang kehidupan sehari-hari dari teks yang dibaca mampu mengidentifikasi informasi dari media audio sudah tercapai.</v>
      </c>
      <c r="S29" s="4" t="str">
        <f>SUMBI!CD43</f>
        <v>Kompetensi dalam hal mampu menulis teks prosedur dengan informasi yang rinci dan akuratmampu mengidentifikasi dan mengartikan kosakata baru dari teks yang dibacamampu menceritakan kembali informasi yang dibaca dari teks narasi dengan topik yang beraneka ragammampu menjelaskan isi teks narasi yang dibacakan atau dari media audiomampu menulis teks narasi dengan informasi yang rinci dan akurat perlu ditingkatkan.</v>
      </c>
      <c r="T29" s="6">
        <f>LEGER!G36</f>
        <v>97.083333333333329</v>
      </c>
      <c r="U29" s="4" t="str">
        <f>SUMMAT!CC43</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29" s="4" t="str">
        <f>SUMMAT!CD43</f>
        <v>Kompetensi dalam hal mampu membandingkan dan mengurutkan antar-pecahan dengan pembilang satu(misalnya ½, 1/3, ¼) dan antar-pecahan dengan penyebut yang sama(misalnya, 2/8, 3/8, 7/8), serta mengenali pecahan senilai menggunakan gambar dan symbol matematika; perlu ditingkatkan.</v>
      </c>
      <c r="W29" s="6">
        <f>LEGER!H36</f>
        <v>99.230158730158735</v>
      </c>
      <c r="X29" s="4" t="str">
        <f>SUMIPAS!CC43</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29" s="4" t="str">
        <f>SUMIPAS!CD43</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29" s="6">
        <f>LEGER!I36</f>
        <v>94.266666666666666</v>
      </c>
      <c r="AA29" s="4" t="str">
        <f>SUMPJOK!CC43</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AB29" s="4" t="str">
        <f>SUMPJOK!CD43</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29" s="6" t="str">
        <f>LEGER!J36</f>
        <v xml:space="preserve"> </v>
      </c>
      <c r="AD29" s="4" t="str">
        <f>SUMMUSIK!CC43</f>
        <v>Kompetensi dalam hal sudah tercapai.</v>
      </c>
      <c r="AE29" s="4" t="str">
        <f>SUMMUSIK!CD43</f>
        <v>Kompetensi dalam hal contoh capaian pembelajaran 1; contoh tujuan pembelajaran 2; contoh lingkup materi 3; 0 0 0 0 0 0 0 masih perlu ditingkatkan.</v>
      </c>
      <c r="AF29" s="6" t="str">
        <f>LEGER!K36</f>
        <v xml:space="preserve"> </v>
      </c>
      <c r="AG29" s="4" t="str">
        <f>SUMTARI!CC43</f>
        <v>Kompetensi dalam hal sudah tercapai.</v>
      </c>
      <c r="AH29" s="4" t="str">
        <f>SUMTARI!CD43</f>
        <v>Kompetensi dalam hal contoh capaian pembelajaran 1; contoh tujuan pembelajaran 2; contoh lingkup materi 3; 0 0 0 0 0 0 0 masih perlu ditingkatkan.</v>
      </c>
      <c r="AI29" s="6">
        <f>LEGER!L36</f>
        <v>98.069444444444457</v>
      </c>
      <c r="AJ29" s="4" t="str">
        <f>SUMRUPA!CC43</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29" s="4" t="str">
        <f>SUMRUPA!CD43</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29" s="6" t="str">
        <f>LEGER!M36</f>
        <v xml:space="preserve"> </v>
      </c>
      <c r="AM29" s="4" t="str">
        <f>SUMTEATER!CC43</f>
        <v>Kompetensi dalam hal sudah tercapai.</v>
      </c>
      <c r="AN29" s="4" t="str">
        <f>SUMTEATER!CD43</f>
        <v>Kompetensi dalam hal contoh capaian pembelajaran 1; contoh tujuan pembelajaran 2; contoh lingkup materi 3; 0 0 0 0 0 0 0 masih perlu ditingkatkan.</v>
      </c>
      <c r="AO29" s="6">
        <f>LEGER!N36</f>
        <v>96.5</v>
      </c>
      <c r="AP29" s="4" t="str">
        <f>SUMBJ!CC43</f>
        <v>Kompetensi dalam hal mampu memahami aksara Jawa (legena dan sandhangan swara)/carakan Madhurâ (aksara ghâjâng, sanḍhângan,pangangghuy) yang dibacakan atau dari mediamampu mengidentifikasi bentuk sandhangan aksara Jawa.mampu menulis kata menggunakan sandhangan aksara Jawa.mampu menulis kalimat sederhana dengan menggunakan sandhangan aksara Jawa sudah tercapai.</v>
      </c>
      <c r="AQ29" s="4" t="str">
        <f>SUMBJ!CD43</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29" s="6">
        <f>LEGER!O36</f>
        <v>98.130952614285931</v>
      </c>
      <c r="AS29" s="4" t="str">
        <f>'SUM ING'!CC43</f>
        <v>Kompetensi dalam hal dapat mengidentifikasi  waktu dengan menggunakan jam analogdapat menyebutkan kegiatan sehari-hari menggunakan simple present dapat menuliskan kegiatan sehari-hari dengan menggunakan adverbs of frequency (always, usually, sometimes, never)dapat membuat kalimat sederhana tentang kendaraan sudah tercapai.</v>
      </c>
      <c r="AT29" s="4" t="str">
        <f>'SUM ING'!CD43</f>
        <v>Kompetensi dalam hal dapat mengidentifikasi jenis-jenis kendaraan perlu ditingkatkan.</v>
      </c>
      <c r="AU29" s="6">
        <f>LEGER!P36</f>
        <v>99.708333333333329</v>
      </c>
      <c r="AV29" s="4" t="str">
        <f>'SUM FIQ'!CC43</f>
        <v>Kompetensi dalam hal mampu menjelaskan arti salat duha dengan benarmampu menjelaskan arti  dan tata salat tasbih dengan benarmampu menjelaskan arti dan tata cara salat taubat dengan benar sudah tercapai.</v>
      </c>
      <c r="AW29" s="4" t="str">
        <f>'SUM FIQ'!CD43</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29" s="6">
        <f>LEGER!Q36</f>
        <v>95.619047619047635</v>
      </c>
      <c r="AY29" s="4" t="str">
        <f>'SUM LA'!CC43</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AZ29" s="4" t="str">
        <f>'SUM LA'!CD43</f>
        <v>Kompetensi dalam hal , perlu ditingkatkan</v>
      </c>
      <c r="BA29" s="6">
        <f>LEGER!R36</f>
        <v>92.666666666666671</v>
      </c>
      <c r="BB29" s="4" t="str">
        <f>'SUM TIK'!CC43</f>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BC29" s="4" t="str">
        <f>'SUM TIK'!CD43</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c r="BD29" s="7" t="str">
        <f>LEGER!S36</f>
        <v xml:space="preserve"> </v>
      </c>
      <c r="BE29" s="4" t="str">
        <f>SUMM5!CC43</f>
        <v>Kompetensi dalam hal sudah tercapai.</v>
      </c>
      <c r="BF29" s="4" t="str">
        <f>SUMM5!CD43</f>
        <v>Kompetensi dalam hal 0 0 0 0 0 0 0 0 0 0 masih perlu ditingkatkan.</v>
      </c>
      <c r="BG29" s="4" t="str">
        <f>EKSTRA!E33</f>
        <v>Pramuka</v>
      </c>
      <c r="BH29" s="4" t="str">
        <f>EKSTRA!F33</f>
        <v>Berkembang</v>
      </c>
      <c r="BI29" s="4" t="str">
        <f>EKSTRA!G33</f>
        <v>Mampu menerapkan Tri Satya dan Dasa Darma dalam kehidupan sehari-hari</v>
      </c>
      <c r="BJ29" s="4">
        <f>EKSTRA!H33</f>
        <v>0</v>
      </c>
      <c r="BK29" s="4">
        <f>EKSTRA!I33</f>
        <v>0</v>
      </c>
      <c r="BL29" s="4">
        <f>EKSTRA!J33</f>
        <v>0</v>
      </c>
      <c r="BM29" s="4">
        <f>EKSTRA!K33</f>
        <v>0</v>
      </c>
      <c r="BN29" s="4">
        <f>EKSTRA!L33</f>
        <v>0</v>
      </c>
      <c r="BO29" s="4">
        <f>EKSTRA!M33</f>
        <v>0</v>
      </c>
      <c r="BP29" s="4">
        <f>KEHADIRAN!E33</f>
        <v>0</v>
      </c>
      <c r="BQ29" s="5">
        <f>KEHADIRAN!F33</f>
        <v>0</v>
      </c>
      <c r="BR29" s="4">
        <f>KEHADIRAN!G33</f>
        <v>0</v>
      </c>
      <c r="BS29" s="5">
        <f>SARAN!E33</f>
        <v>0</v>
      </c>
      <c r="BT29" s="4" t="str">
        <f>HOME!$H$19</f>
        <v>Dr. Suhardini Nurhayati, M.Pd.</v>
      </c>
      <c r="BU29" s="4">
        <f>HOME!$H$20</f>
        <v>0</v>
      </c>
      <c r="BV29" s="4" t="str">
        <f>HOME!$H$21</f>
        <v>Fenny Dimiyanti, S.Pd</v>
      </c>
      <c r="BW29" s="4">
        <f>HOME!$H$22</f>
        <v>0</v>
      </c>
    </row>
    <row r="30" spans="1:75" ht="15.75" customHeight="1">
      <c r="A30" s="2">
        <f>'DATA PESERTA DIDIK'!A34</f>
        <v>29</v>
      </c>
      <c r="B30" s="3" t="str">
        <f>'DATA PESERTA DIDIK'!C34</f>
        <v>0135758463</v>
      </c>
      <c r="C30" s="4" t="str">
        <f>'DATA PESERTA DIDIK'!D34</f>
        <v>ZERINA RAZEETA SHANUM</v>
      </c>
      <c r="D30" s="5" t="str">
        <f>HOME!$H$8</f>
        <v>SD INSAN AMANAH</v>
      </c>
      <c r="E30" s="5" t="str">
        <f>HOME!$H$11</f>
        <v>Griyashanta Blok M (Jl. Soekarno - Hatta) Malang</v>
      </c>
      <c r="F30" s="2">
        <f>HOME!$H$23</f>
        <v>0</v>
      </c>
      <c r="G30" s="2" t="str">
        <f>HOME!$H$24</f>
        <v>4C</v>
      </c>
      <c r="H30" s="4" t="str">
        <f>HOME!$H$25</f>
        <v>Fase B</v>
      </c>
      <c r="I30" s="4" t="str">
        <f>HOME!$H$26</f>
        <v>Genap</v>
      </c>
      <c r="J30" s="4" t="str">
        <f>HOME!$H$27</f>
        <v>2022/2023</v>
      </c>
      <c r="K30" s="6">
        <f>LEGER!D37</f>
        <v>93.625</v>
      </c>
      <c r="L30" s="4" t="str">
        <f>SUMPA!CC44</f>
        <v>Kompetensi dalam hal mampu membaca Q.S. At-Tīn dengan tartil.mampu menyebutkan sifat-sifat Rasul dengan benarmampu menjelaskan tujuan diutusnya Rasul dengan benarmampu menceritakan kisah nabi Muhammad SAW membangun kota Madinah sudah tercapai.</v>
      </c>
      <c r="M30" s="4" t="str">
        <f>SUMPA!CD44</f>
        <v>Kompetensi dalam hal mampu menjelaskan pesan-pesan pokok Q.S. At-Tīn dengan baik.mampu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 perlu ditingkatkan.</v>
      </c>
      <c r="N30" s="6">
        <f>LEGER!E37</f>
        <v>95.571428571428569</v>
      </c>
      <c r="O30" s="4" t="str">
        <f>SUMPP!CC44</f>
        <v>Kompetensi dalam hal 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P30" s="4" t="str">
        <f>SUMPP!CD44</f>
        <v>Kompetensi dalam hal mampu menjelaskan makna NKRI;mampu memberi contoh sikap dan perilaku yang menjaga lingkungan sekitar dalam upaya menjaga keutuhan Negara Kesatuan Republik Indonesia; perlu ditingkatkan.</v>
      </c>
      <c r="Q30" s="6">
        <f>LEGER!F37</f>
        <v>86.476190476190482</v>
      </c>
      <c r="R30" s="4" t="str">
        <f>SUMBI!CC44</f>
        <v>Kompetensi dalam hal 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sudah tercapai.</v>
      </c>
      <c r="S30" s="4" t="str">
        <f>SUMBI!CD44</f>
        <v>Kompetensi dalam hal mampu menyimpulkan pesan dan informasi tentang kehidupan sehari-hari dari teks yang dibacamampu menulis teks prosedur dengan informasi yang rinci dan akurat perlu ditingkatkan.</v>
      </c>
      <c r="T30" s="6">
        <f>LEGER!G37</f>
        <v>89.583333333333329</v>
      </c>
      <c r="U30" s="4" t="str">
        <f>SUMMAT!CC44</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30" s="4" t="str">
        <f>SUMMAT!CD44</f>
        <v>Kompetensi dalam hal mampu membandingkan dan mengurutkan antar-pecahan dengan pembilang satu(misalnya ½, 1/3, ¼) dan antar-pecahan dengan penyebut yang sama(misalnya, 2/8, 3/8, 7/8), serta mengenali pecahan senilai menggunakan gambar dan symbol matematika; perlu ditingkatkan.</v>
      </c>
      <c r="W30" s="6">
        <f>LEGER!H37</f>
        <v>94.134920634920647</v>
      </c>
      <c r="X30" s="4" t="str">
        <f>SUMIPAS!CC44</f>
        <v>Kompetensi dalam hal mampu mengenal dan menunjukkan letak kota/kabupaten dan provinsi tempat tinggalnya pada peta konvensional/digital.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30" s="4" t="str">
        <f>SUMIPAS!CD44</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mengidentifikasi dan menentukan faktor keragaman budaya di Indonesia.mampu menjelaskan manfaat dan cara melestarikan keragaman budaya, menunjukkan sikap menghargai keberagaman di lingkungannya, perlu ditingkatkan.</v>
      </c>
      <c r="Z30" s="6">
        <f>LEGER!I37</f>
        <v>93.600000000000009</v>
      </c>
      <c r="AA30" s="4" t="str">
        <f>SUMPJOK!CC44</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AB30" s="4" t="str">
        <f>SUMPJOK!CD44</f>
        <v>Kompetensi dalam hal dapat menunjukkan kemampuan dalam mempraktikkan gerak dasar pengenalan air, gerakan meluncur, gerakan kaki, gerakan lengan, gerakan mengambil napas, dan koordinasi gerakan renang gaya dada. perlu ditingkatkan.</v>
      </c>
      <c r="AC30" s="6" t="str">
        <f>LEGER!J37</f>
        <v xml:space="preserve"> </v>
      </c>
      <c r="AD30" s="4" t="str">
        <f>SUMMUSIK!CC44</f>
        <v>Kompetensi dalam hal sudah tercapai.</v>
      </c>
      <c r="AE30" s="4" t="str">
        <f>SUMMUSIK!CD44</f>
        <v>Kompetensi dalam hal contoh capaian pembelajaran 1; contoh tujuan pembelajaran 2; contoh lingkup materi 3; 0 0 0 0 0 0 0 masih perlu ditingkatkan.</v>
      </c>
      <c r="AF30" s="6" t="str">
        <f>LEGER!K37</f>
        <v xml:space="preserve"> </v>
      </c>
      <c r="AG30" s="4" t="str">
        <f>SUMTARI!CC44</f>
        <v>Kompetensi dalam hal sudah tercapai.</v>
      </c>
      <c r="AH30" s="4" t="str">
        <f>SUMTARI!CD44</f>
        <v>Kompetensi dalam hal contoh capaian pembelajaran 1; contoh tujuan pembelajaran 2; contoh lingkup materi 3; 0 0 0 0 0 0 0 masih perlu ditingkatkan.</v>
      </c>
      <c r="AI30" s="6">
        <f>LEGER!L37</f>
        <v>98.5138888888889</v>
      </c>
      <c r="AJ30" s="4" t="str">
        <f>SUMRUPA!CC44</f>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30" s="4" t="str">
        <f>SUMRUPA!CD44</f>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0" s="6" t="str">
        <f>LEGER!M37</f>
        <v xml:space="preserve"> </v>
      </c>
      <c r="AM30" s="4" t="str">
        <f>SUMTEATER!CC44</f>
        <v>Kompetensi dalam hal sudah tercapai.</v>
      </c>
      <c r="AN30" s="4" t="str">
        <f>SUMTEATER!CD44</f>
        <v>Kompetensi dalam hal contoh capaian pembelajaran 1; contoh tujuan pembelajaran 2; contoh lingkup materi 3; 0 0 0 0 0 0 0 masih perlu ditingkatkan.</v>
      </c>
      <c r="AO30" s="6">
        <f>LEGER!N37</f>
        <v>90.916666666666671</v>
      </c>
      <c r="AP30" s="4" t="str">
        <f>SUMBJ!CC44</f>
        <v>Kompetensi dalam hal 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30" s="4" t="str">
        <f>SUMBJ!CD44</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c r="AR30" s="6">
        <f>LEGER!O37</f>
        <v>85.091503174836518</v>
      </c>
      <c r="AS30" s="4" t="str">
        <f>'SUM ING'!CC44</f>
        <v>Kompetensi dalam hal dapat mengidentifikasi  waktu dengan menggunakan jam analogdapat menyebutkan kegiatan sehari-hari menggunakan simple present dapat mengidentifikasi jenis-jenis kendaraan sudah tercapai.</v>
      </c>
      <c r="AT30" s="4" t="str">
        <f>'SUM ING'!CD44</f>
        <v>Kompetensi dalam hal dapat menuliskan kegiatan sehari-hari dengan menggunakan adverbs of frequency (always, usually, sometimes, never)dapat membuat kalimat sederhana tentang kendaraan perlu ditingkatkan.</v>
      </c>
      <c r="AU30" s="6">
        <f>LEGER!P37</f>
        <v>92.916666666666671</v>
      </c>
      <c r="AV30" s="4" t="str">
        <f>'SUM FIQ'!CC44</f>
        <v>Kompetensi dalam hal mampu menjelaskan arti salat duha dengan benarmampu menjelaskan tata cara salat duha dengan benarmampu menjelaskan arti  dan tata salat tasbih dengan benarmampu menjelaskan keutamaan salat tasbih dengan benarmampu menjelaskan arti dan tata cara salat taubat dengan benarmampu menghafal niat salat taubat dengan benar sudah tercapai.</v>
      </c>
      <c r="AW30" s="4" t="str">
        <f>'SUM FIQ'!CD44</f>
        <v>Kompetensi dalam hal mampu menghafal niat dan doa salat duha dengan benarmampu mempraktikkan tata cara salat duha dengan benar perlu ditingkatkan.</v>
      </c>
      <c r="AX30" s="6">
        <f>LEGER!Q37</f>
        <v>89.904761904761912</v>
      </c>
      <c r="AY30" s="4" t="str">
        <f>'SUM LA'!CC44</f>
        <v>Kompetensi dalam hal  sudah tercapai.</v>
      </c>
      <c r="AZ30" s="4" t="str">
        <f>'SUM LA'!CD44</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0" s="6">
        <f>LEGER!R37</f>
        <v>92.994047619047635</v>
      </c>
      <c r="BB30" s="4" t="str">
        <f>'SUM TIK'!CC44</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BC30" s="4" t="str">
        <f>'SUM TIK'!CD44</f>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0" s="7" t="str">
        <f>LEGER!S37</f>
        <v xml:space="preserve"> </v>
      </c>
      <c r="BE30" s="4" t="str">
        <f>SUMM5!CC44</f>
        <v>Kompetensi dalam hal sudah tercapai.</v>
      </c>
      <c r="BF30" s="4" t="str">
        <f>SUMM5!CD44</f>
        <v>Kompetensi dalam hal 0 0 0 0 0 0 0 0 0 0 masih perlu ditingkatkan.</v>
      </c>
      <c r="BG30" s="4" t="str">
        <f>EKSTRA!E34</f>
        <v>Pramuka</v>
      </c>
      <c r="BH30" s="4" t="str">
        <f>EKSTRA!F34</f>
        <v>Sangat Berkembang</v>
      </c>
      <c r="BI30" s="4" t="str">
        <f>EKSTRA!G34</f>
        <v>Mampu menerapkan Tri Satya dan Dasa Darma dalam kehidupan sehari-hari</v>
      </c>
      <c r="BJ30" s="4">
        <f>EKSTRA!H34</f>
        <v>0</v>
      </c>
      <c r="BK30" s="4">
        <f>EKSTRA!I34</f>
        <v>0</v>
      </c>
      <c r="BL30" s="4">
        <f>EKSTRA!J34</f>
        <v>0</v>
      </c>
      <c r="BM30" s="4">
        <f>EKSTRA!K34</f>
        <v>0</v>
      </c>
      <c r="BN30" s="4">
        <f>EKSTRA!L34</f>
        <v>0</v>
      </c>
      <c r="BO30" s="4">
        <f>EKSTRA!M34</f>
        <v>0</v>
      </c>
      <c r="BP30" s="4">
        <f>KEHADIRAN!E34</f>
        <v>0</v>
      </c>
      <c r="BQ30" s="5">
        <f>KEHADIRAN!F34</f>
        <v>0</v>
      </c>
      <c r="BR30" s="4">
        <f>KEHADIRAN!G34</f>
        <v>0</v>
      </c>
      <c r="BS30" s="5">
        <f>SARAN!E34</f>
        <v>0</v>
      </c>
      <c r="BT30" s="4" t="str">
        <f>HOME!$H$19</f>
        <v>Dr. Suhardini Nurhayati, M.Pd.</v>
      </c>
      <c r="BU30" s="4">
        <f>HOME!$H$20</f>
        <v>0</v>
      </c>
      <c r="BV30" s="4" t="str">
        <f>HOME!$H$21</f>
        <v>Fenny Dimiyanti, S.Pd</v>
      </c>
      <c r="BW30" s="4">
        <f>HOME!$H$22</f>
        <v>0</v>
      </c>
    </row>
    <row r="31" spans="1:75" ht="15.75" customHeight="1">
      <c r="A31" s="2">
        <f>'DATA PESERTA DIDIK'!A35</f>
        <v>30</v>
      </c>
      <c r="B31" s="3" t="str">
        <f>'DATA PESERTA DIDIK'!C35</f>
        <v>0138900289</v>
      </c>
      <c r="C31" s="4" t="str">
        <f>'DATA PESERTA DIDIK'!D35</f>
        <v>ANAYRA TALITHA AZZAHRA</v>
      </c>
      <c r="D31" s="5" t="str">
        <f>HOME!$H$8</f>
        <v>SD INSAN AMANAH</v>
      </c>
      <c r="E31" s="5" t="str">
        <f>HOME!$H$11</f>
        <v>Griyashanta Blok M (Jl. Soekarno - Hatta) Malang</v>
      </c>
      <c r="F31" s="2">
        <f>HOME!$H$23</f>
        <v>0</v>
      </c>
      <c r="G31" s="2" t="str">
        <f>HOME!$H$24</f>
        <v>4C</v>
      </c>
      <c r="H31" s="4" t="str">
        <f>HOME!$H$25</f>
        <v>Fase B</v>
      </c>
      <c r="I31" s="4" t="str">
        <f>HOME!$H$26</f>
        <v>Genap</v>
      </c>
      <c r="J31" s="4" t="str">
        <f>HOME!$H$27</f>
        <v>2022/2023</v>
      </c>
      <c r="K31" s="6">
        <f>LEGER!D38</f>
        <v>95.762500000000003</v>
      </c>
      <c r="L31" s="4" t="str">
        <f>SUMPA!CC45</f>
        <v>Kompetensi dalam hal mampu membaca Q.S. At-Tīn dengan tartil.mampu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sudah tercapai.</v>
      </c>
      <c r="M31" s="4" t="str">
        <f>SUMPA!CD45</f>
        <v>Kompetensi dalam hal mampu menjelaskan pesan-pesan pokok Q.S. At-Tīn dengan baik. perlu ditingkatkan.</v>
      </c>
      <c r="N31" s="6">
        <f>LEGER!E38</f>
        <v>94.952380952380963</v>
      </c>
      <c r="O31" s="4" t="str">
        <f>SUMPP!CC45</f>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kebutuhan baik secara individual maupun kolektif. sudah tercapai.</v>
      </c>
      <c r="P31" s="4" t="str">
        <f>SUMPP!CD45</f>
        <v>Kompetensi dalam hal mampu menjelaskan makna NKRI;mampu memberikan contoh pelaksanaan gotong royong untuk mencapai tujuan bersama; perlu ditingkatkan.</v>
      </c>
      <c r="Q31" s="6">
        <f>LEGER!F38</f>
        <v>85.9968253968254</v>
      </c>
      <c r="R31" s="4" t="str">
        <f>SUMBI!CC45</f>
        <v>Kompetensi dalam hal mampu menyimpulkan pesan dan informasi tentang kehidupan sehari-hari dari teks yang dibacamampu menulis teks prosedur dengan informasi yang rinci dan akuratmampu mengidentifikasi dan mengartikan kosakata baru dari teks yang dibaca sudah tercapai.</v>
      </c>
      <c r="S31" s="4" t="str">
        <f>SUMBI!CD45</f>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1" s="6">
        <f>LEGER!G38</f>
        <v>92.083333333333329</v>
      </c>
      <c r="U31" s="4" t="str">
        <f>SUMMAT!CC45</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31" s="4" t="str">
        <f>SUMMAT!CD45</f>
        <v>Kompetensi dalam hal 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c r="W31" s="6">
        <f>LEGER!H38</f>
        <v>97.433333333333337</v>
      </c>
      <c r="X31" s="4" t="str">
        <f>SUMIPAS!CC45</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Peserta didik mampu mengidentifikasi norma dan adat istiadat yang berlaku di daerah tempat tinggalnya. sudah tercapai.</v>
      </c>
      <c r="Y31" s="4" t="str">
        <f>SUMIPAS!CD45</f>
        <v>Kompetensi dalam hal mampu mendeskripsikan, menjelaskan cara melestarikan, dan manfaat keragaman budaya dan kearifan lokal daerahnya masing-masingPeserta didik mampu mengidentifikasi, mendeskripsikan, mengkategorikan jenis kebutuhan berdasarkan kepentingan.Peserta didik mampu membedakan peraturan tertulis dan tidak tertulis dan menganalisis manfaat mematuhi peraturan. , perlu ditingkatkan.</v>
      </c>
      <c r="Z31" s="6">
        <f>LEGER!I38</f>
        <v>91.8</v>
      </c>
      <c r="AA31" s="4" t="str">
        <f>SUMPJOK!CC45</f>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sudah tercapai.</v>
      </c>
      <c r="AB31" s="4" t="str">
        <f>SUMPJOK!CD45</f>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c r="AC31" s="6" t="str">
        <f>LEGER!J38</f>
        <v xml:space="preserve"> </v>
      </c>
      <c r="AD31" s="4" t="str">
        <f>SUMMUSIK!CC45</f>
        <v>Kompetensi dalam hal sudah tercapai.</v>
      </c>
      <c r="AE31" s="4" t="str">
        <f>SUMMUSIK!CD45</f>
        <v>Kompetensi dalam hal contoh capaian pembelajaran 1; contoh tujuan pembelajaran 2; contoh lingkup materi 3; 0 0 0 0 0 0 0 masih perlu ditingkatkan.</v>
      </c>
      <c r="AF31" s="6" t="str">
        <f>LEGER!K38</f>
        <v xml:space="preserve"> </v>
      </c>
      <c r="AG31" s="4" t="str">
        <f>SUMTARI!CC45</f>
        <v>Kompetensi dalam hal sudah tercapai.</v>
      </c>
      <c r="AH31" s="4" t="str">
        <f>SUMTARI!CD45</f>
        <v>Kompetensi dalam hal contoh capaian pembelajaran 1; contoh tujuan pembelajaran 2; contoh lingkup materi 3; 0 0 0 0 0 0 0 masih perlu ditingkatkan.</v>
      </c>
      <c r="AI31" s="6">
        <f>LEGER!L38</f>
        <v>95.347222222222229</v>
      </c>
      <c r="AJ31" s="4" t="str">
        <f>SUMRUPA!CC45</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31" s="4" t="str">
        <f>SUMRUPA!CD45</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1" s="6" t="str">
        <f>LEGER!M38</f>
        <v xml:space="preserve"> </v>
      </c>
      <c r="AM31" s="4" t="str">
        <f>SUMTEATER!CC45</f>
        <v>Kompetensi dalam hal sudah tercapai.</v>
      </c>
      <c r="AN31" s="4" t="str">
        <f>SUMTEATER!CD45</f>
        <v>Kompetensi dalam hal contoh capaian pembelajaran 1; contoh tujuan pembelajaran 2; contoh lingkup materi 3; 0 0 0 0 0 0 0 masih perlu ditingkatkan.</v>
      </c>
      <c r="AO31" s="6">
        <f>LEGER!N38</f>
        <v>89.083333333333329</v>
      </c>
      <c r="AP31" s="4" t="str">
        <f>SUMBJ!CC45</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AQ31" s="4" t="str">
        <f>SUMBJ!CD45</f>
        <v>Kompetensi dalam hal mampu menyimak serta memahami pesan lisan, dan informasi dari tembang dolanan/kejung en-maenan perlu ditingkatkan.</v>
      </c>
      <c r="AR31" s="6">
        <f>LEGER!O38</f>
        <v>90.297619280952588</v>
      </c>
      <c r="AS31" s="4" t="str">
        <f>'SUM ING'!CC45</f>
        <v>Kompetensi dalam hal dapat mengidentifikasi  waktu dengan menggunakan jam analogdapat mengidentifikasi jenis-jenis kendaraandapat membuat kalimat sederhana tentang kendaraan sudah tercapai.</v>
      </c>
      <c r="AT31" s="4" t="str">
        <f>'SUM ING'!CD45</f>
        <v>Kompetensi dalam hal dapat menyebutkan kegiatan sehari-hari menggunakan simple present dapat menuliskan kegiatan sehari-hari dengan menggunakan adverbs of frequency (always, usually, sometimes, never) perlu ditingkatkan.</v>
      </c>
      <c r="AU31" s="6">
        <f>LEGER!P38</f>
        <v>97.041666666666671</v>
      </c>
      <c r="AV31" s="4" t="str">
        <f>'SUM FIQ'!CC45</f>
        <v>Kompetensi dalam hal mampu menjelaskan arti salat duha dengan benarmampu menjelaskan tata cara salat duha dengan benarmampu menjelaskan arti  dan tata salat tasbih dengan benarmampu menjelaskan keutamaan salat tasbih dengan benarmampu menghafal niat salat taubat dengan benar sudah tercapai.</v>
      </c>
      <c r="AW31" s="4" t="str">
        <f>'SUM FIQ'!CD45</f>
        <v>Kompetensi dalam hal mampu menghafal niat dan doa salat duha dengan benarmampu mempraktikkan tata cara salat duha dengan benarmampu menjelaskan arti dan tata cara salat taubat dengan benar perlu ditingkatkan.</v>
      </c>
      <c r="AX31" s="6">
        <f>LEGER!Q38</f>
        <v>91.619047619047635</v>
      </c>
      <c r="AY31" s="4" t="str">
        <f>'SUM LA'!CC45</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AZ31" s="4" t="str">
        <f>'SUM LA'!CD45</f>
        <v>Kompetensi dalam hal mampu melakukan dialog sederhana tentang       فِيْ الفَصْلِ , perlu ditingkatkan</v>
      </c>
      <c r="BA31" s="6">
        <f>LEGER!R38</f>
        <v>91.738095238095241</v>
      </c>
      <c r="BB31" s="4" t="str">
        <f>'SUM TIK'!CC45</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31" s="4" t="str">
        <f>'SUM TIK'!CD45</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31" s="7" t="str">
        <f>LEGER!S38</f>
        <v xml:space="preserve"> </v>
      </c>
      <c r="BE31" s="4" t="str">
        <f>SUMM5!CC45</f>
        <v>Kompetensi dalam hal sudah tercapai.</v>
      </c>
      <c r="BF31" s="4" t="str">
        <f>SUMM5!CD45</f>
        <v>Kompetensi dalam hal 0 0 0 0 0 0 0 0 0 0 masih perlu ditingkatkan.</v>
      </c>
      <c r="BG31" s="4" t="str">
        <f>EKSTRA!E35</f>
        <v>Pramuka</v>
      </c>
      <c r="BH31" s="4" t="str">
        <f>EKSTRA!F35</f>
        <v>Berkembang</v>
      </c>
      <c r="BI31" s="4" t="str">
        <f>EKSTRA!G35</f>
        <v>Mampu menerapkan Tri Satya dan Dasa Darma dalam kehidupan sehari-hari</v>
      </c>
      <c r="BJ31" s="4">
        <f>EKSTRA!H35</f>
        <v>0</v>
      </c>
      <c r="BK31" s="4">
        <f>EKSTRA!I35</f>
        <v>0</v>
      </c>
      <c r="BL31" s="4">
        <f>EKSTRA!J35</f>
        <v>0</v>
      </c>
      <c r="BM31" s="4">
        <f>EKSTRA!K35</f>
        <v>0</v>
      </c>
      <c r="BN31" s="4">
        <f>EKSTRA!L35</f>
        <v>0</v>
      </c>
      <c r="BO31" s="4">
        <f>EKSTRA!M35</f>
        <v>0</v>
      </c>
      <c r="BP31" s="4">
        <f>KEHADIRAN!E35</f>
        <v>0</v>
      </c>
      <c r="BQ31" s="5">
        <f>KEHADIRAN!F35</f>
        <v>0</v>
      </c>
      <c r="BR31" s="4">
        <f>KEHADIRAN!G35</f>
        <v>0</v>
      </c>
      <c r="BS31" s="5">
        <f>SARAN!E35</f>
        <v>0</v>
      </c>
      <c r="BT31" s="4" t="str">
        <f>HOME!$H$19</f>
        <v>Dr. Suhardini Nurhayati, M.Pd.</v>
      </c>
      <c r="BU31" s="4">
        <f>HOME!$H$20</f>
        <v>0</v>
      </c>
      <c r="BV31" s="4" t="str">
        <f>HOME!$H$21</f>
        <v>Fenny Dimiyanti, S.Pd</v>
      </c>
      <c r="BW31" s="4">
        <f>HOME!$H$22</f>
        <v>0</v>
      </c>
    </row>
    <row r="32" spans="1:75" ht="15.75" customHeight="1">
      <c r="A32" s="2">
        <f>'DATA PESERTA DIDIK'!A36</f>
        <v>31</v>
      </c>
      <c r="B32" s="3" t="str">
        <f>'DATA PESERTA DIDIK'!C36</f>
        <v>0131546855</v>
      </c>
      <c r="C32" s="4" t="str">
        <f>'DATA PESERTA DIDIK'!D36</f>
        <v>VARIO RAUF WILUTOMO</v>
      </c>
      <c r="D32" s="5" t="str">
        <f>HOME!$H$8</f>
        <v>SD INSAN AMANAH</v>
      </c>
      <c r="E32" s="5" t="str">
        <f>HOME!$H$11</f>
        <v>Griyashanta Blok M (Jl. Soekarno - Hatta) Malang</v>
      </c>
      <c r="F32" s="2">
        <f>HOME!$H$23</f>
        <v>0</v>
      </c>
      <c r="G32" s="2" t="str">
        <f>HOME!$H$24</f>
        <v>4C</v>
      </c>
      <c r="H32" s="4" t="str">
        <f>HOME!$H$25</f>
        <v>Fase B</v>
      </c>
      <c r="I32" s="4" t="str">
        <f>HOME!$H$26</f>
        <v>Genap</v>
      </c>
      <c r="J32" s="4" t="str">
        <f>HOME!$H$27</f>
        <v>2022/2023</v>
      </c>
      <c r="K32" s="6">
        <f>LEGER!D39</f>
        <v>92.424999999999997</v>
      </c>
      <c r="L32" s="4" t="str">
        <f>SUMPA!CC46</f>
        <v>Kompetensi dalam hal mampu membaca Q.S. At-Tīn dengan tartil.mampu menjelaskan pesan-pesan pokok Q.S. At-Tīn dengan baik.mampu membaca hadis tentang silaturahmi dengan baik.mampu menjelaskan tujuan diutusnya Rasul dengan benarmenjelaskan makna salam dengan baikmenjelaskan ciri-ciri munafik dengan baikmampu menceritakan kisah nabi Muhammad SAW membangun kota Madinah sudah tercapai.</v>
      </c>
      <c r="M32" s="4" t="str">
        <f>SUMPA!CD46</f>
        <v>Kompetensi dalam hal mampu menjelaskan arti iman kepada Rasul dengan benarmampu menyebutkan sifat-sifat Rasul dengan benarmenjelaskan ketentuan dan mempraktikkan tata cara  salat jumat, salat duha, dan salat tahajud dengan benar perlu ditingkatkan.</v>
      </c>
      <c r="N32" s="6">
        <f>LEGER!E39</f>
        <v>96.428571428571431</v>
      </c>
      <c r="O32" s="4" t="str">
        <f>SUMPP!CC46</f>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P32" s="4" t="str">
        <f>SUMPP!CD46</f>
        <v>Kompetensi dalam hal mampu menjelaskan makna Negara Kesatuan Republik Indonesia;mampu memberi contoh sikap dan perilaku yang menjaga lingkungan sekitar dalam upaya menjaga keutuhan Negara Kesatuan Republik Indonesia; perlu ditingkatkan.</v>
      </c>
      <c r="Q32" s="6">
        <f>LEGER!F39</f>
        <v>90.460317460317469</v>
      </c>
      <c r="R32" s="4" t="str">
        <f>SUMBI!CC46</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S32" s="4" t="str">
        <f>SUMBI!CD46</f>
        <v>Kompetensi dalam hal mampu menceritakan kembali informasi yang dibaca dari teks narasi dengan topik yang beraneka ragammampu menjelaskan isi teks narasi yang dibacakan atau dari media audiomampu menulis teks narasi dengan informasi yang rinci dan akurat perlu ditingkatkan.</v>
      </c>
      <c r="T32" s="6">
        <f>LEGER!G39</f>
        <v>91.791666666666671</v>
      </c>
      <c r="U32" s="4" t="str">
        <f>SUMMAT!CC46</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V32" s="4" t="str">
        <f>SUMMAT!CD46</f>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c r="W32" s="6">
        <f>LEGER!H39</f>
        <v>97.1111111111111</v>
      </c>
      <c r="X32" s="4" t="str">
        <f>SUMIPAS!CC46</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32" s="4" t="str">
        <f>SUMIPAS!CD46</f>
        <v>Kompetensi dalam hal mampu mengidentifikasi dan menentukan faktor keragaman budaya di Indonesia.mampu menjelaskan manfaat dan cara melestarikan keragaman budaya, menunjukkan sikap menghargai keberagaman di lingkungannya, perlu ditingkatkan.</v>
      </c>
      <c r="Z32" s="6">
        <f>LEGER!I39</f>
        <v>95.2</v>
      </c>
      <c r="AA32" s="4" t="str">
        <f>SUMPJOK!CC46</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AB32" s="4" t="str">
        <f>SUMPJOK!CD46</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perlu ditingkatkan.</v>
      </c>
      <c r="AC32" s="6" t="str">
        <f>LEGER!J39</f>
        <v xml:space="preserve"> </v>
      </c>
      <c r="AD32" s="4" t="str">
        <f>SUMMUSIK!CC46</f>
        <v>Kompetensi dalam hal sudah tercapai.</v>
      </c>
      <c r="AE32" s="4" t="str">
        <f>SUMMUSIK!CD46</f>
        <v>Kompetensi dalam hal contoh capaian pembelajaran 1; contoh tujuan pembelajaran 2; contoh lingkup materi 3; 0 0 0 0 0 0 0 masih perlu ditingkatkan.</v>
      </c>
      <c r="AF32" s="6" t="str">
        <f>LEGER!K39</f>
        <v xml:space="preserve"> </v>
      </c>
      <c r="AG32" s="4" t="str">
        <f>SUMTARI!CC46</f>
        <v>Kompetensi dalam hal sudah tercapai.</v>
      </c>
      <c r="AH32" s="4" t="str">
        <f>SUMTARI!CD46</f>
        <v>Kompetensi dalam hal contoh capaian pembelajaran 1; contoh tujuan pembelajaran 2; contoh lingkup materi 3; 0 0 0 0 0 0 0 masih perlu ditingkatkan.</v>
      </c>
      <c r="AI32" s="6">
        <f>LEGER!L39</f>
        <v>95.180555555555557</v>
      </c>
      <c r="AJ32" s="4" t="str">
        <f>SUMRUPA!CC46</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32" s="4" t="str">
        <f>SUMRUPA!CD46</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2" s="6" t="str">
        <f>LEGER!M39</f>
        <v xml:space="preserve"> </v>
      </c>
      <c r="AM32" s="4" t="str">
        <f>SUMTEATER!CC46</f>
        <v>Kompetensi dalam hal sudah tercapai.</v>
      </c>
      <c r="AN32" s="4" t="str">
        <f>SUMTEATER!CD46</f>
        <v>Kompetensi dalam hal contoh capaian pembelajaran 1; contoh tujuan pembelajaran 2; contoh lingkup materi 3; 0 0 0 0 0 0 0 masih perlu ditingkatkan.</v>
      </c>
      <c r="AO32" s="6">
        <f>LEGER!N39</f>
        <v>88.833333333333329</v>
      </c>
      <c r="AP32" s="4" t="str">
        <f>SUMBJ!CC46</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AQ32" s="4" t="str">
        <f>SUMBJ!CD46</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32" s="6">
        <f>LEGER!O39</f>
        <v>92.424836508169847</v>
      </c>
      <c r="AS32" s="4" t="str">
        <f>'SUM ING'!CC46</f>
        <v>Kompetensi dalam hal dapat mengidentifikasi jenis-jenis kendaraandapat membuat kalimat sederhana tentang kendaraan sudah tercapai.</v>
      </c>
      <c r="AT32" s="4" t="str">
        <f>'SUM ING'!CD46</f>
        <v>Kompetensi dalam hal dapat mengidentifikasi  waktu dengan menggunakan jam analogdapat menyebutkan kegiatan sehari-hari menggunakan simple present dapat menuliskan kegiatan sehari-hari dengan menggunakan adverbs of frequency (always, usually, sometimes, never) perlu ditingkatkan.</v>
      </c>
      <c r="AU32" s="6">
        <f>LEGER!P39</f>
        <v>95.25</v>
      </c>
      <c r="AV32" s="4" t="str">
        <f>'SUM FIQ'!CC46</f>
        <v>Kompetensi dalam hal mampu menjelaskan arti salat duha dengan benarmampu menjelaskan arti  dan tata salat tasbih dengan benarmampu menjelaskan arti dan tata cara salat taubat dengan benar sudah tercapai.</v>
      </c>
      <c r="AW32" s="4" t="str">
        <f>'SUM FIQ'!CD46</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AX32" s="6">
        <f>LEGER!Q39</f>
        <v>91.238095238095241</v>
      </c>
      <c r="AY32" s="4" t="str">
        <f>'SUM LA'!CC46</f>
        <v>Kompetensi dalam hal  sudah tercapai.</v>
      </c>
      <c r="AZ32" s="4" t="str">
        <f>'SUM LA'!CD46</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2" s="6">
        <f>LEGER!R39</f>
        <v>91.25</v>
      </c>
      <c r="BB32" s="4" t="str">
        <f>'SUM TIK'!CC46</f>
        <v>Kompetensi dalam hal mampu memanfaatkan berbagai jenis perangkat TIK yang ada di sekitarnya untuk berkomunikasi, belajar, mengetik, menggambar, berhitung, dan presentasi, dan menerapkan praktik baik yang memperhatikan aspek kesehatan, kenyamanan, keamanan, dan keselamatan. sudah tercapai.</v>
      </c>
      <c r="BC32" s="4" t="str">
        <f>'SUM TIK'!CD46</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2" s="7" t="str">
        <f>LEGER!S39</f>
        <v xml:space="preserve"> </v>
      </c>
      <c r="BE32" s="4" t="str">
        <f>SUMM5!CC46</f>
        <v>Kompetensi dalam hal sudah tercapai.</v>
      </c>
      <c r="BF32" s="4" t="str">
        <f>SUMM5!CD46</f>
        <v>Kompetensi dalam hal 0 0 0 0 0 0 0 0 0 0 masih perlu ditingkatkan.</v>
      </c>
      <c r="BG32" s="4" t="str">
        <f>EKSTRA!E36</f>
        <v>Pramuka</v>
      </c>
      <c r="BH32" s="4" t="str">
        <f>EKSTRA!F36</f>
        <v>Berkembang</v>
      </c>
      <c r="BI32" s="4" t="str">
        <f>EKSTRA!G36</f>
        <v>Mampu menerapkan Tri Satya dan Dasa Darma dalam kehidupan sehari-hari</v>
      </c>
      <c r="BJ32" s="4">
        <f>EKSTRA!H36</f>
        <v>0</v>
      </c>
      <c r="BK32" s="4">
        <f>EKSTRA!I36</f>
        <v>0</v>
      </c>
      <c r="BL32" s="4">
        <f>EKSTRA!J36</f>
        <v>0</v>
      </c>
      <c r="BM32" s="4">
        <f>EKSTRA!K36</f>
        <v>0</v>
      </c>
      <c r="BN32" s="4">
        <f>EKSTRA!L36</f>
        <v>0</v>
      </c>
      <c r="BO32" s="4">
        <f>EKSTRA!M36</f>
        <v>0</v>
      </c>
      <c r="BP32" s="4">
        <f>KEHADIRAN!E36</f>
        <v>0</v>
      </c>
      <c r="BQ32" s="5">
        <f>KEHADIRAN!F36</f>
        <v>0</v>
      </c>
      <c r="BR32" s="4">
        <f>KEHADIRAN!G36</f>
        <v>0</v>
      </c>
      <c r="BS32" s="5">
        <f>SARAN!E36</f>
        <v>0</v>
      </c>
      <c r="BT32" s="4" t="str">
        <f>HOME!$H$19</f>
        <v>Dr. Suhardini Nurhayati, M.Pd.</v>
      </c>
      <c r="BU32" s="4">
        <f>HOME!$H$20</f>
        <v>0</v>
      </c>
      <c r="BV32" s="4" t="str">
        <f>HOME!$H$21</f>
        <v>Fenny Dimiyanti, S.Pd</v>
      </c>
      <c r="BW32" s="4">
        <f>HOME!$H$22</f>
        <v>0</v>
      </c>
    </row>
    <row r="33" spans="1:75" ht="15.75" customHeight="1">
      <c r="A33" s="2">
        <f>'DATA PESERTA DIDIK'!A37</f>
        <v>32</v>
      </c>
      <c r="B33" s="3" t="str">
        <f>'DATA PESERTA DIDIK'!C37</f>
        <v>0139379420</v>
      </c>
      <c r="C33" s="4" t="str">
        <f>'DATA PESERTA DIDIK'!D37</f>
        <v>BERLIANTI QAIRINA WIGATI CANDRA</v>
      </c>
      <c r="D33" s="5" t="str">
        <f>HOME!$H$8</f>
        <v>SD INSAN AMANAH</v>
      </c>
      <c r="E33" s="5" t="str">
        <f>HOME!$H$11</f>
        <v>Griyashanta Blok M (Jl. Soekarno - Hatta) Malang</v>
      </c>
      <c r="F33" s="2">
        <f>HOME!$H$23</f>
        <v>0</v>
      </c>
      <c r="G33" s="2" t="str">
        <f>HOME!$H$24</f>
        <v>4C</v>
      </c>
      <c r="H33" s="4" t="str">
        <f>HOME!$H$25</f>
        <v>Fase B</v>
      </c>
      <c r="I33" s="4" t="str">
        <f>HOME!$H$26</f>
        <v>Genap</v>
      </c>
      <c r="J33" s="4" t="str">
        <f>HOME!$H$27</f>
        <v>2022/2023</v>
      </c>
      <c r="K33" s="6">
        <f>LEGER!D40</f>
        <v>90.95</v>
      </c>
      <c r="L33" s="4" t="str">
        <f>SUMPA!CC47</f>
        <v>Kompetensi dalam hal mampu menjelaskan pesan-pesan pokok Q.S. At-Tīn dengan baik.mampu membaca hadis tentang silaturahmi dengan baik.mampu menyebutkan sifat-sifat Rasul dengan benarmampu menjelaskan tujuan diutusnya Rasul dengan benarmenjelaskan makna salam dengan baikmenjelaskan ketentuan dan mempraktikkan tata cara  salat jumat, salat duha, dan salat tahajud dengan benarmampu menceritakan kisah nabi Muhammad SAW membangun kota Madinah sudah tercapai.</v>
      </c>
      <c r="M33" s="4" t="str">
        <f>SUMPA!CD47</f>
        <v>Kompetensi dalam hal mampu membaca Q.S. At-Tīn dengan tartil.mampu menjelaskan arti iman kepada Rasul dengan benarmenjelaskan ciri-ciri munafik dengan baik perlu ditingkatkan.</v>
      </c>
      <c r="N33" s="6">
        <f>LEGER!E40</f>
        <v>95.952380952380963</v>
      </c>
      <c r="O33" s="4" t="str">
        <f>SUMPP!CC47</f>
        <v>Kompetensi dalam hal 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P33" s="4" t="str">
        <f>SUMPP!CD47</f>
        <v>Kompetensi dalam hal mampu menjelaskan makna NKRI;mampu menganalisis arti penting keutuhan NKRI;mampu menjelaskan makna Negara Kesatuan Republik Indonesia; perlu ditingkatkan.</v>
      </c>
      <c r="Q33" s="6">
        <f>LEGER!F40</f>
        <v>85.849206349206341</v>
      </c>
      <c r="R33" s="4" t="str">
        <f>SUMBI!CC47</f>
        <v>Kompetensi dalam hal 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S33" s="4" t="str">
        <f>SUMBI!CD47</f>
        <v>Kompetensi dalam hal mampu menyimpulkan pesan dan informasi tentang kehidupan sehari-hari dari teks yang dibaca mampu mengidentifikasi informasi dari media audiomampu menceritakan kembali informasi yang dibaca dari teks narasi dengan topik yang beraneka ragam perlu ditingkatkan.</v>
      </c>
      <c r="T33" s="6">
        <f>LEGER!G40</f>
        <v>86.708333333333329</v>
      </c>
      <c r="U33" s="4" t="str">
        <f>SUMMAT!CC47</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V33" s="4" t="str">
        <f>SUMMAT!CD47</f>
        <v>Kompetensi dalam hal mampu membandingkan dan mengurutkan antar-pecahan dengan pembilang satu(misalnya ½, 1/3, ¼) dan antar-pecahan dengan penyebut yang sama(misalnya, 2/8, 3/8, 7/8), serta mengenali pecahan senilai menggunakan gambar dan symbol matematika; perlu ditingkatkan.</v>
      </c>
      <c r="W33" s="6">
        <f>LEGER!H40</f>
        <v>96.095238095238088</v>
      </c>
      <c r="X33" s="4" t="str">
        <f>SUMIPAS!CC47</f>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Y33" s="4" t="str">
        <f>SUMIPAS!CD47</f>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c r="Z33" s="6">
        <f>LEGER!I40</f>
        <v>91.533333333333346</v>
      </c>
      <c r="AA33" s="4" t="str">
        <f>SUMPJOK!CC47</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 sudah tercapai.</v>
      </c>
      <c r="AB33" s="4" t="str">
        <f>SUMPJOK!CD47</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3" s="6" t="str">
        <f>LEGER!J40</f>
        <v xml:space="preserve"> </v>
      </c>
      <c r="AD33" s="4" t="str">
        <f>SUMMUSIK!CC47</f>
        <v>Kompetensi dalam hal sudah tercapai.</v>
      </c>
      <c r="AE33" s="4" t="str">
        <f>SUMMUSIK!CD47</f>
        <v>Kompetensi dalam hal contoh capaian pembelajaran 1; contoh tujuan pembelajaran 2; contoh lingkup materi 3; 0 0 0 0 0 0 0 masih perlu ditingkatkan.</v>
      </c>
      <c r="AF33" s="6" t="str">
        <f>LEGER!K40</f>
        <v xml:space="preserve"> </v>
      </c>
      <c r="AG33" s="4" t="str">
        <f>SUMTARI!CC47</f>
        <v>Kompetensi dalam hal sudah tercapai.</v>
      </c>
      <c r="AH33" s="4" t="str">
        <f>SUMTARI!CD47</f>
        <v>Kompetensi dalam hal contoh capaian pembelajaran 1; contoh tujuan pembelajaran 2; contoh lingkup materi 3; 0 0 0 0 0 0 0 masih perlu ditingkatkan.</v>
      </c>
      <c r="AI33" s="6">
        <f>LEGER!L40</f>
        <v>96.6111111111111</v>
      </c>
      <c r="AJ33" s="4" t="str">
        <f>SUMRUPA!CC47</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AK33" s="4" t="str">
        <f>SUMRUPA!CD47</f>
        <v>Kompetensi dalam hal 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3" s="6" t="str">
        <f>LEGER!M40</f>
        <v xml:space="preserve"> </v>
      </c>
      <c r="AM33" s="4" t="str">
        <f>SUMTEATER!CC47</f>
        <v>Kompetensi dalam hal sudah tercapai.</v>
      </c>
      <c r="AN33" s="4" t="str">
        <f>SUMTEATER!CD47</f>
        <v>Kompetensi dalam hal contoh capaian pembelajaran 1; contoh tujuan pembelajaran 2; contoh lingkup materi 3; 0 0 0 0 0 0 0 masih perlu ditingkatkan.</v>
      </c>
      <c r="AO33" s="6">
        <f>LEGER!N40</f>
        <v>89.083333333333329</v>
      </c>
      <c r="AP33" s="4" t="str">
        <f>SUMBJ!CC47</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AQ33" s="4" t="str">
        <f>SUMBJ!CD47</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AR33" s="6">
        <f>LEGER!O40</f>
        <v>89.647058730392075</v>
      </c>
      <c r="AS33" s="4" t="str">
        <f>'SUM ING'!CC47</f>
        <v>Kompetensi dalam hal dapat membuat kalimat sederhana tentang kendaraan sudah tercapai.</v>
      </c>
      <c r="AT33" s="4" t="str">
        <f>'SUM ING'!CD47</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perlu ditingkatkan.</v>
      </c>
      <c r="AU33" s="6">
        <f>LEGER!P40</f>
        <v>93.5</v>
      </c>
      <c r="AV33" s="4" t="str">
        <f>'SUM FIQ'!CC47</f>
        <v>Kompetensi dalam hal mampu menghafal niat dan doa salat duha dengan benarmampu menghafal niat salat taubat dengan benar sudah tercapai.</v>
      </c>
      <c r="AW33" s="4" t="str">
        <f>'SUM FIQ'!CD47</f>
        <v>Kompetensi dalam hal mampu menjelaskan arti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 perlu ditingkatkan.</v>
      </c>
      <c r="AX33" s="6">
        <f>LEGER!Q40</f>
        <v>89.238095238095241</v>
      </c>
      <c r="AY33" s="4" t="str">
        <f>'SUM LA'!CC47</f>
        <v>Kompetensi dalam hal  sudah tercapai.</v>
      </c>
      <c r="AZ33" s="4" t="str">
        <f>'SUM LA'!CD47</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3" s="6">
        <f>LEGER!R40</f>
        <v>89.583333333333329</v>
      </c>
      <c r="BB33" s="4" t="str">
        <f>'SUM TIK'!CC47</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BC33" s="4" t="str">
        <f>'SUM TIK'!CD47</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c r="BD33" s="7" t="str">
        <f>LEGER!S40</f>
        <v xml:space="preserve"> </v>
      </c>
      <c r="BE33" s="4" t="str">
        <f>SUMM5!CC47</f>
        <v>Kompetensi dalam hal sudah tercapai.</v>
      </c>
      <c r="BF33" s="4" t="str">
        <f>SUMM5!CD47</f>
        <v>Kompetensi dalam hal 0 0 0 0 0 0 0 0 0 0 masih perlu ditingkatkan.</v>
      </c>
      <c r="BG33" s="4" t="str">
        <f>EKSTRA!E37</f>
        <v>Pramuka</v>
      </c>
      <c r="BH33" s="4" t="str">
        <f>EKSTRA!F37</f>
        <v>Berkembang</v>
      </c>
      <c r="BI33" s="4" t="str">
        <f>EKSTRA!G37</f>
        <v>Mampu menerapkan Tri Satya dan Dasa Darma dalam kehidupan sehari-hari</v>
      </c>
      <c r="BJ33" s="4">
        <f>EKSTRA!H37</f>
        <v>0</v>
      </c>
      <c r="BK33" s="4">
        <f>EKSTRA!I37</f>
        <v>0</v>
      </c>
      <c r="BL33" s="4">
        <f>EKSTRA!J37</f>
        <v>0</v>
      </c>
      <c r="BM33" s="4">
        <f>EKSTRA!K37</f>
        <v>0</v>
      </c>
      <c r="BN33" s="4">
        <f>EKSTRA!L37</f>
        <v>0</v>
      </c>
      <c r="BO33" s="4">
        <f>EKSTRA!M37</f>
        <v>0</v>
      </c>
      <c r="BP33" s="4">
        <f>KEHADIRAN!E37</f>
        <v>0</v>
      </c>
      <c r="BQ33" s="5">
        <f>KEHADIRAN!F37</f>
        <v>0</v>
      </c>
      <c r="BR33" s="4">
        <f>KEHADIRAN!G37</f>
        <v>0</v>
      </c>
      <c r="BS33" s="5">
        <f>SARAN!E37</f>
        <v>0</v>
      </c>
      <c r="BT33" s="4" t="str">
        <f>HOME!$H$19</f>
        <v>Dr. Suhardini Nurhayati, M.Pd.</v>
      </c>
      <c r="BU33" s="4">
        <f>HOME!$H$20</f>
        <v>0</v>
      </c>
      <c r="BV33" s="4" t="str">
        <f>HOME!$H$21</f>
        <v>Fenny Dimiyanti, S.Pd</v>
      </c>
      <c r="BW33" s="4">
        <f>HOME!$H$22</f>
        <v>0</v>
      </c>
    </row>
    <row r="34" spans="1:75" ht="15.75" customHeight="1">
      <c r="A34" s="2">
        <f>'DATA PESERTA DIDIK'!A38</f>
        <v>33</v>
      </c>
      <c r="B34" s="3">
        <f>'DATA PESERTA DIDIK'!C38</f>
        <v>0</v>
      </c>
      <c r="C34" s="4">
        <f>'DATA PESERTA DIDIK'!D38</f>
        <v>0</v>
      </c>
      <c r="D34" s="5" t="str">
        <f>HOME!$H$8</f>
        <v>SD INSAN AMANAH</v>
      </c>
      <c r="E34" s="5" t="str">
        <f>HOME!$H$11</f>
        <v>Griyashanta Blok M (Jl. Soekarno - Hatta) Malang</v>
      </c>
      <c r="F34" s="2">
        <f>HOME!$H$23</f>
        <v>0</v>
      </c>
      <c r="G34" s="2" t="str">
        <f>HOME!$H$24</f>
        <v>4C</v>
      </c>
      <c r="H34" s="4" t="str">
        <f>HOME!$H$25</f>
        <v>Fase B</v>
      </c>
      <c r="I34" s="4" t="str">
        <f>HOME!$H$26</f>
        <v>Genap</v>
      </c>
      <c r="J34" s="4" t="str">
        <f>HOME!$H$27</f>
        <v>2022/2023</v>
      </c>
      <c r="K34" s="6" t="str">
        <f>LEGER!D41</f>
        <v xml:space="preserve"> </v>
      </c>
      <c r="L34" s="4" t="str">
        <f>SUMPA!CC48</f>
        <v>Kompetensi dalam hal  sudah tercapai.</v>
      </c>
      <c r="M34" s="4" t="str">
        <f>SUMPA!CD48</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4" s="6" t="str">
        <f>LEGER!E41</f>
        <v xml:space="preserve"> </v>
      </c>
      <c r="O34" s="4" t="str">
        <f>SUMPP!CC48</f>
        <v>Kompetensi dalam hal  sudah tercapai.</v>
      </c>
      <c r="P34" s="4" t="str">
        <f>SUMPP!CD48</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4" s="6" t="str">
        <f>LEGER!F41</f>
        <v xml:space="preserve"> </v>
      </c>
      <c r="R34" s="4" t="str">
        <f>SUMBI!CC48</f>
        <v>Kompetensi dalam hal  sudah tercapai.</v>
      </c>
      <c r="S34" s="4" t="str">
        <f>SUMBI!CD48</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4" s="6" t="str">
        <f>LEGER!G41</f>
        <v xml:space="preserve"> </v>
      </c>
      <c r="U34" s="4" t="str">
        <f>SUMMAT!CC48</f>
        <v>Kompetensi dalam hal  sudah tercapai.</v>
      </c>
      <c r="V34" s="4" t="str">
        <f>SUMMAT!CD48</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4" s="6" t="str">
        <f>LEGER!H41</f>
        <v xml:space="preserve"> </v>
      </c>
      <c r="X34" s="4" t="str">
        <f>SUMIPAS!CC48</f>
        <v>Kompetensi dalam hal sudah tercapai.</v>
      </c>
      <c r="Y34" s="4" t="str">
        <f>SUMIPAS!CD48</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4" s="6" t="str">
        <f>LEGER!I41</f>
        <v xml:space="preserve"> </v>
      </c>
      <c r="AA34" s="4" t="str">
        <f>SUMPJOK!CC48</f>
        <v>Kompetensi dalam hal  sudah tercapai.</v>
      </c>
      <c r="AB34" s="4" t="str">
        <f>SUMPJOK!CD48</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4" s="6" t="str">
        <f>LEGER!J41</f>
        <v xml:space="preserve"> </v>
      </c>
      <c r="AD34" s="4" t="str">
        <f>SUMMUSIK!CC48</f>
        <v>Kompetensi dalam hal sudah tercapai.</v>
      </c>
      <c r="AE34" s="4" t="str">
        <f>SUMMUSIK!CD48</f>
        <v>Kompetensi dalam hal contoh capaian pembelajaran 1; contoh tujuan pembelajaran 2; contoh lingkup materi 3; 0 0 0 0 0 0 0 masih perlu ditingkatkan.</v>
      </c>
      <c r="AF34" s="6" t="str">
        <f>LEGER!K41</f>
        <v xml:space="preserve"> </v>
      </c>
      <c r="AG34" s="4" t="str">
        <f>SUMTARI!CC48</f>
        <v>Kompetensi dalam hal sudah tercapai.</v>
      </c>
      <c r="AH34" s="4" t="str">
        <f>SUMTARI!CD48</f>
        <v>Kompetensi dalam hal contoh capaian pembelajaran 1; contoh tujuan pembelajaran 2; contoh lingkup materi 3; 0 0 0 0 0 0 0 masih perlu ditingkatkan.</v>
      </c>
      <c r="AI34" s="6" t="str">
        <f>LEGER!L41</f>
        <v xml:space="preserve"> </v>
      </c>
      <c r="AJ34" s="4" t="str">
        <f>SUMRUPA!CC48</f>
        <v>Kompetensi dalam hal  sudah tercapai.</v>
      </c>
      <c r="AK34" s="4" t="str">
        <f>SUMRUPA!CD48</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4" s="6" t="str">
        <f>LEGER!M41</f>
        <v xml:space="preserve"> </v>
      </c>
      <c r="AM34" s="4" t="str">
        <f>SUMTEATER!CC48</f>
        <v>Kompetensi dalam hal sudah tercapai.</v>
      </c>
      <c r="AN34" s="4" t="str">
        <f>SUMTEATER!CD48</f>
        <v>Kompetensi dalam hal contoh capaian pembelajaran 1; contoh tujuan pembelajaran 2; contoh lingkup materi 3; 0 0 0 0 0 0 0 masih perlu ditingkatkan.</v>
      </c>
      <c r="AO34" s="6" t="str">
        <f>LEGER!N41</f>
        <v xml:space="preserve"> </v>
      </c>
      <c r="AP34" s="4" t="str">
        <f>SUMBJ!CC48</f>
        <v>Kompetensi dalam hal  sudah tercapai.</v>
      </c>
      <c r="AQ34" s="4" t="str">
        <f>SUMBJ!CD48</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4" s="6" t="str">
        <f>LEGER!O41</f>
        <v xml:space="preserve"> </v>
      </c>
      <c r="AS34" s="4" t="str">
        <f>'SUM ING'!CC48</f>
        <v>Kompetensi dalam hal  sudah tercapai.</v>
      </c>
      <c r="AT34" s="4" t="str">
        <f>'SUM ING'!CD48</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4" s="6" t="str">
        <f>LEGER!P41</f>
        <v xml:space="preserve"> </v>
      </c>
      <c r="AV34" s="4" t="str">
        <f>'SUM FIQ'!CC48</f>
        <v>Kompetensi dalam hal  sudah tercapai.</v>
      </c>
      <c r="AW34" s="4" t="str">
        <f>'SUM FIQ'!CD48</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4" s="6" t="str">
        <f>LEGER!Q41</f>
        <v xml:space="preserve"> </v>
      </c>
      <c r="AY34" s="4" t="str">
        <f>'SUM LA'!CC48</f>
        <v>Kompetensi dalam hal  sudah tercapai.</v>
      </c>
      <c r="AZ34" s="4" t="str">
        <f>'SUM LA'!CD48</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4" s="6" t="str">
        <f>LEGER!R41</f>
        <v xml:space="preserve"> </v>
      </c>
      <c r="BB34" s="4" t="str">
        <f>'SUM TIK'!CC48</f>
        <v>Kompetensi dalam hal  sudah tercapai.</v>
      </c>
      <c r="BC34" s="4" t="str">
        <f>'SUM TIK'!CD48</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4" s="7" t="str">
        <f>LEGER!S41</f>
        <v xml:space="preserve"> </v>
      </c>
      <c r="BE34" s="4" t="str">
        <f>SUMM5!CC48</f>
        <v>Kompetensi dalam hal sudah tercapai.</v>
      </c>
      <c r="BF34" s="4" t="str">
        <f>SUMM5!CD48</f>
        <v>Kompetensi dalam hal 0 0 0 0 0 0 0 0 0 0 masih perlu ditingkatkan.</v>
      </c>
      <c r="BG34" s="4" t="str">
        <f>EKSTRA!E38</f>
        <v>Pramuka</v>
      </c>
      <c r="BH34" s="4">
        <f>EKSTRA!F38</f>
        <v>0</v>
      </c>
      <c r="BI34" s="4" t="str">
        <f>EKSTRA!G38</f>
        <v>Mampu menerapkan Tri Satya dan Dasa Darma dalam kehidupan sehari-hari</v>
      </c>
      <c r="BJ34" s="4">
        <f>EKSTRA!H38</f>
        <v>0</v>
      </c>
      <c r="BK34" s="4">
        <f>EKSTRA!I38</f>
        <v>0</v>
      </c>
      <c r="BL34" s="4">
        <f>EKSTRA!J38</f>
        <v>0</v>
      </c>
      <c r="BM34" s="4">
        <f>EKSTRA!K38</f>
        <v>0</v>
      </c>
      <c r="BN34" s="4">
        <f>EKSTRA!L38</f>
        <v>0</v>
      </c>
      <c r="BO34" s="4">
        <f>EKSTRA!M38</f>
        <v>0</v>
      </c>
      <c r="BP34" s="4">
        <f>KEHADIRAN!E38</f>
        <v>0</v>
      </c>
      <c r="BQ34" s="5">
        <f>KEHADIRAN!F38</f>
        <v>0</v>
      </c>
      <c r="BR34" s="4">
        <f>KEHADIRAN!G38</f>
        <v>0</v>
      </c>
      <c r="BS34" s="5">
        <f>SARAN!E38</f>
        <v>0</v>
      </c>
      <c r="BT34" s="4" t="str">
        <f>HOME!$H$19</f>
        <v>Dr. Suhardini Nurhayati, M.Pd.</v>
      </c>
      <c r="BU34" s="4">
        <f>HOME!$H$20</f>
        <v>0</v>
      </c>
      <c r="BV34" s="4" t="str">
        <f>HOME!$H$21</f>
        <v>Fenny Dimiyanti, S.Pd</v>
      </c>
      <c r="BW34" s="4">
        <f>HOME!$H$22</f>
        <v>0</v>
      </c>
    </row>
    <row r="35" spans="1:75" ht="15.75" customHeight="1">
      <c r="A35" s="2">
        <f>'DATA PESERTA DIDIK'!A39</f>
        <v>34</v>
      </c>
      <c r="B35" s="3">
        <f>'DATA PESERTA DIDIK'!C39</f>
        <v>0</v>
      </c>
      <c r="C35" s="4">
        <f>'DATA PESERTA DIDIK'!D39</f>
        <v>0</v>
      </c>
      <c r="D35" s="5" t="str">
        <f>HOME!$H$8</f>
        <v>SD INSAN AMANAH</v>
      </c>
      <c r="E35" s="5" t="str">
        <f>HOME!$H$11</f>
        <v>Griyashanta Blok M (Jl. Soekarno - Hatta) Malang</v>
      </c>
      <c r="F35" s="2">
        <f>HOME!$H$23</f>
        <v>0</v>
      </c>
      <c r="G35" s="2" t="str">
        <f>HOME!$H$24</f>
        <v>4C</v>
      </c>
      <c r="H35" s="4" t="str">
        <f>HOME!$H$25</f>
        <v>Fase B</v>
      </c>
      <c r="I35" s="4" t="str">
        <f>HOME!$H$26</f>
        <v>Genap</v>
      </c>
      <c r="J35" s="4" t="str">
        <f>HOME!$H$27</f>
        <v>2022/2023</v>
      </c>
      <c r="K35" s="6" t="str">
        <f>LEGER!D42</f>
        <v xml:space="preserve"> </v>
      </c>
      <c r="L35" s="4" t="str">
        <f>SUMPA!CC49</f>
        <v>Kompetensi dalam hal  sudah tercapai.</v>
      </c>
      <c r="M35" s="4" t="str">
        <f>SUMPA!CD49</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5" s="6" t="str">
        <f>LEGER!E42</f>
        <v xml:space="preserve"> </v>
      </c>
      <c r="O35" s="4" t="str">
        <f>SUMPP!CC49</f>
        <v>Kompetensi dalam hal  sudah tercapai.</v>
      </c>
      <c r="P35" s="4" t="str">
        <f>SUMPP!CD49</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5" s="6" t="str">
        <f>LEGER!F42</f>
        <v xml:space="preserve"> </v>
      </c>
      <c r="R35" s="4" t="str">
        <f>SUMBI!CC49</f>
        <v>Kompetensi dalam hal  sudah tercapai.</v>
      </c>
      <c r="S35" s="4" t="str">
        <f>SUMBI!CD49</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5" s="6" t="str">
        <f>LEGER!G42</f>
        <v xml:space="preserve"> </v>
      </c>
      <c r="U35" s="4" t="str">
        <f>SUMMAT!CC49</f>
        <v>Kompetensi dalam hal  sudah tercapai.</v>
      </c>
      <c r="V35" s="4" t="str">
        <f>SUMMAT!CD49</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5" s="6" t="str">
        <f>LEGER!H42</f>
        <v xml:space="preserve"> </v>
      </c>
      <c r="X35" s="4" t="str">
        <f>SUMIPAS!CC49</f>
        <v>Kompetensi dalam hal sudah tercapai.</v>
      </c>
      <c r="Y35" s="4" t="str">
        <f>SUMIPAS!CD49</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5" s="6" t="str">
        <f>LEGER!I42</f>
        <v xml:space="preserve"> </v>
      </c>
      <c r="AA35" s="4" t="str">
        <f>SUMPJOK!CC49</f>
        <v>Kompetensi dalam hal  sudah tercapai.</v>
      </c>
      <c r="AB35" s="4" t="str">
        <f>SUMPJOK!CD49</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5" s="6" t="str">
        <f>LEGER!J42</f>
        <v xml:space="preserve"> </v>
      </c>
      <c r="AD35" s="4" t="str">
        <f>SUMMUSIK!CC49</f>
        <v>Kompetensi dalam hal sudah tercapai.</v>
      </c>
      <c r="AE35" s="4" t="str">
        <f>SUMMUSIK!CD49</f>
        <v>Kompetensi dalam hal contoh capaian pembelajaran 1; contoh tujuan pembelajaran 2; contoh lingkup materi 3; 0 0 0 0 0 0 0 masih perlu ditingkatkan.</v>
      </c>
      <c r="AF35" s="6" t="str">
        <f>LEGER!K42</f>
        <v xml:space="preserve"> </v>
      </c>
      <c r="AG35" s="4" t="str">
        <f>SUMTARI!CC49</f>
        <v>Kompetensi dalam hal sudah tercapai.</v>
      </c>
      <c r="AH35" s="4" t="str">
        <f>SUMTARI!CD49</f>
        <v>Kompetensi dalam hal contoh capaian pembelajaran 1; contoh tujuan pembelajaran 2; contoh lingkup materi 3; 0 0 0 0 0 0 0 masih perlu ditingkatkan.</v>
      </c>
      <c r="AI35" s="6" t="str">
        <f>LEGER!L42</f>
        <v xml:space="preserve"> </v>
      </c>
      <c r="AJ35" s="4" t="str">
        <f>SUMRUPA!CC49</f>
        <v>Kompetensi dalam hal  sudah tercapai.</v>
      </c>
      <c r="AK35" s="4" t="str">
        <f>SUMRUPA!CD49</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5" s="6" t="str">
        <f>LEGER!M42</f>
        <v xml:space="preserve"> </v>
      </c>
      <c r="AM35" s="4" t="str">
        <f>SUMTEATER!CC49</f>
        <v>Kompetensi dalam hal sudah tercapai.</v>
      </c>
      <c r="AN35" s="4" t="str">
        <f>SUMTEATER!CD49</f>
        <v>Kompetensi dalam hal contoh capaian pembelajaran 1; contoh tujuan pembelajaran 2; contoh lingkup materi 3; 0 0 0 0 0 0 0 masih perlu ditingkatkan.</v>
      </c>
      <c r="AO35" s="6" t="str">
        <f>LEGER!N42</f>
        <v xml:space="preserve"> </v>
      </c>
      <c r="AP35" s="4" t="str">
        <f>SUMBJ!CC49</f>
        <v>Kompetensi dalam hal  sudah tercapai.</v>
      </c>
      <c r="AQ35" s="4" t="str">
        <f>SUMBJ!CD49</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5" s="6" t="str">
        <f>LEGER!O42</f>
        <v xml:space="preserve"> </v>
      </c>
      <c r="AS35" s="4" t="str">
        <f>'SUM ING'!CC49</f>
        <v>Kompetensi dalam hal  sudah tercapai.</v>
      </c>
      <c r="AT35" s="4" t="str">
        <f>'SUM ING'!CD49</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5" s="6" t="str">
        <f>LEGER!P42</f>
        <v xml:space="preserve"> </v>
      </c>
      <c r="AV35" s="4" t="str">
        <f>'SUM FIQ'!CC49</f>
        <v>Kompetensi dalam hal  sudah tercapai.</v>
      </c>
      <c r="AW35" s="4" t="str">
        <f>'SUM FIQ'!CD49</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5" s="6" t="str">
        <f>LEGER!Q42</f>
        <v xml:space="preserve"> </v>
      </c>
      <c r="AY35" s="4" t="str">
        <f>'SUM LA'!CC49</f>
        <v>Kompetensi dalam hal  sudah tercapai.</v>
      </c>
      <c r="AZ35" s="4" t="str">
        <f>'SUM LA'!CD49</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5" s="6" t="str">
        <f>LEGER!R42</f>
        <v xml:space="preserve"> </v>
      </c>
      <c r="BB35" s="4" t="str">
        <f>'SUM TIK'!CC49</f>
        <v>Kompetensi dalam hal  sudah tercapai.</v>
      </c>
      <c r="BC35" s="4" t="str">
        <f>'SUM TIK'!CD49</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5" s="7" t="str">
        <f>LEGER!S42</f>
        <v xml:space="preserve"> </v>
      </c>
      <c r="BE35" s="4" t="str">
        <f>SUMM5!CC49</f>
        <v>Kompetensi dalam hal sudah tercapai.</v>
      </c>
      <c r="BF35" s="4" t="str">
        <f>SUMM5!CD49</f>
        <v>Kompetensi dalam hal 0 0 0 0 0 0 0 0 0 0 masih perlu ditingkatkan.</v>
      </c>
      <c r="BG35" s="4" t="str">
        <f>EKSTRA!E39</f>
        <v>Pramuka</v>
      </c>
      <c r="BH35" s="4">
        <f>EKSTRA!F39</f>
        <v>0</v>
      </c>
      <c r="BI35" s="4" t="str">
        <f>EKSTRA!G39</f>
        <v>Mampu menerapkan Tri Satya dan Dasa Darma dalam kehidupan sehari-hari</v>
      </c>
      <c r="BJ35" s="4">
        <f>EKSTRA!H39</f>
        <v>0</v>
      </c>
      <c r="BK35" s="4">
        <f>EKSTRA!I39</f>
        <v>0</v>
      </c>
      <c r="BL35" s="4">
        <f>EKSTRA!J39</f>
        <v>0</v>
      </c>
      <c r="BM35" s="4">
        <f>EKSTRA!K39</f>
        <v>0</v>
      </c>
      <c r="BN35" s="4">
        <f>EKSTRA!L39</f>
        <v>0</v>
      </c>
      <c r="BO35" s="4">
        <f>EKSTRA!M39</f>
        <v>0</v>
      </c>
      <c r="BP35" s="4">
        <f>KEHADIRAN!E39</f>
        <v>0</v>
      </c>
      <c r="BQ35" s="5">
        <f>KEHADIRAN!F39</f>
        <v>0</v>
      </c>
      <c r="BR35" s="4">
        <f>KEHADIRAN!G39</f>
        <v>0</v>
      </c>
      <c r="BS35" s="5">
        <f>SARAN!E39</f>
        <v>0</v>
      </c>
      <c r="BT35" s="4" t="str">
        <f>HOME!$H$19</f>
        <v>Dr. Suhardini Nurhayati, M.Pd.</v>
      </c>
      <c r="BU35" s="4">
        <f>HOME!$H$20</f>
        <v>0</v>
      </c>
      <c r="BV35" s="4" t="str">
        <f>HOME!$H$21</f>
        <v>Fenny Dimiyanti, S.Pd</v>
      </c>
      <c r="BW35" s="4">
        <f>HOME!$H$22</f>
        <v>0</v>
      </c>
    </row>
    <row r="36" spans="1:75" ht="15.75" customHeight="1">
      <c r="A36" s="2">
        <f>'DATA PESERTA DIDIK'!A40</f>
        <v>0</v>
      </c>
      <c r="B36" s="4" t="e">
        <f t="shared" ref="B36:C36" si="0">#REF!</f>
        <v>#REF!</v>
      </c>
      <c r="C36" s="4" t="e">
        <f t="shared" si="0"/>
        <v>#REF!</v>
      </c>
      <c r="D36" s="5" t="str">
        <f>HOME!$H$8</f>
        <v>SD INSAN AMANAH</v>
      </c>
      <c r="E36" s="5" t="str">
        <f>HOME!$H$11</f>
        <v>Griyashanta Blok M (Jl. Soekarno - Hatta) Malang</v>
      </c>
      <c r="F36" s="2">
        <f>HOME!$H$23</f>
        <v>0</v>
      </c>
      <c r="G36" s="2" t="str">
        <f>HOME!$H$24</f>
        <v>4C</v>
      </c>
      <c r="H36" s="4" t="str">
        <f>HOME!$H$25</f>
        <v>Fase B</v>
      </c>
      <c r="I36" s="4" t="str">
        <f>HOME!$H$26</f>
        <v>Genap</v>
      </c>
      <c r="J36" s="4" t="str">
        <f>HOME!$H$27</f>
        <v>2022/2023</v>
      </c>
      <c r="K36" s="6" t="str">
        <f>LEGER!D43</f>
        <v xml:space="preserve"> </v>
      </c>
      <c r="L36" s="4" t="str">
        <f>SUMPA!CC50</f>
        <v>Kompetensi dalam hal  sudah tercapai.</v>
      </c>
      <c r="M36" s="4" t="str">
        <f>SUMPA!CD50</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6" s="6" t="str">
        <f>LEGER!E43</f>
        <v xml:space="preserve"> </v>
      </c>
      <c r="O36" s="4" t="str">
        <f>SUMPP!CC50</f>
        <v>Kompetensi dalam hal  sudah tercapai.</v>
      </c>
      <c r="P36" s="4" t="str">
        <f>SUMPP!CD50</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6" s="6" t="str">
        <f>LEGER!F43</f>
        <v xml:space="preserve"> </v>
      </c>
      <c r="R36" s="4" t="str">
        <f>SUMBI!CC50</f>
        <v>Kompetensi dalam hal  sudah tercapai.</v>
      </c>
      <c r="S36" s="4" t="str">
        <f>SUMBI!CD50</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6" s="6" t="str">
        <f>LEGER!G43</f>
        <v xml:space="preserve"> </v>
      </c>
      <c r="U36" s="4" t="str">
        <f>SUMMAT!CC50</f>
        <v>Kompetensi dalam hal  sudah tercapai.</v>
      </c>
      <c r="V36" s="4" t="str">
        <f>SUMMAT!CD50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6" s="6" t="str">
        <f>LEGER!H43</f>
        <v xml:space="preserve"> </v>
      </c>
      <c r="X36" s="4" t="str">
        <f>SUMIPAS!CC50</f>
        <v>Kompetensi dalam hal sudah tercapai.</v>
      </c>
      <c r="Y36" s="4" t="str">
        <f>SUMIPAS!CD50</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6" s="6" t="str">
        <f>LEGER!I43</f>
        <v xml:space="preserve"> </v>
      </c>
      <c r="AA36" s="4" t="str">
        <f>SUMPJOK!CC50</f>
        <v>Kompetensi dalam hal  sudah tercapai.</v>
      </c>
      <c r="AB36" s="4" t="str">
        <f>SUMPJOK!CD50</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6" s="6" t="str">
        <f>LEGER!J43</f>
        <v xml:space="preserve"> </v>
      </c>
      <c r="AD36" s="4" t="str">
        <f>SUMMUSIK!CC50</f>
        <v>Kompetensi dalam hal sudah tercapai.</v>
      </c>
      <c r="AE36" s="4" t="str">
        <f>SUMMUSIK!CD50</f>
        <v>Kompetensi dalam hal contoh capaian pembelajaran 1; contoh tujuan pembelajaran 2; contoh lingkup materi 3; 0 0 0 0 0 0 0 masih perlu ditingkatkan.</v>
      </c>
      <c r="AF36" s="6" t="str">
        <f>LEGER!K43</f>
        <v xml:space="preserve"> </v>
      </c>
      <c r="AG36" s="4" t="str">
        <f>SUMTARI!CC50</f>
        <v>Kompetensi dalam hal sudah tercapai.</v>
      </c>
      <c r="AH36" s="4" t="str">
        <f>SUMTARI!CD50</f>
        <v>Kompetensi dalam hal contoh capaian pembelajaran 1; contoh tujuan pembelajaran 2; contoh lingkup materi 3; 0 0 0 0 0 0 0 masih perlu ditingkatkan.</v>
      </c>
      <c r="AI36" s="6" t="str">
        <f>LEGER!L43</f>
        <v xml:space="preserve"> </v>
      </c>
      <c r="AJ36" s="4" t="str">
        <f>SUMRUPA!CC50</f>
        <v>Kompetensi dalam hal  sudah tercapai.</v>
      </c>
      <c r="AK36" s="4" t="str">
        <f>SUMRUPA!CD50</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6" s="6" t="str">
        <f>LEGER!M43</f>
        <v xml:space="preserve"> </v>
      </c>
      <c r="AM36" s="4" t="str">
        <f>SUMTEATER!CC50</f>
        <v>Kompetensi dalam hal sudah tercapai.</v>
      </c>
      <c r="AN36" s="4" t="str">
        <f>SUMTEATER!CD50</f>
        <v>Kompetensi dalam hal contoh capaian pembelajaran 1; contoh tujuan pembelajaran 2; contoh lingkup materi 3; 0 0 0 0 0 0 0 masih perlu ditingkatkan.</v>
      </c>
      <c r="AO36" s="6" t="str">
        <f>LEGER!N43</f>
        <v xml:space="preserve"> </v>
      </c>
      <c r="AP36" s="4" t="str">
        <f>SUMBJ!CC50</f>
        <v>Kompetensi dalam hal  sudah tercapai.</v>
      </c>
      <c r="AQ36" s="4" t="str">
        <f>SUMBJ!CD50</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6" s="6" t="str">
        <f>LEGER!O43</f>
        <v xml:space="preserve"> </v>
      </c>
      <c r="AS36" s="4" t="str">
        <f>'SUM ING'!CC50</f>
        <v>Kompetensi dalam hal  sudah tercapai.</v>
      </c>
      <c r="AT36" s="4" t="str">
        <f>'SUM ING'!CD50</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6" s="6" t="str">
        <f>LEGER!P43</f>
        <v xml:space="preserve"> </v>
      </c>
      <c r="AV36" s="4" t="str">
        <f>'SUM FIQ'!CC50</f>
        <v>Kompetensi dalam hal  sudah tercapai.</v>
      </c>
      <c r="AW36" s="4" t="str">
        <f>'SUM FIQ'!CD50</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6" s="6" t="str">
        <f>LEGER!Q43</f>
        <v xml:space="preserve"> </v>
      </c>
      <c r="AY36" s="4" t="str">
        <f>'SUM LA'!CC50</f>
        <v>Kompetensi dalam hal  sudah tercapai.</v>
      </c>
      <c r="AZ36" s="4" t="str">
        <f>'SUM LA'!CD50</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6" s="6" t="str">
        <f>LEGER!R43</f>
        <v xml:space="preserve"> </v>
      </c>
      <c r="BB36" s="4" t="str">
        <f>'SUM TIK'!CC50</f>
        <v>Kompetensi dalam hal  sudah tercapai.</v>
      </c>
      <c r="BC36" s="4" t="str">
        <f>'SUM TIK'!CD50</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6" s="7" t="str">
        <f>LEGER!S43</f>
        <v xml:space="preserve"> </v>
      </c>
      <c r="BE36" s="4" t="str">
        <f>SUMM5!CC50</f>
        <v>Kompetensi dalam hal sudah tercapai.</v>
      </c>
      <c r="BF36" s="4" t="str">
        <f>SUMM5!CD50</f>
        <v>Kompetensi dalam hal 0 0 0 0 0 0 0 0 0 0 masih perlu ditingkatkan.</v>
      </c>
      <c r="BG36" s="4" t="str">
        <f>EKSTRA!E40</f>
        <v>Pramuka</v>
      </c>
      <c r="BH36" s="4">
        <f>EKSTRA!F40</f>
        <v>0</v>
      </c>
      <c r="BI36" s="4">
        <f>EKSTRA!G40</f>
        <v>0</v>
      </c>
      <c r="BJ36" s="4">
        <f>EKSTRA!H40</f>
        <v>0</v>
      </c>
      <c r="BK36" s="4">
        <f>EKSTRA!I40</f>
        <v>0</v>
      </c>
      <c r="BL36" s="4">
        <f>EKSTRA!J40</f>
        <v>0</v>
      </c>
      <c r="BM36" s="4">
        <f>EKSTRA!K40</f>
        <v>0</v>
      </c>
      <c r="BN36" s="4">
        <f>EKSTRA!L40</f>
        <v>0</v>
      </c>
      <c r="BO36" s="4">
        <f>EKSTRA!M40</f>
        <v>0</v>
      </c>
      <c r="BP36" s="4">
        <f>KEHADIRAN!E40</f>
        <v>0</v>
      </c>
      <c r="BQ36" s="5">
        <f>KEHADIRAN!F40</f>
        <v>0</v>
      </c>
      <c r="BR36" s="4">
        <f>KEHADIRAN!G40</f>
        <v>0</v>
      </c>
      <c r="BS36" s="5">
        <f>SARAN!E40</f>
        <v>0</v>
      </c>
      <c r="BT36" s="4" t="str">
        <f>HOME!$H$19</f>
        <v>Dr. Suhardini Nurhayati, M.Pd.</v>
      </c>
      <c r="BU36" s="4">
        <f>HOME!$H$20</f>
        <v>0</v>
      </c>
      <c r="BV36" s="4" t="str">
        <f>HOME!$H$21</f>
        <v>Fenny Dimiyanti, S.Pd</v>
      </c>
      <c r="BW36" s="4">
        <f>HOME!$H$22</f>
        <v>0</v>
      </c>
    </row>
    <row r="37" spans="1:75" ht="15.75" customHeight="1">
      <c r="A37" s="2">
        <f>'DATA PESERTA DIDIK'!A41</f>
        <v>0</v>
      </c>
      <c r="B37" s="4" t="e">
        <f t="shared" ref="B37:C37" si="1">#REF!</f>
        <v>#REF!</v>
      </c>
      <c r="C37" s="4" t="e">
        <f t="shared" si="1"/>
        <v>#REF!</v>
      </c>
      <c r="D37" s="5" t="str">
        <f>HOME!$H$8</f>
        <v>SD INSAN AMANAH</v>
      </c>
      <c r="E37" s="5" t="str">
        <f>HOME!$H$11</f>
        <v>Griyashanta Blok M (Jl. Soekarno - Hatta) Malang</v>
      </c>
      <c r="F37" s="2">
        <f>HOME!$H$23</f>
        <v>0</v>
      </c>
      <c r="G37" s="2" t="str">
        <f>HOME!$H$24</f>
        <v>4C</v>
      </c>
      <c r="H37" s="4" t="str">
        <f>HOME!$H$25</f>
        <v>Fase B</v>
      </c>
      <c r="I37" s="4" t="str">
        <f>HOME!$H$26</f>
        <v>Genap</v>
      </c>
      <c r="J37" s="4" t="str">
        <f>HOME!$H$27</f>
        <v>2022/2023</v>
      </c>
      <c r="K37" s="6" t="str">
        <f>LEGER!D44</f>
        <v xml:space="preserve"> </v>
      </c>
      <c r="L37" s="4" t="str">
        <f>SUMPA!CC51</f>
        <v>Kompetensi dalam hal  sudah tercapai.</v>
      </c>
      <c r="M37" s="4" t="str">
        <f>SUMPA!CD51</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7" s="6" t="str">
        <f>LEGER!E44</f>
        <v xml:space="preserve"> </v>
      </c>
      <c r="O37" s="4" t="str">
        <f>SUMPP!CC51</f>
        <v>Kompetensi dalam hal  sudah tercapai.</v>
      </c>
      <c r="P37" s="4" t="str">
        <f>SUMPP!CD51</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7" s="6" t="str">
        <f>LEGER!F44</f>
        <v xml:space="preserve"> </v>
      </c>
      <c r="R37" s="4" t="str">
        <f>SUMBI!CC51</f>
        <v>Kompetensi dalam hal  sudah tercapai.</v>
      </c>
      <c r="S37" s="4" t="str">
        <f>SUMBI!CD51</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7" s="6" t="str">
        <f>LEGER!G44</f>
        <v xml:space="preserve"> </v>
      </c>
      <c r="U37" s="4" t="str">
        <f>SUMMAT!CC51</f>
        <v>Kompetensi dalam hal  sudah tercapai.</v>
      </c>
      <c r="V37" s="4" t="str">
        <f>SUMMAT!CD51</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7" s="6" t="str">
        <f>LEGER!H44</f>
        <v xml:space="preserve"> </v>
      </c>
      <c r="X37" s="4" t="str">
        <f>SUMIPAS!CC51</f>
        <v>Kompetensi dalam hal sudah tercapai.</v>
      </c>
      <c r="Y37" s="4" t="str">
        <f>SUMIPAS!CD51</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7" s="6" t="str">
        <f>LEGER!I44</f>
        <v xml:space="preserve"> </v>
      </c>
      <c r="AA37" s="4" t="str">
        <f>SUMPJOK!CC51</f>
        <v>Kompetensi dalam hal  sudah tercapai.</v>
      </c>
      <c r="AB37" s="4" t="str">
        <f>SUMPJOK!CD51</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7" s="6" t="str">
        <f>LEGER!J44</f>
        <v xml:space="preserve"> </v>
      </c>
      <c r="AD37" s="4" t="str">
        <f>SUMMUSIK!CC51</f>
        <v>Kompetensi dalam hal sudah tercapai.</v>
      </c>
      <c r="AE37" s="4" t="str">
        <f>SUMMUSIK!CD51</f>
        <v>Kompetensi dalam hal contoh capaian pembelajaran 1; contoh tujuan pembelajaran 2; contoh lingkup materi 3; 0 0 0 0 0 0 0 masih perlu ditingkatkan.</v>
      </c>
      <c r="AF37" s="6" t="str">
        <f>LEGER!K44</f>
        <v xml:space="preserve"> </v>
      </c>
      <c r="AG37" s="4" t="str">
        <f>SUMTARI!CC51</f>
        <v>Kompetensi dalam hal sudah tercapai.</v>
      </c>
      <c r="AH37" s="4" t="str">
        <f>SUMTARI!CD51</f>
        <v>Kompetensi dalam hal contoh capaian pembelajaran 1; contoh tujuan pembelajaran 2; contoh lingkup materi 3; 0 0 0 0 0 0 0 masih perlu ditingkatkan.</v>
      </c>
      <c r="AI37" s="6" t="str">
        <f>LEGER!L44</f>
        <v xml:space="preserve"> </v>
      </c>
      <c r="AJ37" s="4" t="str">
        <f>SUMRUPA!CC51</f>
        <v>Kompetensi dalam hal  sudah tercapai.</v>
      </c>
      <c r="AK37" s="4" t="str">
        <f>SUMRUPA!CD51</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7" s="6" t="str">
        <f>LEGER!M44</f>
        <v xml:space="preserve"> </v>
      </c>
      <c r="AM37" s="4" t="str">
        <f>SUMTEATER!CC51</f>
        <v>Kompetensi dalam hal sudah tercapai.</v>
      </c>
      <c r="AN37" s="4" t="str">
        <f>SUMTEATER!CD51</f>
        <v>Kompetensi dalam hal contoh capaian pembelajaran 1; contoh tujuan pembelajaran 2; contoh lingkup materi 3; 0 0 0 0 0 0 0 masih perlu ditingkatkan.</v>
      </c>
      <c r="AO37" s="6" t="str">
        <f>LEGER!N44</f>
        <v xml:space="preserve"> </v>
      </c>
      <c r="AP37" s="4" t="str">
        <f>SUMBJ!CC51</f>
        <v>Kompetensi dalam hal  sudah tercapai.</v>
      </c>
      <c r="AQ37" s="4" t="str">
        <f>SUMBJ!CD51</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7" s="6" t="str">
        <f>LEGER!O44</f>
        <v xml:space="preserve"> </v>
      </c>
      <c r="AS37" s="4" t="str">
        <f>'SUM ING'!CC51</f>
        <v>Kompetensi dalam hal  sudah tercapai.</v>
      </c>
      <c r="AT37" s="4" t="str">
        <f>'SUM ING'!CD51</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7" s="6" t="str">
        <f>LEGER!P44</f>
        <v xml:space="preserve"> </v>
      </c>
      <c r="AV37" s="4" t="str">
        <f>'SUM FIQ'!CC51</f>
        <v>Kompetensi dalam hal  sudah tercapai.</v>
      </c>
      <c r="AW37" s="4" t="str">
        <f>'SUM FIQ'!CD51</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7" s="6" t="str">
        <f>LEGER!Q44</f>
        <v xml:space="preserve"> </v>
      </c>
      <c r="AY37" s="4" t="str">
        <f>'SUM LA'!CC51</f>
        <v>Kompetensi dalam hal  sudah tercapai.</v>
      </c>
      <c r="AZ37" s="4" t="str">
        <f>'SUM LA'!CD51</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7" s="6" t="str">
        <f>LEGER!R44</f>
        <v xml:space="preserve"> </v>
      </c>
      <c r="BB37" s="4" t="str">
        <f>'SUM TIK'!CC51</f>
        <v>Kompetensi dalam hal  sudah tercapai.</v>
      </c>
      <c r="BC37" s="4" t="str">
        <f>'SUM TIK'!CD51</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7" s="7" t="str">
        <f>LEGER!S44</f>
        <v xml:space="preserve"> </v>
      </c>
      <c r="BE37" s="4" t="str">
        <f>SUMM5!CC51</f>
        <v>Kompetensi dalam hal sudah tercapai.</v>
      </c>
      <c r="BF37" s="4" t="str">
        <f>SUMM5!CD51</f>
        <v>Kompetensi dalam hal 0 0 0 0 0 0 0 0 0 0 masih perlu ditingkatkan.</v>
      </c>
      <c r="BG37" s="4" t="str">
        <f>EKSTRA!E41</f>
        <v>Pramuka</v>
      </c>
      <c r="BH37" s="4">
        <f>EKSTRA!F41</f>
        <v>0</v>
      </c>
      <c r="BI37" s="4">
        <f>EKSTRA!G41</f>
        <v>0</v>
      </c>
      <c r="BJ37" s="4">
        <f>EKSTRA!H41</f>
        <v>0</v>
      </c>
      <c r="BK37" s="4">
        <f>EKSTRA!I41</f>
        <v>0</v>
      </c>
      <c r="BL37" s="4">
        <f>EKSTRA!J41</f>
        <v>0</v>
      </c>
      <c r="BM37" s="4">
        <f>EKSTRA!K41</f>
        <v>0</v>
      </c>
      <c r="BN37" s="4">
        <f>EKSTRA!L41</f>
        <v>0</v>
      </c>
      <c r="BO37" s="4">
        <f>EKSTRA!M41</f>
        <v>0</v>
      </c>
      <c r="BP37" s="4">
        <f>KEHADIRAN!E41</f>
        <v>0</v>
      </c>
      <c r="BQ37" s="5">
        <f>KEHADIRAN!F41</f>
        <v>0</v>
      </c>
      <c r="BR37" s="4">
        <f>KEHADIRAN!G41</f>
        <v>0</v>
      </c>
      <c r="BS37" s="5">
        <f>SARAN!E41</f>
        <v>0</v>
      </c>
      <c r="BT37" s="4" t="str">
        <f>HOME!$H$19</f>
        <v>Dr. Suhardini Nurhayati, M.Pd.</v>
      </c>
      <c r="BU37" s="4">
        <f>HOME!$H$20</f>
        <v>0</v>
      </c>
      <c r="BV37" s="4" t="str">
        <f>HOME!$H$21</f>
        <v>Fenny Dimiyanti, S.Pd</v>
      </c>
      <c r="BW37" s="4">
        <f>HOME!$H$22</f>
        <v>0</v>
      </c>
    </row>
    <row r="38" spans="1:75" ht="15.75" customHeight="1">
      <c r="A38" s="2">
        <f>'DATA PESERTA DIDIK'!A42</f>
        <v>0</v>
      </c>
      <c r="B38" s="4" t="e">
        <f t="shared" ref="B38:C38" si="2">#REF!</f>
        <v>#REF!</v>
      </c>
      <c r="C38" s="4" t="e">
        <f t="shared" si="2"/>
        <v>#REF!</v>
      </c>
      <c r="D38" s="5" t="str">
        <f>HOME!$H$8</f>
        <v>SD INSAN AMANAH</v>
      </c>
      <c r="E38" s="5" t="str">
        <f>HOME!$H$11</f>
        <v>Griyashanta Blok M (Jl. Soekarno - Hatta) Malang</v>
      </c>
      <c r="F38" s="2">
        <f>HOME!$H$23</f>
        <v>0</v>
      </c>
      <c r="G38" s="2" t="str">
        <f>HOME!$H$24</f>
        <v>4C</v>
      </c>
      <c r="H38" s="4" t="str">
        <f>HOME!$H$25</f>
        <v>Fase B</v>
      </c>
      <c r="I38" s="4" t="str">
        <f>HOME!$H$26</f>
        <v>Genap</v>
      </c>
      <c r="J38" s="4" t="str">
        <f>HOME!$H$27</f>
        <v>2022/2023</v>
      </c>
      <c r="K38" s="6" t="str">
        <f>LEGER!D45</f>
        <v xml:space="preserve"> </v>
      </c>
      <c r="L38" s="4" t="str">
        <f>SUMPA!CC52</f>
        <v>Kompetensi dalam hal  sudah tercapai.</v>
      </c>
      <c r="M38" s="4" t="str">
        <f>SUMPA!CD52</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8" s="6" t="str">
        <f>LEGER!E45</f>
        <v xml:space="preserve"> </v>
      </c>
      <c r="O38" s="4" t="str">
        <f>SUMPP!CC52</f>
        <v>Kompetensi dalam hal  sudah tercapai.</v>
      </c>
      <c r="P38" s="4" t="str">
        <f>SUMPP!CD52</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8" s="6" t="str">
        <f>LEGER!F45</f>
        <v xml:space="preserve"> </v>
      </c>
      <c r="R38" s="4" t="str">
        <f>SUMBI!CC52</f>
        <v>Kompetensi dalam hal  sudah tercapai.</v>
      </c>
      <c r="S38" s="4" t="str">
        <f>SUMBI!CD52</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8" s="6" t="str">
        <f>LEGER!G45</f>
        <v xml:space="preserve"> </v>
      </c>
      <c r="U38" s="4" t="str">
        <f>SUMMAT!CC52</f>
        <v>Kompetensi dalam hal  sudah tercapai.</v>
      </c>
      <c r="V38" s="4" t="str">
        <f>SUMMAT!CD52</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8" s="6" t="str">
        <f>LEGER!H45</f>
        <v xml:space="preserve"> </v>
      </c>
      <c r="X38" s="4" t="str">
        <f>SUMIPAS!CC52</f>
        <v>Kompetensi dalam hal sudah tercapai.</v>
      </c>
      <c r="Y38" s="4" t="str">
        <f>SUMIPAS!CD52</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8" s="6" t="str">
        <f>LEGER!I45</f>
        <v xml:space="preserve"> </v>
      </c>
      <c r="AA38" s="4" t="str">
        <f>SUMPJOK!CC52</f>
        <v>Kompetensi dalam hal  sudah tercapai.</v>
      </c>
      <c r="AB38" s="4" t="str">
        <f>SUMPJOK!CD52</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8" s="6" t="str">
        <f>LEGER!J45</f>
        <v xml:space="preserve"> </v>
      </c>
      <c r="AD38" s="4" t="str">
        <f>SUMMUSIK!CC52</f>
        <v>Kompetensi dalam hal sudah tercapai.</v>
      </c>
      <c r="AE38" s="4" t="str">
        <f>SUMMUSIK!CD52</f>
        <v>Kompetensi dalam hal contoh capaian pembelajaran 1; contoh tujuan pembelajaran 2; contoh lingkup materi 3; 0 0 0 0 0 0 0 masih perlu ditingkatkan.</v>
      </c>
      <c r="AF38" s="6" t="str">
        <f>LEGER!K45</f>
        <v xml:space="preserve"> </v>
      </c>
      <c r="AG38" s="4" t="str">
        <f>SUMTARI!CC52</f>
        <v>Kompetensi dalam hal sudah tercapai.</v>
      </c>
      <c r="AH38" s="4" t="str">
        <f>SUMTARI!CD52</f>
        <v>Kompetensi dalam hal contoh capaian pembelajaran 1; contoh tujuan pembelajaran 2; contoh lingkup materi 3; 0 0 0 0 0 0 0 masih perlu ditingkatkan.</v>
      </c>
      <c r="AI38" s="6" t="str">
        <f>LEGER!L45</f>
        <v xml:space="preserve"> </v>
      </c>
      <c r="AJ38" s="4" t="str">
        <f>SUMRUPA!CC52</f>
        <v>Kompetensi dalam hal  sudah tercapai.</v>
      </c>
      <c r="AK38" s="4" t="str">
        <f>SUMRUPA!CD52</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8" s="6" t="str">
        <f>LEGER!M45</f>
        <v xml:space="preserve"> </v>
      </c>
      <c r="AM38" s="4" t="str">
        <f>SUMTEATER!CC52</f>
        <v>Kompetensi dalam hal sudah tercapai.</v>
      </c>
      <c r="AN38" s="4" t="str">
        <f>SUMTEATER!CD52</f>
        <v>Kompetensi dalam hal contoh capaian pembelajaran 1; contoh tujuan pembelajaran 2; contoh lingkup materi 3; 0 0 0 0 0 0 0 masih perlu ditingkatkan.</v>
      </c>
      <c r="AO38" s="6" t="str">
        <f>LEGER!N45</f>
        <v xml:space="preserve"> </v>
      </c>
      <c r="AP38" s="4" t="str">
        <f>SUMBJ!CC52</f>
        <v>Kompetensi dalam hal  sudah tercapai.</v>
      </c>
      <c r="AQ38" s="4" t="str">
        <f>SUMBJ!CD52</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8" s="6" t="str">
        <f>LEGER!O45</f>
        <v xml:space="preserve"> </v>
      </c>
      <c r="AS38" s="4" t="str">
        <f>'SUM ING'!CC52</f>
        <v>Kompetensi dalam hal  sudah tercapai.</v>
      </c>
      <c r="AT38" s="4" t="str">
        <f>'SUM ING'!CD52</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8" s="6" t="str">
        <f>LEGER!P45</f>
        <v xml:space="preserve"> </v>
      </c>
      <c r="AV38" s="4" t="str">
        <f>'SUM FIQ'!CC52</f>
        <v>Kompetensi dalam hal  sudah tercapai.</v>
      </c>
      <c r="AW38" s="4" t="str">
        <f>'SUM FIQ'!CD52</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8" s="6" t="str">
        <f>LEGER!Q45</f>
        <v xml:space="preserve"> </v>
      </c>
      <c r="AY38" s="4" t="str">
        <f>'SUM LA'!CC52</f>
        <v>Kompetensi dalam hal  sudah tercapai.</v>
      </c>
      <c r="AZ38" s="4" t="str">
        <f>'SUM LA'!CD52</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8" s="6" t="str">
        <f>LEGER!R45</f>
        <v xml:space="preserve"> </v>
      </c>
      <c r="BB38" s="4" t="str">
        <f>'SUM TIK'!CC52</f>
        <v>Kompetensi dalam hal  sudah tercapai.</v>
      </c>
      <c r="BC38" s="4" t="str">
        <f>'SUM TIK'!CD52</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8" s="7" t="str">
        <f>LEGER!S45</f>
        <v xml:space="preserve"> </v>
      </c>
      <c r="BE38" s="4" t="str">
        <f>SUMM5!CC52</f>
        <v>Kompetensi dalam hal sudah tercapai.</v>
      </c>
      <c r="BF38" s="4" t="str">
        <f>SUMM5!CD52</f>
        <v>Kompetensi dalam hal 0 0 0 0 0 0 0 0 0 0 masih perlu ditingkatkan.</v>
      </c>
      <c r="BG38" s="4" t="str">
        <f>EKSTRA!E42</f>
        <v>Pramuka</v>
      </c>
      <c r="BH38" s="4">
        <f>EKSTRA!F42</f>
        <v>0</v>
      </c>
      <c r="BI38" s="4">
        <f>EKSTRA!G42</f>
        <v>0</v>
      </c>
      <c r="BJ38" s="4">
        <f>EKSTRA!H42</f>
        <v>0</v>
      </c>
      <c r="BK38" s="4">
        <f>EKSTRA!I42</f>
        <v>0</v>
      </c>
      <c r="BL38" s="4">
        <f>EKSTRA!J42</f>
        <v>0</v>
      </c>
      <c r="BM38" s="4">
        <f>EKSTRA!K42</f>
        <v>0</v>
      </c>
      <c r="BN38" s="4">
        <f>EKSTRA!L42</f>
        <v>0</v>
      </c>
      <c r="BO38" s="4">
        <f>EKSTRA!M42</f>
        <v>0</v>
      </c>
      <c r="BP38" s="4">
        <f>KEHADIRAN!E42</f>
        <v>0</v>
      </c>
      <c r="BQ38" s="5">
        <f>KEHADIRAN!F42</f>
        <v>0</v>
      </c>
      <c r="BR38" s="4">
        <f>KEHADIRAN!G42</f>
        <v>0</v>
      </c>
      <c r="BS38" s="5">
        <f>SARAN!E42</f>
        <v>0</v>
      </c>
      <c r="BT38" s="4" t="str">
        <f>HOME!$H$19</f>
        <v>Dr. Suhardini Nurhayati, M.Pd.</v>
      </c>
      <c r="BU38" s="4">
        <f>HOME!$H$20</f>
        <v>0</v>
      </c>
      <c r="BV38" s="4" t="str">
        <f>HOME!$H$21</f>
        <v>Fenny Dimiyanti, S.Pd</v>
      </c>
      <c r="BW38" s="4">
        <f>HOME!$H$22</f>
        <v>0</v>
      </c>
    </row>
    <row r="39" spans="1:75" ht="15.75" customHeight="1">
      <c r="A39" s="2">
        <f>'DATA PESERTA DIDIK'!A43</f>
        <v>0</v>
      </c>
      <c r="B39" s="4" t="e">
        <f t="shared" ref="B39:C39" si="3">#REF!</f>
        <v>#REF!</v>
      </c>
      <c r="C39" s="4" t="e">
        <f t="shared" si="3"/>
        <v>#REF!</v>
      </c>
      <c r="D39" s="5" t="str">
        <f>HOME!$H$8</f>
        <v>SD INSAN AMANAH</v>
      </c>
      <c r="E39" s="5" t="str">
        <f>HOME!$H$11</f>
        <v>Griyashanta Blok M (Jl. Soekarno - Hatta) Malang</v>
      </c>
      <c r="F39" s="2">
        <f>HOME!$H$23</f>
        <v>0</v>
      </c>
      <c r="G39" s="2" t="str">
        <f>HOME!$H$24</f>
        <v>4C</v>
      </c>
      <c r="H39" s="4" t="str">
        <f>HOME!$H$25</f>
        <v>Fase B</v>
      </c>
      <c r="I39" s="4" t="str">
        <f>HOME!$H$26</f>
        <v>Genap</v>
      </c>
      <c r="J39" s="4" t="str">
        <f>HOME!$H$27</f>
        <v>2022/2023</v>
      </c>
      <c r="K39" s="6" t="str">
        <f>LEGER!D46</f>
        <v xml:space="preserve"> </v>
      </c>
      <c r="L39" s="4" t="str">
        <f>SUMPA!CC53</f>
        <v>Kompetensi dalam hal  sudah tercapai.</v>
      </c>
      <c r="M39" s="4" t="str">
        <f>SUMPA!CD53</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39" s="6" t="str">
        <f>LEGER!E46</f>
        <v xml:space="preserve"> </v>
      </c>
      <c r="O39" s="4" t="str">
        <f>SUMPP!CC53</f>
        <v>Kompetensi dalam hal  sudah tercapai.</v>
      </c>
      <c r="P39" s="4" t="str">
        <f>SUMPP!CD53</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39" s="6" t="str">
        <f>LEGER!F46</f>
        <v xml:space="preserve"> </v>
      </c>
      <c r="R39" s="4" t="str">
        <f>SUMBI!CC53</f>
        <v>Kompetensi dalam hal  sudah tercapai.</v>
      </c>
      <c r="S39" s="4" t="str">
        <f>SUMBI!CD53</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39" s="6" t="str">
        <f>LEGER!G46</f>
        <v xml:space="preserve"> </v>
      </c>
      <c r="U39" s="4" t="str">
        <f>SUMMAT!CC53</f>
        <v>Kompetensi dalam hal  sudah tercapai.</v>
      </c>
      <c r="V39" s="4" t="str">
        <f>SUMMAT!CD53</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39" s="6" t="str">
        <f>LEGER!H46</f>
        <v xml:space="preserve"> </v>
      </c>
      <c r="X39" s="4" t="str">
        <f>SUMIPAS!CC53</f>
        <v>Kompetensi dalam hal sudah tercapai.</v>
      </c>
      <c r="Y39" s="4" t="str">
        <f>SUMIPAS!CD53</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39" s="6" t="str">
        <f>LEGER!I46</f>
        <v xml:space="preserve"> </v>
      </c>
      <c r="AA39" s="4" t="str">
        <f>SUMPJOK!CC53</f>
        <v>Kompetensi dalam hal  sudah tercapai.</v>
      </c>
      <c r="AB39" s="4" t="str">
        <f>SUMPJOK!CD53</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39" s="6" t="str">
        <f>LEGER!J46</f>
        <v xml:space="preserve"> </v>
      </c>
      <c r="AD39" s="4" t="str">
        <f>SUMMUSIK!CC53</f>
        <v>Kompetensi dalam hal sudah tercapai.</v>
      </c>
      <c r="AE39" s="4" t="str">
        <f>SUMMUSIK!CD53</f>
        <v>Kompetensi dalam hal contoh capaian pembelajaran 1; contoh tujuan pembelajaran 2; contoh lingkup materi 3; 0 0 0 0 0 0 0 masih perlu ditingkatkan.</v>
      </c>
      <c r="AF39" s="6" t="str">
        <f>LEGER!K46</f>
        <v xml:space="preserve"> </v>
      </c>
      <c r="AG39" s="4" t="str">
        <f>SUMTARI!CC53</f>
        <v>Kompetensi dalam hal sudah tercapai.</v>
      </c>
      <c r="AH39" s="4" t="str">
        <f>SUMTARI!CD53</f>
        <v>Kompetensi dalam hal contoh capaian pembelajaran 1; contoh tujuan pembelajaran 2; contoh lingkup materi 3; 0 0 0 0 0 0 0 masih perlu ditingkatkan.</v>
      </c>
      <c r="AI39" s="6" t="str">
        <f>LEGER!L46</f>
        <v xml:space="preserve"> </v>
      </c>
      <c r="AJ39" s="4" t="str">
        <f>SUMRUPA!CC53</f>
        <v>Kompetensi dalam hal  sudah tercapai.</v>
      </c>
      <c r="AK39" s="4" t="str">
        <f>SUMRUPA!CD53</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39" s="6" t="str">
        <f>LEGER!M46</f>
        <v xml:space="preserve"> </v>
      </c>
      <c r="AM39" s="4" t="str">
        <f>SUMTEATER!CC53</f>
        <v>Kompetensi dalam hal sudah tercapai.</v>
      </c>
      <c r="AN39" s="4" t="str">
        <f>SUMTEATER!CD53</f>
        <v>Kompetensi dalam hal contoh capaian pembelajaran 1; contoh tujuan pembelajaran 2; contoh lingkup materi 3; 0 0 0 0 0 0 0 masih perlu ditingkatkan.</v>
      </c>
      <c r="AO39" s="6" t="str">
        <f>LEGER!N46</f>
        <v xml:space="preserve"> </v>
      </c>
      <c r="AP39" s="4" t="str">
        <f>SUMBJ!CC53</f>
        <v>Kompetensi dalam hal  sudah tercapai.</v>
      </c>
      <c r="AQ39" s="4" t="str">
        <f>SUMBJ!CD53</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39" s="6" t="str">
        <f>LEGER!O46</f>
        <v xml:space="preserve"> </v>
      </c>
      <c r="AS39" s="4" t="str">
        <f>'SUM ING'!CC53</f>
        <v>Kompetensi dalam hal  sudah tercapai.</v>
      </c>
      <c r="AT39" s="4" t="str">
        <f>'SUM ING'!CD53</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39" s="6" t="str">
        <f>LEGER!P46</f>
        <v xml:space="preserve"> </v>
      </c>
      <c r="AV39" s="4" t="str">
        <f>'SUM FIQ'!CC53</f>
        <v>Kompetensi dalam hal  sudah tercapai.</v>
      </c>
      <c r="AW39" s="4" t="str">
        <f>'SUM FIQ'!CD53</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39" s="6" t="str">
        <f>LEGER!Q46</f>
        <v xml:space="preserve"> </v>
      </c>
      <c r="AY39" s="4" t="str">
        <f>'SUM LA'!CC53</f>
        <v>Kompetensi dalam hal  sudah tercapai.</v>
      </c>
      <c r="AZ39" s="4" t="str">
        <f>'SUM LA'!CD53</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39" s="6" t="str">
        <f>LEGER!R46</f>
        <v xml:space="preserve"> </v>
      </c>
      <c r="BB39" s="4" t="str">
        <f>'SUM TIK'!CC53</f>
        <v>Kompetensi dalam hal  sudah tercapai.</v>
      </c>
      <c r="BC39" s="4" t="str">
        <f>'SUM TIK'!CD53</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39" s="7" t="str">
        <f>LEGER!S46</f>
        <v xml:space="preserve"> </v>
      </c>
      <c r="BE39" s="4" t="str">
        <f>SUMM5!CC53</f>
        <v>Kompetensi dalam hal sudah tercapai.</v>
      </c>
      <c r="BF39" s="4" t="str">
        <f>SUMM5!CD53</f>
        <v>Kompetensi dalam hal 0 0 0 0 0 0 0 0 0 0 masih perlu ditingkatkan.</v>
      </c>
      <c r="BG39" s="4" t="str">
        <f>EKSTRA!E43</f>
        <v>Pramuka</v>
      </c>
      <c r="BH39" s="4">
        <f>EKSTRA!F43</f>
        <v>0</v>
      </c>
      <c r="BI39" s="4">
        <f>EKSTRA!G43</f>
        <v>0</v>
      </c>
      <c r="BJ39" s="4">
        <f>EKSTRA!H43</f>
        <v>0</v>
      </c>
      <c r="BK39" s="4">
        <f>EKSTRA!I43</f>
        <v>0</v>
      </c>
      <c r="BL39" s="4">
        <f>EKSTRA!J43</f>
        <v>0</v>
      </c>
      <c r="BM39" s="4">
        <f>EKSTRA!K43</f>
        <v>0</v>
      </c>
      <c r="BN39" s="4">
        <f>EKSTRA!L43</f>
        <v>0</v>
      </c>
      <c r="BO39" s="4">
        <f>EKSTRA!M43</f>
        <v>0</v>
      </c>
      <c r="BP39" s="4">
        <f>KEHADIRAN!E43</f>
        <v>0</v>
      </c>
      <c r="BQ39" s="5">
        <f>KEHADIRAN!F43</f>
        <v>0</v>
      </c>
      <c r="BR39" s="4">
        <f>KEHADIRAN!G43</f>
        <v>0</v>
      </c>
      <c r="BS39" s="5">
        <f>SARAN!E43</f>
        <v>0</v>
      </c>
      <c r="BT39" s="4" t="str">
        <f>HOME!$H$19</f>
        <v>Dr. Suhardini Nurhayati, M.Pd.</v>
      </c>
      <c r="BU39" s="4">
        <f>HOME!$H$20</f>
        <v>0</v>
      </c>
      <c r="BV39" s="4" t="str">
        <f>HOME!$H$21</f>
        <v>Fenny Dimiyanti, S.Pd</v>
      </c>
      <c r="BW39" s="4">
        <f>HOME!$H$22</f>
        <v>0</v>
      </c>
    </row>
    <row r="40" spans="1:75" ht="15.75" customHeight="1">
      <c r="A40" s="2">
        <f>'DATA PESERTA DIDIK'!A44</f>
        <v>0</v>
      </c>
      <c r="B40" s="4" t="e">
        <f t="shared" ref="B40:C40" si="4">#REF!</f>
        <v>#REF!</v>
      </c>
      <c r="C40" s="4" t="e">
        <f t="shared" si="4"/>
        <v>#REF!</v>
      </c>
      <c r="D40" s="5" t="str">
        <f>HOME!$H$8</f>
        <v>SD INSAN AMANAH</v>
      </c>
      <c r="E40" s="5" t="str">
        <f>HOME!$H$11</f>
        <v>Griyashanta Blok M (Jl. Soekarno - Hatta) Malang</v>
      </c>
      <c r="F40" s="2">
        <f>HOME!$H$23</f>
        <v>0</v>
      </c>
      <c r="G40" s="2" t="str">
        <f>HOME!$H$24</f>
        <v>4C</v>
      </c>
      <c r="H40" s="4" t="str">
        <f>HOME!$H$25</f>
        <v>Fase B</v>
      </c>
      <c r="I40" s="4" t="str">
        <f>HOME!$H$26</f>
        <v>Genap</v>
      </c>
      <c r="J40" s="4" t="str">
        <f>HOME!$H$27</f>
        <v>2022/2023</v>
      </c>
      <c r="K40" s="6" t="str">
        <f>LEGER!D47</f>
        <v xml:space="preserve"> </v>
      </c>
      <c r="L40" s="4" t="str">
        <f>SUMPA!CC54</f>
        <v>Kompetensi dalam hal  sudah tercapai.</v>
      </c>
      <c r="M40" s="4" t="str">
        <f>SUMPA!CD54</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0" s="6" t="str">
        <f>LEGER!E47</f>
        <v xml:space="preserve"> </v>
      </c>
      <c r="O40" s="4" t="str">
        <f>SUMPP!CC54</f>
        <v>Kompetensi dalam hal  sudah tercapai.</v>
      </c>
      <c r="P40" s="4" t="str">
        <f>SUMPP!CD54</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0" s="6" t="str">
        <f>LEGER!F47</f>
        <v xml:space="preserve"> </v>
      </c>
      <c r="R40" s="4" t="str">
        <f>SUMBI!CC54</f>
        <v>Kompetensi dalam hal  sudah tercapai.</v>
      </c>
      <c r="S40" s="4" t="str">
        <f>SUMBI!CD54</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0" s="6" t="str">
        <f>LEGER!G47</f>
        <v xml:space="preserve"> </v>
      </c>
      <c r="U40" s="4" t="str">
        <f>SUMMAT!CC54</f>
        <v>Kompetensi dalam hal  sudah tercapai.</v>
      </c>
      <c r="V40" s="4" t="str">
        <f>SUMMAT!CD54</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0" s="6" t="str">
        <f>LEGER!H47</f>
        <v xml:space="preserve"> </v>
      </c>
      <c r="X40" s="4" t="str">
        <f>SUMIPAS!CC54</f>
        <v>Kompetensi dalam hal sudah tercapai.</v>
      </c>
      <c r="Y40" s="4" t="str">
        <f>SUMIPAS!CD54</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0" s="6" t="str">
        <f>LEGER!I47</f>
        <v xml:space="preserve"> </v>
      </c>
      <c r="AA40" s="4" t="str">
        <f>SUMPJOK!CC54</f>
        <v>Kompetensi dalam hal  sudah tercapai.</v>
      </c>
      <c r="AB40" s="4" t="str">
        <f>SUMPJOK!CD54</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0" s="6" t="str">
        <f>LEGER!J47</f>
        <v xml:space="preserve"> </v>
      </c>
      <c r="AD40" s="4" t="str">
        <f>SUMMUSIK!CC54</f>
        <v>Kompetensi dalam hal sudah tercapai.</v>
      </c>
      <c r="AE40" s="4" t="str">
        <f>SUMMUSIK!CD54</f>
        <v>Kompetensi dalam hal contoh capaian pembelajaran 1; contoh tujuan pembelajaran 2; contoh lingkup materi 3; 0 0 0 0 0 0 0 masih perlu ditingkatkan.</v>
      </c>
      <c r="AF40" s="6" t="str">
        <f>LEGER!K47</f>
        <v xml:space="preserve"> </v>
      </c>
      <c r="AG40" s="4" t="str">
        <f>SUMTARI!CC54</f>
        <v>Kompetensi dalam hal sudah tercapai.</v>
      </c>
      <c r="AH40" s="4" t="str">
        <f>SUMTARI!CD54</f>
        <v>Kompetensi dalam hal contoh capaian pembelajaran 1; contoh tujuan pembelajaran 2; contoh lingkup materi 3; 0 0 0 0 0 0 0 masih perlu ditingkatkan.</v>
      </c>
      <c r="AI40" s="6" t="str">
        <f>LEGER!L47</f>
        <v xml:space="preserve"> </v>
      </c>
      <c r="AJ40" s="4" t="str">
        <f>SUMRUPA!CC54</f>
        <v>Kompetensi dalam hal  sudah tercapai.</v>
      </c>
      <c r="AK40" s="4" t="str">
        <f>SUMRUPA!CD54</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0" s="6" t="str">
        <f>LEGER!M47</f>
        <v xml:space="preserve"> </v>
      </c>
      <c r="AM40" s="4" t="str">
        <f>SUMTEATER!CC54</f>
        <v>Kompetensi dalam hal sudah tercapai.</v>
      </c>
      <c r="AN40" s="4" t="str">
        <f>SUMTEATER!CD54</f>
        <v>Kompetensi dalam hal contoh capaian pembelajaran 1; contoh tujuan pembelajaran 2; contoh lingkup materi 3; 0 0 0 0 0 0 0 masih perlu ditingkatkan.</v>
      </c>
      <c r="AO40" s="6" t="str">
        <f>LEGER!N47</f>
        <v xml:space="preserve"> </v>
      </c>
      <c r="AP40" s="4" t="str">
        <f>SUMBJ!CC54</f>
        <v>Kompetensi dalam hal  sudah tercapai.</v>
      </c>
      <c r="AQ40" s="4" t="str">
        <f>SUMBJ!CD54</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0" s="6" t="str">
        <f>LEGER!O47</f>
        <v xml:space="preserve"> </v>
      </c>
      <c r="AS40" s="4" t="str">
        <f>'SUM ING'!CC54</f>
        <v>Kompetensi dalam hal  sudah tercapai.</v>
      </c>
      <c r="AT40" s="4" t="str">
        <f>'SUM ING'!CD54</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0" s="6" t="str">
        <f>LEGER!P47</f>
        <v xml:space="preserve"> </v>
      </c>
      <c r="AV40" s="4" t="str">
        <f>'SUM FIQ'!CC54</f>
        <v>Kompetensi dalam hal  sudah tercapai.</v>
      </c>
      <c r="AW40" s="4" t="str">
        <f>'SUM FIQ'!CD54</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0" s="6" t="str">
        <f>LEGER!Q47</f>
        <v xml:space="preserve"> </v>
      </c>
      <c r="AY40" s="4" t="str">
        <f>'SUM LA'!CC54</f>
        <v>Kompetensi dalam hal  sudah tercapai.</v>
      </c>
      <c r="AZ40" s="4" t="str">
        <f>'SUM LA'!CD54</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0" s="6" t="str">
        <f>LEGER!R47</f>
        <v xml:space="preserve"> </v>
      </c>
      <c r="BB40" s="4" t="str">
        <f>'SUM TIK'!CC54</f>
        <v>Kompetensi dalam hal  sudah tercapai.</v>
      </c>
      <c r="BC40" s="4" t="str">
        <f>'SUM TIK'!CD54</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0" s="7" t="str">
        <f>LEGER!S47</f>
        <v xml:space="preserve"> </v>
      </c>
      <c r="BE40" s="4" t="str">
        <f>SUMM5!CC54</f>
        <v>Kompetensi dalam hal sudah tercapai.</v>
      </c>
      <c r="BF40" s="4" t="str">
        <f>SUMM5!CD54</f>
        <v>Kompetensi dalam hal 0 0 0 0 0 0 0 0 0 0 masih perlu ditingkatkan.</v>
      </c>
      <c r="BG40" s="4" t="str">
        <f>EKSTRA!E44</f>
        <v>Pramuka</v>
      </c>
      <c r="BH40" s="4">
        <f>EKSTRA!F44</f>
        <v>0</v>
      </c>
      <c r="BI40" s="4">
        <f>EKSTRA!G44</f>
        <v>0</v>
      </c>
      <c r="BJ40" s="4">
        <f>EKSTRA!H44</f>
        <v>0</v>
      </c>
      <c r="BK40" s="4">
        <f>EKSTRA!I44</f>
        <v>0</v>
      </c>
      <c r="BL40" s="4">
        <f>EKSTRA!J44</f>
        <v>0</v>
      </c>
      <c r="BM40" s="4">
        <f>EKSTRA!K44</f>
        <v>0</v>
      </c>
      <c r="BN40" s="4">
        <f>EKSTRA!L44</f>
        <v>0</v>
      </c>
      <c r="BO40" s="4">
        <f>EKSTRA!M44</f>
        <v>0</v>
      </c>
      <c r="BP40" s="4">
        <f>KEHADIRAN!E44</f>
        <v>0</v>
      </c>
      <c r="BQ40" s="5">
        <f>KEHADIRAN!F44</f>
        <v>0</v>
      </c>
      <c r="BR40" s="4">
        <f>KEHADIRAN!G44</f>
        <v>0</v>
      </c>
      <c r="BS40" s="5">
        <f>SARAN!E44</f>
        <v>0</v>
      </c>
      <c r="BT40" s="4" t="str">
        <f>HOME!$H$19</f>
        <v>Dr. Suhardini Nurhayati, M.Pd.</v>
      </c>
      <c r="BU40" s="4">
        <f>HOME!$H$20</f>
        <v>0</v>
      </c>
      <c r="BV40" s="4" t="str">
        <f>HOME!$H$21</f>
        <v>Fenny Dimiyanti, S.Pd</v>
      </c>
      <c r="BW40" s="4">
        <f>HOME!$H$22</f>
        <v>0</v>
      </c>
    </row>
    <row r="41" spans="1:75" ht="15.75" customHeight="1">
      <c r="A41" s="2">
        <f>'DATA PESERTA DIDIK'!A45</f>
        <v>0</v>
      </c>
      <c r="B41" s="4" t="e">
        <f t="shared" ref="B41:C41" si="5">#REF!</f>
        <v>#REF!</v>
      </c>
      <c r="C41" s="4" t="e">
        <f t="shared" si="5"/>
        <v>#REF!</v>
      </c>
      <c r="D41" s="5" t="str">
        <f>HOME!$H$8</f>
        <v>SD INSAN AMANAH</v>
      </c>
      <c r="E41" s="5" t="str">
        <f>HOME!$H$11</f>
        <v>Griyashanta Blok M (Jl. Soekarno - Hatta) Malang</v>
      </c>
      <c r="F41" s="2">
        <f>HOME!$H$23</f>
        <v>0</v>
      </c>
      <c r="G41" s="2" t="str">
        <f>HOME!$H$24</f>
        <v>4C</v>
      </c>
      <c r="H41" s="4" t="str">
        <f>HOME!$H$25</f>
        <v>Fase B</v>
      </c>
      <c r="I41" s="4" t="str">
        <f>HOME!$H$26</f>
        <v>Genap</v>
      </c>
      <c r="J41" s="4" t="str">
        <f>HOME!$H$27</f>
        <v>2022/2023</v>
      </c>
      <c r="K41" s="6" t="str">
        <f>LEGER!D48</f>
        <v xml:space="preserve"> </v>
      </c>
      <c r="L41" s="4" t="str">
        <f>SUMPA!CC55</f>
        <v>Kompetensi dalam hal  sudah tercapai.</v>
      </c>
      <c r="M41" s="4" t="str">
        <f>SUMPA!CD55</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1" s="6" t="str">
        <f>LEGER!E48</f>
        <v xml:space="preserve"> </v>
      </c>
      <c r="O41" s="4" t="str">
        <f>SUMPP!CC55</f>
        <v>Kompetensi dalam hal  sudah tercapai.</v>
      </c>
      <c r="P41" s="4" t="str">
        <f>SUMPP!CD55</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1" s="6" t="str">
        <f>LEGER!F48</f>
        <v xml:space="preserve"> </v>
      </c>
      <c r="R41" s="4" t="str">
        <f>SUMBI!CC55</f>
        <v>Kompetensi dalam hal  sudah tercapai.</v>
      </c>
      <c r="S41" s="4" t="str">
        <f>SUMBI!CD55</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1" s="6" t="str">
        <f>LEGER!G48</f>
        <v xml:space="preserve"> </v>
      </c>
      <c r="U41" s="4" t="str">
        <f>SUMMAT!CC55</f>
        <v>Kompetensi dalam hal  sudah tercapai.</v>
      </c>
      <c r="V41" s="4" t="str">
        <f>SUMMAT!CD55</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1" s="6" t="str">
        <f>LEGER!H48</f>
        <v xml:space="preserve"> </v>
      </c>
      <c r="X41" s="4" t="str">
        <f>SUMIPAS!CC55</f>
        <v>Kompetensi dalam hal sudah tercapai.</v>
      </c>
      <c r="Y41" s="4" t="str">
        <f>SUMIPAS!CD55</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1" s="6" t="str">
        <f>LEGER!I48</f>
        <v xml:space="preserve"> </v>
      </c>
      <c r="AA41" s="4" t="str">
        <f>SUMPJOK!CC55</f>
        <v>Kompetensi dalam hal  sudah tercapai.</v>
      </c>
      <c r="AB41" s="4" t="str">
        <f>SUMPJOK!CD55</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1" s="6" t="str">
        <f>LEGER!J48</f>
        <v xml:space="preserve"> </v>
      </c>
      <c r="AD41" s="4" t="str">
        <f>SUMMUSIK!CC55</f>
        <v>Kompetensi dalam hal sudah tercapai.</v>
      </c>
      <c r="AE41" s="4" t="str">
        <f>SUMMUSIK!CD55</f>
        <v>Kompetensi dalam hal contoh capaian pembelajaran 1; contoh tujuan pembelajaran 2; contoh lingkup materi 3; 0 0 0 0 0 0 0 masih perlu ditingkatkan.</v>
      </c>
      <c r="AF41" s="6" t="str">
        <f>LEGER!K48</f>
        <v xml:space="preserve"> </v>
      </c>
      <c r="AG41" s="4" t="str">
        <f>SUMTARI!CC55</f>
        <v>Kompetensi dalam hal sudah tercapai.</v>
      </c>
      <c r="AH41" s="4" t="str">
        <f>SUMTARI!CD55</f>
        <v>Kompetensi dalam hal contoh capaian pembelajaran 1; contoh tujuan pembelajaran 2; contoh lingkup materi 3; 0 0 0 0 0 0 0 masih perlu ditingkatkan.</v>
      </c>
      <c r="AI41" s="6" t="str">
        <f>LEGER!L48</f>
        <v xml:space="preserve"> </v>
      </c>
      <c r="AJ41" s="4" t="str">
        <f>SUMRUPA!CC55</f>
        <v>Kompetensi dalam hal  sudah tercapai.</v>
      </c>
      <c r="AK41" s="4" t="str">
        <f>SUMRUPA!CD55</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1" s="6" t="str">
        <f>LEGER!M48</f>
        <v xml:space="preserve"> </v>
      </c>
      <c r="AM41" s="4" t="str">
        <f>SUMTEATER!CC55</f>
        <v>Kompetensi dalam hal sudah tercapai.</v>
      </c>
      <c r="AN41" s="4" t="str">
        <f>SUMTEATER!CD55</f>
        <v>Kompetensi dalam hal contoh capaian pembelajaran 1; contoh tujuan pembelajaran 2; contoh lingkup materi 3; 0 0 0 0 0 0 0 masih perlu ditingkatkan.</v>
      </c>
      <c r="AO41" s="6" t="str">
        <f>LEGER!N48</f>
        <v xml:space="preserve"> </v>
      </c>
      <c r="AP41" s="4" t="str">
        <f>SUMBJ!CC55</f>
        <v>Kompetensi dalam hal  sudah tercapai.</v>
      </c>
      <c r="AQ41" s="4" t="str">
        <f>SUMBJ!CD55</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1" s="6" t="str">
        <f>LEGER!O48</f>
        <v xml:space="preserve"> </v>
      </c>
      <c r="AS41" s="4" t="str">
        <f>'SUM ING'!CC55</f>
        <v>Kompetensi dalam hal  sudah tercapai.</v>
      </c>
      <c r="AT41" s="4" t="str">
        <f>'SUM ING'!CD55</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1" s="6" t="str">
        <f>LEGER!P48</f>
        <v xml:space="preserve"> </v>
      </c>
      <c r="AV41" s="4" t="str">
        <f>'SUM FIQ'!CC55</f>
        <v>Kompetensi dalam hal  sudah tercapai.</v>
      </c>
      <c r="AW41" s="4" t="str">
        <f>'SUM FIQ'!CD55</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1" s="6" t="str">
        <f>LEGER!Q48</f>
        <v xml:space="preserve"> </v>
      </c>
      <c r="AY41" s="4" t="str">
        <f>'SUM LA'!CC55</f>
        <v>Kompetensi dalam hal  sudah tercapai.</v>
      </c>
      <c r="AZ41" s="4" t="str">
        <f>'SUM LA'!CD55</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1" s="6" t="str">
        <f>LEGER!R48</f>
        <v xml:space="preserve"> </v>
      </c>
      <c r="BB41" s="4" t="str">
        <f>'SUM TIK'!CC55</f>
        <v>Kompetensi dalam hal  sudah tercapai.</v>
      </c>
      <c r="BC41" s="4" t="str">
        <f>'SUM TIK'!CD55</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1" s="7" t="str">
        <f>LEGER!S48</f>
        <v xml:space="preserve"> </v>
      </c>
      <c r="BE41" s="4" t="str">
        <f>SUMM5!CC55</f>
        <v>Kompetensi dalam hal sudah tercapai.</v>
      </c>
      <c r="BF41" s="4" t="str">
        <f>SUMM5!CD55</f>
        <v>Kompetensi dalam hal 0 0 0 0 0 0 0 0 0 0 masih perlu ditingkatkan.</v>
      </c>
      <c r="BG41" s="4" t="str">
        <f>EKSTRA!E45</f>
        <v>Pramuka</v>
      </c>
      <c r="BH41" s="4">
        <f>EKSTRA!F45</f>
        <v>0</v>
      </c>
      <c r="BI41" s="4">
        <f>EKSTRA!G45</f>
        <v>0</v>
      </c>
      <c r="BJ41" s="4">
        <f>EKSTRA!H45</f>
        <v>0</v>
      </c>
      <c r="BK41" s="4">
        <f>EKSTRA!I45</f>
        <v>0</v>
      </c>
      <c r="BL41" s="4">
        <f>EKSTRA!J45</f>
        <v>0</v>
      </c>
      <c r="BM41" s="4">
        <f>EKSTRA!K45</f>
        <v>0</v>
      </c>
      <c r="BN41" s="4">
        <f>EKSTRA!L45</f>
        <v>0</v>
      </c>
      <c r="BO41" s="4">
        <f>EKSTRA!M45</f>
        <v>0</v>
      </c>
      <c r="BP41" s="4">
        <f>KEHADIRAN!E45</f>
        <v>0</v>
      </c>
      <c r="BQ41" s="5">
        <f>KEHADIRAN!F45</f>
        <v>0</v>
      </c>
      <c r="BR41" s="4">
        <f>KEHADIRAN!G45</f>
        <v>0</v>
      </c>
      <c r="BS41" s="5">
        <f>SARAN!E45</f>
        <v>0</v>
      </c>
      <c r="BT41" s="4" t="str">
        <f>HOME!$H$19</f>
        <v>Dr. Suhardini Nurhayati, M.Pd.</v>
      </c>
      <c r="BU41" s="4">
        <f>HOME!$H$20</f>
        <v>0</v>
      </c>
      <c r="BV41" s="4" t="str">
        <f>HOME!$H$21</f>
        <v>Fenny Dimiyanti, S.Pd</v>
      </c>
      <c r="BW41" s="4">
        <f>HOME!$H$22</f>
        <v>0</v>
      </c>
    </row>
    <row r="42" spans="1:75" ht="15.75" customHeight="1">
      <c r="A42" s="2">
        <f>'DATA PESERTA DIDIK'!A46</f>
        <v>0</v>
      </c>
      <c r="B42" s="4" t="e">
        <f t="shared" ref="B42:C42" si="6">#REF!</f>
        <v>#REF!</v>
      </c>
      <c r="C42" s="4" t="e">
        <f t="shared" si="6"/>
        <v>#REF!</v>
      </c>
      <c r="D42" s="5" t="str">
        <f>HOME!$H$8</f>
        <v>SD INSAN AMANAH</v>
      </c>
      <c r="E42" s="5" t="str">
        <f>HOME!$H$11</f>
        <v>Griyashanta Blok M (Jl. Soekarno - Hatta) Malang</v>
      </c>
      <c r="F42" s="2">
        <f>HOME!$H$23</f>
        <v>0</v>
      </c>
      <c r="G42" s="2" t="str">
        <f>HOME!$H$24</f>
        <v>4C</v>
      </c>
      <c r="H42" s="4" t="str">
        <f>HOME!$H$25</f>
        <v>Fase B</v>
      </c>
      <c r="I42" s="4" t="str">
        <f>HOME!$H$26</f>
        <v>Genap</v>
      </c>
      <c r="J42" s="4" t="str">
        <f>HOME!$H$27</f>
        <v>2022/2023</v>
      </c>
      <c r="K42" s="6" t="str">
        <f>LEGER!D49</f>
        <v xml:space="preserve"> </v>
      </c>
      <c r="L42" s="4" t="str">
        <f>SUMPA!CC56</f>
        <v>Kompetensi dalam hal  sudah tercapai.</v>
      </c>
      <c r="M42" s="4" t="str">
        <f>SUMPA!CD56</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2" s="6" t="str">
        <f>LEGER!E49</f>
        <v xml:space="preserve"> </v>
      </c>
      <c r="O42" s="4" t="str">
        <f>SUMPP!CC56</f>
        <v>Kompetensi dalam hal  sudah tercapai.</v>
      </c>
      <c r="P42" s="4" t="str">
        <f>SUMPP!CD56</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2" s="6" t="str">
        <f>LEGER!F49</f>
        <v xml:space="preserve"> </v>
      </c>
      <c r="R42" s="4" t="str">
        <f>SUMBI!CC56</f>
        <v>Kompetensi dalam hal  sudah tercapai.</v>
      </c>
      <c r="S42" s="4" t="str">
        <f>SUMBI!CD56</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2" s="6" t="str">
        <f>LEGER!G49</f>
        <v xml:space="preserve"> </v>
      </c>
      <c r="U42" s="4" t="str">
        <f>SUMMAT!CC56</f>
        <v>Kompetensi dalam hal  sudah tercapai.</v>
      </c>
      <c r="V42" s="4" t="str">
        <f>SUMMAT!CD56</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2" s="6" t="str">
        <f>LEGER!H49</f>
        <v xml:space="preserve"> </v>
      </c>
      <c r="X42" s="4" t="str">
        <f>SUMIPAS!CC56</f>
        <v>Kompetensi dalam hal sudah tercapai.</v>
      </c>
      <c r="Y42" s="4" t="str">
        <f>SUMIPAS!CD56</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2" s="6" t="str">
        <f>LEGER!I49</f>
        <v xml:space="preserve"> </v>
      </c>
      <c r="AA42" s="4" t="str">
        <f>SUMPJOK!CC56</f>
        <v>Kompetensi dalam hal  sudah tercapai.</v>
      </c>
      <c r="AB42" s="4" t="str">
        <f>SUMPJOK!CD56</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2" s="6" t="str">
        <f>LEGER!J49</f>
        <v xml:space="preserve"> </v>
      </c>
      <c r="AD42" s="4" t="str">
        <f>SUMMUSIK!CC56</f>
        <v>Kompetensi dalam hal sudah tercapai.</v>
      </c>
      <c r="AE42" s="4" t="str">
        <f>SUMMUSIK!CD56</f>
        <v>Kompetensi dalam hal contoh capaian pembelajaran 1; contoh tujuan pembelajaran 2; contoh lingkup materi 3; 0 0 0 0 0 0 0 masih perlu ditingkatkan.</v>
      </c>
      <c r="AF42" s="6" t="str">
        <f>LEGER!K49</f>
        <v xml:space="preserve"> </v>
      </c>
      <c r="AG42" s="4" t="str">
        <f>SUMTARI!CC56</f>
        <v>Kompetensi dalam hal sudah tercapai.</v>
      </c>
      <c r="AH42" s="4" t="str">
        <f>SUMTARI!CD56</f>
        <v>Kompetensi dalam hal contoh capaian pembelajaran 1; contoh tujuan pembelajaran 2; contoh lingkup materi 3; 0 0 0 0 0 0 0 masih perlu ditingkatkan.</v>
      </c>
      <c r="AI42" s="6" t="str">
        <f>LEGER!L49</f>
        <v xml:space="preserve"> </v>
      </c>
      <c r="AJ42" s="4" t="str">
        <f>SUMRUPA!CC56</f>
        <v>Kompetensi dalam hal  sudah tercapai.</v>
      </c>
      <c r="AK42" s="4" t="str">
        <f>SUMRUPA!CD56</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2" s="6" t="str">
        <f>LEGER!M49</f>
        <v xml:space="preserve"> </v>
      </c>
      <c r="AM42" s="4" t="str">
        <f>SUMTEATER!CC56</f>
        <v>Kompetensi dalam hal sudah tercapai.</v>
      </c>
      <c r="AN42" s="4" t="str">
        <f>SUMTEATER!CD56</f>
        <v>Kompetensi dalam hal contoh capaian pembelajaran 1; contoh tujuan pembelajaran 2; contoh lingkup materi 3; 0 0 0 0 0 0 0 masih perlu ditingkatkan.</v>
      </c>
      <c r="AO42" s="6" t="str">
        <f>LEGER!N49</f>
        <v xml:space="preserve"> </v>
      </c>
      <c r="AP42" s="4" t="str">
        <f>SUMBJ!CC56</f>
        <v>Kompetensi dalam hal  sudah tercapai.</v>
      </c>
      <c r="AQ42" s="4" t="str">
        <f>SUMBJ!CD56</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2" s="6" t="str">
        <f>LEGER!O49</f>
        <v xml:space="preserve"> </v>
      </c>
      <c r="AS42" s="4" t="str">
        <f>'SUM ING'!CC56</f>
        <v>Kompetensi dalam hal  sudah tercapai.</v>
      </c>
      <c r="AT42" s="4" t="str">
        <f>'SUM ING'!CD56</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2" s="6" t="str">
        <f>LEGER!P49</f>
        <v xml:space="preserve"> </v>
      </c>
      <c r="AV42" s="4" t="str">
        <f>'SUM FIQ'!CC56</f>
        <v>Kompetensi dalam hal  sudah tercapai.</v>
      </c>
      <c r="AW42" s="4" t="str">
        <f>'SUM FIQ'!CD56</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2" s="6" t="str">
        <f>LEGER!Q49</f>
        <v xml:space="preserve"> </v>
      </c>
      <c r="AY42" s="4" t="str">
        <f>'SUM LA'!CC56</f>
        <v>Kompetensi dalam hal  sudah tercapai.</v>
      </c>
      <c r="AZ42" s="4" t="str">
        <f>'SUM LA'!CD56</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2" s="6" t="str">
        <f>LEGER!R49</f>
        <v xml:space="preserve"> </v>
      </c>
      <c r="BB42" s="4" t="str">
        <f>'SUM TIK'!CC56</f>
        <v>Kompetensi dalam hal  sudah tercapai.</v>
      </c>
      <c r="BC42" s="4" t="str">
        <f>'SUM TIK'!CD56</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2" s="7" t="str">
        <f>LEGER!S49</f>
        <v xml:space="preserve"> </v>
      </c>
      <c r="BE42" s="4" t="str">
        <f>SUMM5!CC56</f>
        <v>Kompetensi dalam hal sudah tercapai.</v>
      </c>
      <c r="BF42" s="4" t="str">
        <f>SUMM5!CD56</f>
        <v>Kompetensi dalam hal 0 0 0 0 0 0 0 0 0 0 masih perlu ditingkatkan.</v>
      </c>
      <c r="BG42" s="4" t="str">
        <f>EKSTRA!E46</f>
        <v>Pramuka</v>
      </c>
      <c r="BH42" s="4">
        <f>EKSTRA!F46</f>
        <v>0</v>
      </c>
      <c r="BI42" s="4">
        <f>EKSTRA!G46</f>
        <v>0</v>
      </c>
      <c r="BJ42" s="4">
        <f>EKSTRA!H46</f>
        <v>0</v>
      </c>
      <c r="BK42" s="4">
        <f>EKSTRA!I46</f>
        <v>0</v>
      </c>
      <c r="BL42" s="4">
        <f>EKSTRA!J46</f>
        <v>0</v>
      </c>
      <c r="BM42" s="4">
        <f>EKSTRA!K46</f>
        <v>0</v>
      </c>
      <c r="BN42" s="4">
        <f>EKSTRA!L46</f>
        <v>0</v>
      </c>
      <c r="BO42" s="4">
        <f>EKSTRA!M46</f>
        <v>0</v>
      </c>
      <c r="BP42" s="4">
        <f>KEHADIRAN!E46</f>
        <v>0</v>
      </c>
      <c r="BQ42" s="5">
        <f>KEHADIRAN!F46</f>
        <v>0</v>
      </c>
      <c r="BR42" s="4">
        <f>KEHADIRAN!G46</f>
        <v>0</v>
      </c>
      <c r="BS42" s="5">
        <f>SARAN!E46</f>
        <v>0</v>
      </c>
      <c r="BT42" s="4" t="str">
        <f>HOME!$H$19</f>
        <v>Dr. Suhardini Nurhayati, M.Pd.</v>
      </c>
      <c r="BU42" s="4">
        <f>HOME!$H$20</f>
        <v>0</v>
      </c>
      <c r="BV42" s="4" t="str">
        <f>HOME!$H$21</f>
        <v>Fenny Dimiyanti, S.Pd</v>
      </c>
      <c r="BW42" s="4">
        <f>HOME!$H$22</f>
        <v>0</v>
      </c>
    </row>
    <row r="43" spans="1:75" ht="15.75" customHeight="1">
      <c r="A43" s="2">
        <f>'DATA PESERTA DIDIK'!A47</f>
        <v>0</v>
      </c>
      <c r="B43" s="4" t="e">
        <f t="shared" ref="B43:C43" si="7">#REF!</f>
        <v>#REF!</v>
      </c>
      <c r="C43" s="4" t="e">
        <f t="shared" si="7"/>
        <v>#REF!</v>
      </c>
      <c r="D43" s="5" t="str">
        <f>HOME!$H$8</f>
        <v>SD INSAN AMANAH</v>
      </c>
      <c r="E43" s="5" t="str">
        <f>HOME!$H$11</f>
        <v>Griyashanta Blok M (Jl. Soekarno - Hatta) Malang</v>
      </c>
      <c r="F43" s="2">
        <f>HOME!$H$23</f>
        <v>0</v>
      </c>
      <c r="G43" s="2" t="str">
        <f>HOME!$H$24</f>
        <v>4C</v>
      </c>
      <c r="H43" s="4" t="str">
        <f>HOME!$H$25</f>
        <v>Fase B</v>
      </c>
      <c r="I43" s="4" t="str">
        <f>HOME!$H$26</f>
        <v>Genap</v>
      </c>
      <c r="J43" s="4" t="str">
        <f>HOME!$H$27</f>
        <v>2022/2023</v>
      </c>
      <c r="K43" s="6" t="str">
        <f>LEGER!D50</f>
        <v xml:space="preserve"> </v>
      </c>
      <c r="L43" s="4" t="str">
        <f>SUMPA!CC57</f>
        <v>Kompetensi dalam hal  sudah tercapai.</v>
      </c>
      <c r="M43" s="4" t="str">
        <f>SUMPA!CD57</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3" s="6" t="str">
        <f>LEGER!E50</f>
        <v xml:space="preserve"> </v>
      </c>
      <c r="O43" s="4" t="str">
        <f>SUMPP!CC57</f>
        <v>Kompetensi dalam hal  sudah tercapai.</v>
      </c>
      <c r="P43" s="4" t="str">
        <f>SUMPP!CD57</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3" s="6" t="str">
        <f>LEGER!F50</f>
        <v xml:space="preserve"> </v>
      </c>
      <c r="R43" s="4" t="str">
        <f>SUMBI!CC57</f>
        <v>Kompetensi dalam hal  sudah tercapai.</v>
      </c>
      <c r="S43" s="4" t="str">
        <f>SUMBI!CD57</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3" s="6" t="str">
        <f>LEGER!G50</f>
        <v xml:space="preserve"> </v>
      </c>
      <c r="U43" s="4" t="str">
        <f>SUMMAT!CC57</f>
        <v>Kompetensi dalam hal  sudah tercapai.</v>
      </c>
      <c r="V43" s="4" t="str">
        <f>SUMMAT!CD57</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3" s="6" t="str">
        <f>LEGER!H50</f>
        <v xml:space="preserve"> </v>
      </c>
      <c r="X43" s="4" t="str">
        <f>SUMIPAS!CC57</f>
        <v>Kompetensi dalam hal sudah tercapai.</v>
      </c>
      <c r="Y43" s="4" t="str">
        <f>SUMIPAS!CD57</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3" s="6" t="str">
        <f>LEGER!I50</f>
        <v xml:space="preserve"> </v>
      </c>
      <c r="AA43" s="4" t="str">
        <f>SUMPJOK!CC57</f>
        <v>Kompetensi dalam hal  sudah tercapai.</v>
      </c>
      <c r="AB43" s="4" t="str">
        <f>SUMPJOK!CD57</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3" s="6" t="str">
        <f>LEGER!J50</f>
        <v xml:space="preserve"> </v>
      </c>
      <c r="AD43" s="4" t="str">
        <f>SUMMUSIK!CC57</f>
        <v>Kompetensi dalam hal sudah tercapai.</v>
      </c>
      <c r="AE43" s="4" t="str">
        <f>SUMMUSIK!CD57</f>
        <v>Kompetensi dalam hal contoh capaian pembelajaran 1; contoh tujuan pembelajaran 2; contoh lingkup materi 3; 0 0 0 0 0 0 0 masih perlu ditingkatkan.</v>
      </c>
      <c r="AF43" s="6" t="str">
        <f>LEGER!K50</f>
        <v xml:space="preserve"> </v>
      </c>
      <c r="AG43" s="4" t="str">
        <f>SUMTARI!CC57</f>
        <v>Kompetensi dalam hal sudah tercapai.</v>
      </c>
      <c r="AH43" s="4" t="str">
        <f>SUMTARI!CD57</f>
        <v>Kompetensi dalam hal contoh capaian pembelajaran 1; contoh tujuan pembelajaran 2; contoh lingkup materi 3; 0 0 0 0 0 0 0 masih perlu ditingkatkan.</v>
      </c>
      <c r="AI43" s="6" t="str">
        <f>LEGER!L50</f>
        <v xml:space="preserve"> </v>
      </c>
      <c r="AJ43" s="4" t="str">
        <f>SUMRUPA!CC57</f>
        <v>Kompetensi dalam hal  sudah tercapai.</v>
      </c>
      <c r="AK43" s="4" t="str">
        <f>SUMRUPA!CD57</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3" s="6" t="str">
        <f>LEGER!M50</f>
        <v xml:space="preserve"> </v>
      </c>
      <c r="AM43" s="4" t="str">
        <f>SUMTEATER!CC57</f>
        <v>Kompetensi dalam hal sudah tercapai.</v>
      </c>
      <c r="AN43" s="4" t="str">
        <f>SUMTEATER!CD57</f>
        <v>Kompetensi dalam hal contoh capaian pembelajaran 1; contoh tujuan pembelajaran 2; contoh lingkup materi 3; 0 0 0 0 0 0 0 masih perlu ditingkatkan.</v>
      </c>
      <c r="AO43" s="6" t="str">
        <f>LEGER!N50</f>
        <v xml:space="preserve"> </v>
      </c>
      <c r="AP43" s="4" t="str">
        <f>SUMBJ!CC57</f>
        <v>Kompetensi dalam hal  sudah tercapai.</v>
      </c>
      <c r="AQ43" s="4" t="str">
        <f>SUMBJ!CD57</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3" s="6" t="str">
        <f>LEGER!O50</f>
        <v xml:space="preserve"> </v>
      </c>
      <c r="AS43" s="4" t="str">
        <f>'SUM ING'!CC57</f>
        <v>Kompetensi dalam hal  sudah tercapai.</v>
      </c>
      <c r="AT43" s="4" t="str">
        <f>'SUM ING'!CD57</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3" s="6" t="str">
        <f>LEGER!P50</f>
        <v xml:space="preserve"> </v>
      </c>
      <c r="AV43" s="4" t="str">
        <f>'SUM FIQ'!CC57</f>
        <v>Kompetensi dalam hal  sudah tercapai.</v>
      </c>
      <c r="AW43" s="4" t="str">
        <f>'SUM FIQ'!CD57</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3" s="6" t="str">
        <f>LEGER!Q50</f>
        <v xml:space="preserve"> </v>
      </c>
      <c r="AY43" s="4" t="str">
        <f>'SUM LA'!CC57</f>
        <v>Kompetensi dalam hal  sudah tercapai.</v>
      </c>
      <c r="AZ43" s="4" t="str">
        <f>'SUM LA'!CD57</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3" s="6" t="str">
        <f>LEGER!R50</f>
        <v xml:space="preserve"> </v>
      </c>
      <c r="BB43" s="4" t="str">
        <f>'SUM TIK'!CC57</f>
        <v>Kompetensi dalam hal  sudah tercapai.</v>
      </c>
      <c r="BC43" s="4" t="str">
        <f>'SUM TIK'!CD57</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3" s="7" t="str">
        <f>LEGER!S50</f>
        <v xml:space="preserve"> </v>
      </c>
      <c r="BE43" s="4" t="str">
        <f>SUMM5!CC57</f>
        <v>Kompetensi dalam hal sudah tercapai.</v>
      </c>
      <c r="BF43" s="4" t="str">
        <f>SUMM5!CD57</f>
        <v>Kompetensi dalam hal 0 0 0 0 0 0 0 0 0 0 masih perlu ditingkatkan.</v>
      </c>
      <c r="BG43" s="4" t="str">
        <f>EKSTRA!E47</f>
        <v>Pramuka</v>
      </c>
      <c r="BH43" s="4">
        <f>EKSTRA!F47</f>
        <v>0</v>
      </c>
      <c r="BI43" s="4">
        <f>EKSTRA!G47</f>
        <v>0</v>
      </c>
      <c r="BJ43" s="4">
        <f>EKSTRA!H47</f>
        <v>0</v>
      </c>
      <c r="BK43" s="4">
        <f>EKSTRA!I47</f>
        <v>0</v>
      </c>
      <c r="BL43" s="4">
        <f>EKSTRA!J47</f>
        <v>0</v>
      </c>
      <c r="BM43" s="4">
        <f>EKSTRA!K47</f>
        <v>0</v>
      </c>
      <c r="BN43" s="4">
        <f>EKSTRA!L47</f>
        <v>0</v>
      </c>
      <c r="BO43" s="4">
        <f>EKSTRA!M47</f>
        <v>0</v>
      </c>
      <c r="BP43" s="4">
        <f>KEHADIRAN!E47</f>
        <v>0</v>
      </c>
      <c r="BQ43" s="5">
        <f>KEHADIRAN!F47</f>
        <v>0</v>
      </c>
      <c r="BR43" s="4">
        <f>KEHADIRAN!G47</f>
        <v>0</v>
      </c>
      <c r="BS43" s="5">
        <f>SARAN!E47</f>
        <v>0</v>
      </c>
      <c r="BT43" s="4" t="str">
        <f>HOME!$H$19</f>
        <v>Dr. Suhardini Nurhayati, M.Pd.</v>
      </c>
      <c r="BU43" s="4">
        <f>HOME!$H$20</f>
        <v>0</v>
      </c>
      <c r="BV43" s="4" t="str">
        <f>HOME!$H$21</f>
        <v>Fenny Dimiyanti, S.Pd</v>
      </c>
      <c r="BW43" s="4">
        <f>HOME!$H$22</f>
        <v>0</v>
      </c>
    </row>
    <row r="44" spans="1:75" ht="15.75" customHeight="1">
      <c r="A44" s="2">
        <f>'DATA PESERTA DIDIK'!A48</f>
        <v>0</v>
      </c>
      <c r="B44" s="4">
        <f>'DATA PESERTA DIDIK'!C48</f>
        <v>0</v>
      </c>
      <c r="C44" s="4">
        <f>'DATA PESERTA DIDIK'!D48</f>
        <v>0</v>
      </c>
      <c r="D44" s="5" t="str">
        <f>HOME!$H$8</f>
        <v>SD INSAN AMANAH</v>
      </c>
      <c r="E44" s="5" t="str">
        <f>HOME!$H$11</f>
        <v>Griyashanta Blok M (Jl. Soekarno - Hatta) Malang</v>
      </c>
      <c r="F44" s="2">
        <f>HOME!$H$23</f>
        <v>0</v>
      </c>
      <c r="G44" s="2" t="str">
        <f>HOME!$H$24</f>
        <v>4C</v>
      </c>
      <c r="H44" s="4" t="str">
        <f>HOME!$H$25</f>
        <v>Fase B</v>
      </c>
      <c r="I44" s="4" t="str">
        <f>HOME!$H$26</f>
        <v>Genap</v>
      </c>
      <c r="J44" s="4" t="str">
        <f>HOME!$H$27</f>
        <v>2022/2023</v>
      </c>
      <c r="K44" s="6" t="str">
        <f>LEGER!D51</f>
        <v xml:space="preserve"> </v>
      </c>
      <c r="L44" s="4" t="str">
        <f>SUMPA!CC58</f>
        <v>Kompetensi dalam hal  sudah tercapai.</v>
      </c>
      <c r="M44" s="4" t="str">
        <f>SUMPA!CD58</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4" s="6" t="str">
        <f>LEGER!E51</f>
        <v xml:space="preserve"> </v>
      </c>
      <c r="O44" s="4" t="str">
        <f>SUMPP!CC58</f>
        <v>Kompetensi dalam hal  sudah tercapai.</v>
      </c>
      <c r="P44" s="4" t="str">
        <f>SUMPP!CD58</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4" s="6" t="str">
        <f>LEGER!F51</f>
        <v xml:space="preserve"> </v>
      </c>
      <c r="R44" s="4" t="str">
        <f>SUMBI!CC58</f>
        <v>Kompetensi dalam hal  sudah tercapai.</v>
      </c>
      <c r="S44" s="4" t="str">
        <f>SUMBI!CD58</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4" s="6" t="str">
        <f>LEGER!G51</f>
        <v xml:space="preserve"> </v>
      </c>
      <c r="U44" s="4" t="str">
        <f>SUMMAT!CC58</f>
        <v>Kompetensi dalam hal  sudah tercapai.</v>
      </c>
      <c r="V44" s="4" t="str">
        <f>SUMMAT!CD58</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4" s="6" t="str">
        <f>LEGER!H51</f>
        <v xml:space="preserve"> </v>
      </c>
      <c r="X44" s="4" t="str">
        <f>SUMIPAS!CC58</f>
        <v>Kompetensi dalam hal sudah tercapai.</v>
      </c>
      <c r="Y44" s="4" t="str">
        <f>SUMIPAS!CD58</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4" s="6" t="str">
        <f>LEGER!I51</f>
        <v xml:space="preserve"> </v>
      </c>
      <c r="AA44" s="4" t="str">
        <f>SUMPJOK!CC58</f>
        <v>Kompetensi dalam hal  sudah tercapai.</v>
      </c>
      <c r="AB44" s="4" t="str">
        <f>SUMPJOK!CD58</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4" s="6" t="str">
        <f>LEGER!J51</f>
        <v xml:space="preserve"> </v>
      </c>
      <c r="AD44" s="4" t="str">
        <f>SUMMUSIK!CC58</f>
        <v>Kompetensi dalam hal sudah tercapai.</v>
      </c>
      <c r="AE44" s="4" t="str">
        <f>SUMMUSIK!CD58</f>
        <v>Kompetensi dalam hal contoh capaian pembelajaran 1; contoh tujuan pembelajaran 2; contoh lingkup materi 3; 0 0 0 0 0 0 0 masih perlu ditingkatkan.</v>
      </c>
      <c r="AF44" s="6" t="str">
        <f>LEGER!K51</f>
        <v xml:space="preserve"> </v>
      </c>
      <c r="AG44" s="4" t="str">
        <f>SUMTARI!CC58</f>
        <v>Kompetensi dalam hal sudah tercapai.</v>
      </c>
      <c r="AH44" s="4" t="str">
        <f>SUMTARI!CD58</f>
        <v>Kompetensi dalam hal contoh capaian pembelajaran 1; contoh tujuan pembelajaran 2; contoh lingkup materi 3; 0 0 0 0 0 0 0 masih perlu ditingkatkan.</v>
      </c>
      <c r="AI44" s="6" t="str">
        <f>LEGER!L51</f>
        <v xml:space="preserve"> </v>
      </c>
      <c r="AJ44" s="4" t="str">
        <f>SUMRUPA!CC58</f>
        <v>Kompetensi dalam hal  sudah tercapai.</v>
      </c>
      <c r="AK44" s="4" t="str">
        <f>SUMRUPA!CD58</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4" s="6" t="str">
        <f>LEGER!M51</f>
        <v xml:space="preserve"> </v>
      </c>
      <c r="AM44" s="4" t="str">
        <f>SUMTEATER!CC58</f>
        <v>Kompetensi dalam hal sudah tercapai.</v>
      </c>
      <c r="AN44" s="4" t="str">
        <f>SUMTEATER!CD58</f>
        <v>Kompetensi dalam hal contoh capaian pembelajaran 1; contoh tujuan pembelajaran 2; contoh lingkup materi 3; 0 0 0 0 0 0 0 masih perlu ditingkatkan.</v>
      </c>
      <c r="AO44" s="6" t="str">
        <f>LEGER!N51</f>
        <v xml:space="preserve"> </v>
      </c>
      <c r="AP44" s="4" t="str">
        <f>SUMBJ!CC58</f>
        <v>Kompetensi dalam hal  sudah tercapai.</v>
      </c>
      <c r="AQ44" s="4" t="str">
        <f>SUMBJ!CD58</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4" s="6" t="str">
        <f>LEGER!O51</f>
        <v xml:space="preserve"> </v>
      </c>
      <c r="AS44" s="4" t="str">
        <f>'SUM ING'!CC58</f>
        <v>Kompetensi dalam hal  sudah tercapai.</v>
      </c>
      <c r="AT44" s="4" t="str">
        <f>'SUM ING'!CD58</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4" s="6" t="str">
        <f>LEGER!P51</f>
        <v xml:space="preserve"> </v>
      </c>
      <c r="AV44" s="4" t="str">
        <f>'SUM FIQ'!CC58</f>
        <v>Kompetensi dalam hal  sudah tercapai.</v>
      </c>
      <c r="AW44" s="4" t="str">
        <f>'SUM FIQ'!CD58</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4" s="6" t="str">
        <f>LEGER!Q51</f>
        <v xml:space="preserve"> </v>
      </c>
      <c r="AY44" s="4" t="str">
        <f>'SUM LA'!CC58</f>
        <v>Kompetensi dalam hal  sudah tercapai.</v>
      </c>
      <c r="AZ44" s="4" t="str">
        <f>'SUM LA'!CD58</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4" s="6" t="str">
        <f>LEGER!R51</f>
        <v xml:space="preserve"> </v>
      </c>
      <c r="BB44" s="4" t="str">
        <f>'SUM TIK'!CC58</f>
        <v>Kompetensi dalam hal  sudah tercapai.</v>
      </c>
      <c r="BC44" s="4" t="str">
        <f>'SUM TIK'!CD58</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4" s="7" t="str">
        <f>LEGER!S51</f>
        <v xml:space="preserve"> </v>
      </c>
      <c r="BE44" s="4" t="str">
        <f>SUMM5!CC58</f>
        <v>Kompetensi dalam hal sudah tercapai.</v>
      </c>
      <c r="BF44" s="4" t="str">
        <f>SUMM5!CD58</f>
        <v>Kompetensi dalam hal 0 0 0 0 0 0 0 0 0 0 masih perlu ditingkatkan.</v>
      </c>
      <c r="BG44" s="4" t="str">
        <f>EKSTRA!E48</f>
        <v>Pramuka</v>
      </c>
      <c r="BH44" s="4">
        <f>EKSTRA!F48</f>
        <v>0</v>
      </c>
      <c r="BI44" s="4">
        <f>EKSTRA!G48</f>
        <v>0</v>
      </c>
      <c r="BJ44" s="4">
        <f>EKSTRA!H48</f>
        <v>0</v>
      </c>
      <c r="BK44" s="4">
        <f>EKSTRA!I48</f>
        <v>0</v>
      </c>
      <c r="BL44" s="4">
        <f>EKSTRA!J48</f>
        <v>0</v>
      </c>
      <c r="BM44" s="4">
        <f>EKSTRA!K48</f>
        <v>0</v>
      </c>
      <c r="BN44" s="4">
        <f>EKSTRA!L48</f>
        <v>0</v>
      </c>
      <c r="BO44" s="4">
        <f>EKSTRA!M48</f>
        <v>0</v>
      </c>
      <c r="BP44" s="4">
        <f>KEHADIRAN!E48</f>
        <v>0</v>
      </c>
      <c r="BQ44" s="5">
        <f>KEHADIRAN!F48</f>
        <v>0</v>
      </c>
      <c r="BR44" s="4">
        <f>KEHADIRAN!G48</f>
        <v>0</v>
      </c>
      <c r="BS44" s="5">
        <f>SARAN!E48</f>
        <v>0</v>
      </c>
      <c r="BT44" s="4" t="str">
        <f>HOME!$H$19</f>
        <v>Dr. Suhardini Nurhayati, M.Pd.</v>
      </c>
      <c r="BU44" s="4">
        <f>HOME!$H$20</f>
        <v>0</v>
      </c>
      <c r="BV44" s="4" t="str">
        <f>HOME!$H$21</f>
        <v>Fenny Dimiyanti, S.Pd</v>
      </c>
      <c r="BW44" s="4">
        <f>HOME!$H$22</f>
        <v>0</v>
      </c>
    </row>
    <row r="45" spans="1:75" ht="15.75" customHeight="1">
      <c r="A45" s="2">
        <f>'DATA PESERTA DIDIK'!A49</f>
        <v>0</v>
      </c>
      <c r="B45" s="4">
        <f>'DATA PESERTA DIDIK'!C49</f>
        <v>0</v>
      </c>
      <c r="C45" s="4">
        <f>'DATA PESERTA DIDIK'!D49</f>
        <v>0</v>
      </c>
      <c r="D45" s="5" t="str">
        <f>HOME!$H$8</f>
        <v>SD INSAN AMANAH</v>
      </c>
      <c r="E45" s="5" t="str">
        <f>HOME!$H$11</f>
        <v>Griyashanta Blok M (Jl. Soekarno - Hatta) Malang</v>
      </c>
      <c r="F45" s="2">
        <f>HOME!$H$23</f>
        <v>0</v>
      </c>
      <c r="G45" s="2" t="str">
        <f>HOME!$H$24</f>
        <v>4C</v>
      </c>
      <c r="H45" s="4" t="str">
        <f>HOME!$H$25</f>
        <v>Fase B</v>
      </c>
      <c r="I45" s="4" t="str">
        <f>HOME!$H$26</f>
        <v>Genap</v>
      </c>
      <c r="J45" s="4" t="str">
        <f>HOME!$H$27</f>
        <v>2022/2023</v>
      </c>
      <c r="K45" s="6" t="str">
        <f>LEGER!D52</f>
        <v xml:space="preserve"> </v>
      </c>
      <c r="L45" s="4" t="str">
        <f>SUMPA!CC59</f>
        <v>Kompetensi dalam hal  sudah tercapai.</v>
      </c>
      <c r="M45" s="4" t="str">
        <f>SUMPA!CD59</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5" s="6" t="str">
        <f>LEGER!E52</f>
        <v xml:space="preserve"> </v>
      </c>
      <c r="O45" s="4" t="str">
        <f>SUMPP!CC59</f>
        <v>Kompetensi dalam hal  sudah tercapai.</v>
      </c>
      <c r="P45" s="4" t="str">
        <f>SUMPP!CD59</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5" s="6" t="str">
        <f>LEGER!F52</f>
        <v xml:space="preserve"> </v>
      </c>
      <c r="R45" s="4" t="str">
        <f>SUMBI!CC59</f>
        <v>Kompetensi dalam hal  sudah tercapai.</v>
      </c>
      <c r="S45" s="4" t="str">
        <f>SUMBI!CD59</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5" s="6" t="str">
        <f>LEGER!G52</f>
        <v xml:space="preserve"> </v>
      </c>
      <c r="U45" s="4" t="str">
        <f>SUMMAT!CC59</f>
        <v>Kompetensi dalam hal  sudah tercapai.</v>
      </c>
      <c r="V45" s="4" t="str">
        <f>SUMMAT!CD59</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5" s="6" t="str">
        <f>LEGER!H52</f>
        <v xml:space="preserve"> </v>
      </c>
      <c r="X45" s="4" t="str">
        <f>SUMIPAS!CC59</f>
        <v>Kompetensi dalam hal sudah tercapai.</v>
      </c>
      <c r="Y45" s="4" t="str">
        <f>SUMIPAS!CD59</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5" s="6" t="str">
        <f>LEGER!I52</f>
        <v xml:space="preserve"> </v>
      </c>
      <c r="AA45" s="4" t="str">
        <f>SUMPJOK!CC59</f>
        <v>Kompetensi dalam hal  sudah tercapai.</v>
      </c>
      <c r="AB45" s="4" t="str">
        <f>SUMPJOK!CD59</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5" s="6" t="str">
        <f>LEGER!J52</f>
        <v xml:space="preserve"> </v>
      </c>
      <c r="AD45" s="4" t="str">
        <f>SUMMUSIK!CC59</f>
        <v>Kompetensi dalam hal sudah tercapai.</v>
      </c>
      <c r="AE45" s="4" t="str">
        <f>SUMMUSIK!CD59</f>
        <v>Kompetensi dalam hal contoh capaian pembelajaran 1; contoh tujuan pembelajaran 2; contoh lingkup materi 3; 0 0 0 0 0 0 0 masih perlu ditingkatkan.</v>
      </c>
      <c r="AF45" s="6" t="str">
        <f>LEGER!K52</f>
        <v xml:space="preserve"> </v>
      </c>
      <c r="AG45" s="4" t="str">
        <f>SUMTARI!CC59</f>
        <v>Kompetensi dalam hal sudah tercapai.</v>
      </c>
      <c r="AH45" s="4" t="str">
        <f>SUMTARI!CD59</f>
        <v>Kompetensi dalam hal contoh capaian pembelajaran 1; contoh tujuan pembelajaran 2; contoh lingkup materi 3; 0 0 0 0 0 0 0 masih perlu ditingkatkan.</v>
      </c>
      <c r="AI45" s="6" t="str">
        <f>LEGER!L52</f>
        <v xml:space="preserve"> </v>
      </c>
      <c r="AJ45" s="4" t="str">
        <f>SUMRUPA!CC59</f>
        <v>Kompetensi dalam hal  sudah tercapai.</v>
      </c>
      <c r="AK45" s="4" t="str">
        <f>SUMRUPA!CD59</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5" s="6" t="str">
        <f>LEGER!M52</f>
        <v xml:space="preserve"> </v>
      </c>
      <c r="AM45" s="4" t="str">
        <f>SUMTEATER!CC59</f>
        <v>Kompetensi dalam hal sudah tercapai.</v>
      </c>
      <c r="AN45" s="4" t="str">
        <f>SUMTEATER!CD59</f>
        <v>Kompetensi dalam hal contoh capaian pembelajaran 1; contoh tujuan pembelajaran 2; contoh lingkup materi 3; 0 0 0 0 0 0 0 masih perlu ditingkatkan.</v>
      </c>
      <c r="AO45" s="6" t="str">
        <f>LEGER!N52</f>
        <v xml:space="preserve"> </v>
      </c>
      <c r="AP45" s="4" t="str">
        <f>SUMBJ!CC59</f>
        <v>Kompetensi dalam hal  sudah tercapai.</v>
      </c>
      <c r="AQ45" s="4" t="str">
        <f>SUMBJ!CD59</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5" s="6" t="str">
        <f>LEGER!O52</f>
        <v xml:space="preserve"> </v>
      </c>
      <c r="AS45" s="4" t="str">
        <f>'SUM ING'!CC59</f>
        <v>Kompetensi dalam hal  sudah tercapai.</v>
      </c>
      <c r="AT45" s="4" t="str">
        <f>'SUM ING'!CD59</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5" s="6" t="str">
        <f>LEGER!P52</f>
        <v xml:space="preserve"> </v>
      </c>
      <c r="AV45" s="4" t="str">
        <f>'SUM FIQ'!CC59</f>
        <v>Kompetensi dalam hal  sudah tercapai.</v>
      </c>
      <c r="AW45" s="4" t="str">
        <f>'SUM FIQ'!CD59</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5" s="6" t="str">
        <f>LEGER!Q52</f>
        <v xml:space="preserve"> </v>
      </c>
      <c r="AY45" s="4" t="str">
        <f>'SUM LA'!CC59</f>
        <v>Kompetensi dalam hal  sudah tercapai.</v>
      </c>
      <c r="AZ45" s="4" t="str">
        <f>'SUM LA'!CD59</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5" s="6" t="str">
        <f>LEGER!R52</f>
        <v xml:space="preserve"> </v>
      </c>
      <c r="BB45" s="4" t="str">
        <f>'SUM TIK'!CC59</f>
        <v>Kompetensi dalam hal  sudah tercapai.</v>
      </c>
      <c r="BC45" s="4" t="str">
        <f>'SUM TIK'!CD59</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5" s="7" t="str">
        <f>LEGER!S52</f>
        <v xml:space="preserve"> </v>
      </c>
      <c r="BE45" s="4" t="str">
        <f>SUMM5!CC59</f>
        <v>Kompetensi dalam hal sudah tercapai.</v>
      </c>
      <c r="BF45" s="4" t="str">
        <f>SUMM5!CD59</f>
        <v>Kompetensi dalam hal 0 0 0 0 0 0 0 0 0 0 masih perlu ditingkatkan.</v>
      </c>
      <c r="BG45" s="4" t="str">
        <f>EKSTRA!E49</f>
        <v>Pramuka</v>
      </c>
      <c r="BH45" s="4">
        <f>EKSTRA!F49</f>
        <v>0</v>
      </c>
      <c r="BI45" s="4">
        <f>EKSTRA!G49</f>
        <v>0</v>
      </c>
      <c r="BJ45" s="4">
        <f>EKSTRA!H49</f>
        <v>0</v>
      </c>
      <c r="BK45" s="4">
        <f>EKSTRA!I49</f>
        <v>0</v>
      </c>
      <c r="BL45" s="4">
        <f>EKSTRA!J49</f>
        <v>0</v>
      </c>
      <c r="BM45" s="4">
        <f>EKSTRA!K49</f>
        <v>0</v>
      </c>
      <c r="BN45" s="4">
        <f>EKSTRA!L49</f>
        <v>0</v>
      </c>
      <c r="BO45" s="4">
        <f>EKSTRA!M49</f>
        <v>0</v>
      </c>
      <c r="BP45" s="4">
        <f>KEHADIRAN!E49</f>
        <v>0</v>
      </c>
      <c r="BQ45" s="5">
        <f>KEHADIRAN!F49</f>
        <v>0</v>
      </c>
      <c r="BR45" s="4">
        <f>KEHADIRAN!G49</f>
        <v>0</v>
      </c>
      <c r="BS45" s="5">
        <f>SARAN!E49</f>
        <v>0</v>
      </c>
      <c r="BT45" s="4" t="str">
        <f>HOME!$H$19</f>
        <v>Dr. Suhardini Nurhayati, M.Pd.</v>
      </c>
      <c r="BU45" s="4">
        <f>HOME!$H$20</f>
        <v>0</v>
      </c>
      <c r="BV45" s="4" t="str">
        <f>HOME!$H$21</f>
        <v>Fenny Dimiyanti, S.Pd</v>
      </c>
      <c r="BW45" s="4">
        <f>HOME!$H$22</f>
        <v>0</v>
      </c>
    </row>
    <row r="46" spans="1:75" ht="15.75" customHeight="1">
      <c r="A46" s="2">
        <f>'DATA PESERTA DIDIK'!A50</f>
        <v>0</v>
      </c>
      <c r="B46" s="4">
        <f>'DATA PESERTA DIDIK'!C50</f>
        <v>0</v>
      </c>
      <c r="C46" s="4">
        <f>'DATA PESERTA DIDIK'!D50</f>
        <v>0</v>
      </c>
      <c r="D46" s="5" t="str">
        <f>HOME!$H$8</f>
        <v>SD INSAN AMANAH</v>
      </c>
      <c r="E46" s="5" t="str">
        <f>HOME!$H$11</f>
        <v>Griyashanta Blok M (Jl. Soekarno - Hatta) Malang</v>
      </c>
      <c r="F46" s="2">
        <f>HOME!$H$23</f>
        <v>0</v>
      </c>
      <c r="G46" s="2" t="str">
        <f>HOME!$H$24</f>
        <v>4C</v>
      </c>
      <c r="H46" s="4" t="str">
        <f>HOME!$H$25</f>
        <v>Fase B</v>
      </c>
      <c r="I46" s="4" t="str">
        <f>HOME!$H$26</f>
        <v>Genap</v>
      </c>
      <c r="J46" s="4" t="str">
        <f>HOME!$H$27</f>
        <v>2022/2023</v>
      </c>
      <c r="K46" s="6" t="str">
        <f>LEGER!D53</f>
        <v xml:space="preserve"> </v>
      </c>
      <c r="L46" s="4" t="str">
        <f>SUMPA!CC60</f>
        <v>Kompetensi dalam hal  sudah tercapai.</v>
      </c>
      <c r="M46" s="4" t="str">
        <f>SUMPA!CD60</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6" s="6" t="str">
        <f>LEGER!E53</f>
        <v xml:space="preserve"> </v>
      </c>
      <c r="O46" s="4" t="str">
        <f>SUMPP!CC60</f>
        <v>Kompetensi dalam hal  sudah tercapai.</v>
      </c>
      <c r="P46" s="4" t="str">
        <f>SUMPP!CD60</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6" s="6" t="str">
        <f>LEGER!F53</f>
        <v xml:space="preserve"> </v>
      </c>
      <c r="R46" s="4" t="str">
        <f>SUMBI!CC60</f>
        <v>Kompetensi dalam hal  sudah tercapai.</v>
      </c>
      <c r="S46" s="4" t="str">
        <f>SUMBI!CD60</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6" s="6" t="str">
        <f>LEGER!G53</f>
        <v xml:space="preserve"> </v>
      </c>
      <c r="U46" s="4" t="str">
        <f>SUMMAT!CC60</f>
        <v>Kompetensi dalam hal  sudah tercapai.</v>
      </c>
      <c r="V46" s="4" t="str">
        <f>SUMMAT!CD60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6" s="6" t="str">
        <f>LEGER!H53</f>
        <v xml:space="preserve"> </v>
      </c>
      <c r="X46" s="4" t="str">
        <f>SUMIPAS!CC60</f>
        <v>Kompetensi dalam hal sudah tercapai.</v>
      </c>
      <c r="Y46" s="4" t="str">
        <f>SUMIPAS!CD60</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6" s="6" t="str">
        <f>LEGER!I53</f>
        <v xml:space="preserve"> </v>
      </c>
      <c r="AA46" s="4" t="str">
        <f>SUMPJOK!CC60</f>
        <v>Kompetensi dalam hal  sudah tercapai.</v>
      </c>
      <c r="AB46" s="4" t="str">
        <f>SUMPJOK!CD60</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6" s="6" t="str">
        <f>LEGER!J53</f>
        <v xml:space="preserve"> </v>
      </c>
      <c r="AD46" s="4" t="str">
        <f>SUMMUSIK!CC60</f>
        <v>Kompetensi dalam hal sudah tercapai.</v>
      </c>
      <c r="AE46" s="4" t="str">
        <f>SUMMUSIK!CD60</f>
        <v>Kompetensi dalam hal contoh capaian pembelajaran 1; contoh tujuan pembelajaran 2; contoh lingkup materi 3; 0 0 0 0 0 0 0 masih perlu ditingkatkan.</v>
      </c>
      <c r="AF46" s="6" t="str">
        <f>LEGER!K53</f>
        <v xml:space="preserve"> </v>
      </c>
      <c r="AG46" s="4" t="str">
        <f>SUMTARI!CC60</f>
        <v>Kompetensi dalam hal sudah tercapai.</v>
      </c>
      <c r="AH46" s="4" t="str">
        <f>SUMTARI!CD60</f>
        <v>Kompetensi dalam hal contoh capaian pembelajaran 1; contoh tujuan pembelajaran 2; contoh lingkup materi 3; 0 0 0 0 0 0 0 masih perlu ditingkatkan.</v>
      </c>
      <c r="AI46" s="6" t="str">
        <f>LEGER!L53</f>
        <v xml:space="preserve"> </v>
      </c>
      <c r="AJ46" s="4" t="str">
        <f>SUMRUPA!CC60</f>
        <v>Kompetensi dalam hal  sudah tercapai.</v>
      </c>
      <c r="AK46" s="4" t="str">
        <f>SUMRUPA!CD60</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6" s="6" t="str">
        <f>LEGER!M53</f>
        <v xml:space="preserve"> </v>
      </c>
      <c r="AM46" s="4" t="str">
        <f>SUMTEATER!CC60</f>
        <v>Kompetensi dalam hal sudah tercapai.</v>
      </c>
      <c r="AN46" s="4" t="str">
        <f>SUMTEATER!CD60</f>
        <v>Kompetensi dalam hal contoh capaian pembelajaran 1; contoh tujuan pembelajaran 2; contoh lingkup materi 3; 0 0 0 0 0 0 0 masih perlu ditingkatkan.</v>
      </c>
      <c r="AO46" s="6" t="str">
        <f>LEGER!N53</f>
        <v xml:space="preserve"> </v>
      </c>
      <c r="AP46" s="4" t="str">
        <f>SUMBJ!CC60</f>
        <v>Kompetensi dalam hal  sudah tercapai.</v>
      </c>
      <c r="AQ46" s="4" t="str">
        <f>SUMBJ!CD60</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6" s="6" t="str">
        <f>LEGER!O53</f>
        <v xml:space="preserve"> </v>
      </c>
      <c r="AS46" s="4" t="str">
        <f>'SUM ING'!CC60</f>
        <v>Kompetensi dalam hal  sudah tercapai.</v>
      </c>
      <c r="AT46" s="4" t="str">
        <f>'SUM ING'!CD60</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6" s="6" t="str">
        <f>LEGER!P53</f>
        <v xml:space="preserve"> </v>
      </c>
      <c r="AV46" s="4" t="str">
        <f>'SUM FIQ'!CC60</f>
        <v>Kompetensi dalam hal  sudah tercapai.</v>
      </c>
      <c r="AW46" s="4" t="str">
        <f>'SUM FIQ'!CD60</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6" s="6" t="str">
        <f>LEGER!Q53</f>
        <v xml:space="preserve"> </v>
      </c>
      <c r="AY46" s="4" t="str">
        <f>'SUM LA'!CC60</f>
        <v>Kompetensi dalam hal  sudah tercapai.</v>
      </c>
      <c r="AZ46" s="4" t="str">
        <f>'SUM LA'!CD60</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6" s="6" t="str">
        <f>LEGER!R53</f>
        <v xml:space="preserve"> </v>
      </c>
      <c r="BB46" s="4" t="str">
        <f>'SUM TIK'!CC60</f>
        <v>Kompetensi dalam hal  sudah tercapai.</v>
      </c>
      <c r="BC46" s="4" t="str">
        <f>'SUM TIK'!CD60</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6" s="7" t="str">
        <f>LEGER!S53</f>
        <v xml:space="preserve"> </v>
      </c>
      <c r="BE46" s="4" t="str">
        <f>SUMM5!CC60</f>
        <v>Kompetensi dalam hal sudah tercapai.</v>
      </c>
      <c r="BF46" s="4" t="str">
        <f>SUMM5!CD60</f>
        <v>Kompetensi dalam hal 0 0 0 0 0 0 0 0 0 0 masih perlu ditingkatkan.</v>
      </c>
      <c r="BG46" s="4" t="str">
        <f>EKSTRA!E50</f>
        <v>Pramuka</v>
      </c>
      <c r="BH46" s="4">
        <f>EKSTRA!F50</f>
        <v>0</v>
      </c>
      <c r="BI46" s="4">
        <f>EKSTRA!G50</f>
        <v>0</v>
      </c>
      <c r="BJ46" s="4">
        <f>EKSTRA!H50</f>
        <v>0</v>
      </c>
      <c r="BK46" s="4">
        <f>EKSTRA!I50</f>
        <v>0</v>
      </c>
      <c r="BL46" s="4">
        <f>EKSTRA!J50</f>
        <v>0</v>
      </c>
      <c r="BM46" s="4">
        <f>EKSTRA!K50</f>
        <v>0</v>
      </c>
      <c r="BN46" s="4">
        <f>EKSTRA!L50</f>
        <v>0</v>
      </c>
      <c r="BO46" s="4">
        <f>EKSTRA!M50</f>
        <v>0</v>
      </c>
      <c r="BP46" s="4">
        <f>KEHADIRAN!E50</f>
        <v>0</v>
      </c>
      <c r="BQ46" s="5">
        <f>KEHADIRAN!F50</f>
        <v>0</v>
      </c>
      <c r="BR46" s="4">
        <f>KEHADIRAN!G50</f>
        <v>0</v>
      </c>
      <c r="BS46" s="5">
        <f>SARAN!E50</f>
        <v>0</v>
      </c>
      <c r="BT46" s="4" t="str">
        <f>HOME!$H$19</f>
        <v>Dr. Suhardini Nurhayati, M.Pd.</v>
      </c>
      <c r="BU46" s="4">
        <f>HOME!$H$20</f>
        <v>0</v>
      </c>
      <c r="BV46" s="4" t="str">
        <f>HOME!$H$21</f>
        <v>Fenny Dimiyanti, S.Pd</v>
      </c>
      <c r="BW46" s="4">
        <f>HOME!$H$22</f>
        <v>0</v>
      </c>
    </row>
    <row r="47" spans="1:75" ht="15.75" customHeight="1">
      <c r="A47" s="2">
        <f>'DATA PESERTA DIDIK'!A51</f>
        <v>0</v>
      </c>
      <c r="B47" s="4">
        <f>'DATA PESERTA DIDIK'!C51</f>
        <v>0</v>
      </c>
      <c r="C47" s="4">
        <f>'DATA PESERTA DIDIK'!D51</f>
        <v>0</v>
      </c>
      <c r="D47" s="5" t="str">
        <f>HOME!$H$8</f>
        <v>SD INSAN AMANAH</v>
      </c>
      <c r="E47" s="5" t="str">
        <f>HOME!$H$11</f>
        <v>Griyashanta Blok M (Jl. Soekarno - Hatta) Malang</v>
      </c>
      <c r="F47" s="2">
        <f>HOME!$H$23</f>
        <v>0</v>
      </c>
      <c r="G47" s="2" t="str">
        <f>HOME!$H$24</f>
        <v>4C</v>
      </c>
      <c r="H47" s="4" t="str">
        <f>HOME!$H$25</f>
        <v>Fase B</v>
      </c>
      <c r="I47" s="4" t="str">
        <f>HOME!$H$26</f>
        <v>Genap</v>
      </c>
      <c r="J47" s="4" t="str">
        <f>HOME!$H$27</f>
        <v>2022/2023</v>
      </c>
      <c r="K47" s="6" t="str">
        <f>LEGER!D54</f>
        <v xml:space="preserve"> </v>
      </c>
      <c r="L47" s="4" t="str">
        <f>SUMPA!CC61</f>
        <v>Kompetensi dalam hal  sudah tercapai.</v>
      </c>
      <c r="M47" s="4" t="str">
        <f>SUMPA!CD61</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7" s="6" t="str">
        <f>LEGER!E54</f>
        <v xml:space="preserve"> </v>
      </c>
      <c r="O47" s="4" t="str">
        <f>SUMPP!CC61</f>
        <v>Kompetensi dalam hal  sudah tercapai.</v>
      </c>
      <c r="P47" s="4" t="str">
        <f>SUMPP!CD61</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7" s="6" t="str">
        <f>LEGER!F54</f>
        <v xml:space="preserve"> </v>
      </c>
      <c r="R47" s="4" t="str">
        <f>SUMBI!CC61</f>
        <v>Kompetensi dalam hal  sudah tercapai.</v>
      </c>
      <c r="S47" s="4" t="str">
        <f>SUMBI!CD61</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7" s="6" t="str">
        <f>LEGER!G54</f>
        <v xml:space="preserve"> </v>
      </c>
      <c r="U47" s="4" t="str">
        <f>SUMMAT!CC61</f>
        <v>Kompetensi dalam hal  sudah tercapai.</v>
      </c>
      <c r="V47" s="4" t="str">
        <f>SUMMAT!CD61</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7" s="6" t="str">
        <f>LEGER!H54</f>
        <v xml:space="preserve"> </v>
      </c>
      <c r="X47" s="4" t="str">
        <f>SUMIPAS!CC61</f>
        <v>Kompetensi dalam hal sudah tercapai.</v>
      </c>
      <c r="Y47" s="4" t="str">
        <f>SUMIPAS!CD61</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7" s="6" t="str">
        <f>LEGER!I54</f>
        <v xml:space="preserve"> </v>
      </c>
      <c r="AA47" s="4" t="str">
        <f>SUMPJOK!CC61</f>
        <v>Kompetensi dalam hal  sudah tercapai.</v>
      </c>
      <c r="AB47" s="4" t="str">
        <f>SUMPJOK!CD61</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7" s="6" t="str">
        <f>LEGER!J54</f>
        <v xml:space="preserve"> </v>
      </c>
      <c r="AD47" s="4" t="str">
        <f>SUMMUSIK!CC61</f>
        <v>Kompetensi dalam hal sudah tercapai.</v>
      </c>
      <c r="AE47" s="4" t="str">
        <f>SUMMUSIK!CD61</f>
        <v>Kompetensi dalam hal contoh capaian pembelajaran 1; contoh tujuan pembelajaran 2; contoh lingkup materi 3; 0 0 0 0 0 0 0 masih perlu ditingkatkan.</v>
      </c>
      <c r="AF47" s="6" t="str">
        <f>LEGER!K54</f>
        <v xml:space="preserve"> </v>
      </c>
      <c r="AG47" s="4" t="str">
        <f>SUMTARI!CC61</f>
        <v>Kompetensi dalam hal sudah tercapai.</v>
      </c>
      <c r="AH47" s="4" t="str">
        <f>SUMTARI!CD61</f>
        <v>Kompetensi dalam hal contoh capaian pembelajaran 1; contoh tujuan pembelajaran 2; contoh lingkup materi 3; 0 0 0 0 0 0 0 masih perlu ditingkatkan.</v>
      </c>
      <c r="AI47" s="6" t="str">
        <f>LEGER!L54</f>
        <v xml:space="preserve"> </v>
      </c>
      <c r="AJ47" s="4" t="str">
        <f>SUMRUPA!CC61</f>
        <v>Kompetensi dalam hal  sudah tercapai.</v>
      </c>
      <c r="AK47" s="4" t="str">
        <f>SUMRUPA!CD61</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7" s="6" t="str">
        <f>LEGER!M54</f>
        <v xml:space="preserve"> </v>
      </c>
      <c r="AM47" s="4" t="str">
        <f>SUMTEATER!CC61</f>
        <v>Kompetensi dalam hal sudah tercapai.</v>
      </c>
      <c r="AN47" s="4" t="str">
        <f>SUMTEATER!CD61</f>
        <v>Kompetensi dalam hal contoh capaian pembelajaran 1; contoh tujuan pembelajaran 2; contoh lingkup materi 3; 0 0 0 0 0 0 0 masih perlu ditingkatkan.</v>
      </c>
      <c r="AO47" s="6" t="str">
        <f>LEGER!N54</f>
        <v xml:space="preserve"> </v>
      </c>
      <c r="AP47" s="4" t="str">
        <f>SUMBJ!CC61</f>
        <v>Kompetensi dalam hal  sudah tercapai.</v>
      </c>
      <c r="AQ47" s="4" t="str">
        <f>SUMBJ!CD61</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7" s="6" t="str">
        <f>LEGER!O54</f>
        <v xml:space="preserve"> </v>
      </c>
      <c r="AS47" s="4" t="str">
        <f>'SUM ING'!CC61</f>
        <v>Kompetensi dalam hal  sudah tercapai.</v>
      </c>
      <c r="AT47" s="4" t="str">
        <f>'SUM ING'!CD61</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7" s="6" t="str">
        <f>LEGER!P54</f>
        <v xml:space="preserve"> </v>
      </c>
      <c r="AV47" s="4" t="str">
        <f>'SUM FIQ'!CC61</f>
        <v>Kompetensi dalam hal  sudah tercapai.</v>
      </c>
      <c r="AW47" s="4" t="str">
        <f>'SUM FIQ'!CD61</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7" s="6" t="str">
        <f>LEGER!Q54</f>
        <v xml:space="preserve"> </v>
      </c>
      <c r="AY47" s="4" t="str">
        <f>'SUM LA'!CC61</f>
        <v>Kompetensi dalam hal  sudah tercapai.</v>
      </c>
      <c r="AZ47" s="4" t="str">
        <f>'SUM LA'!CD61</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7" s="6" t="str">
        <f>LEGER!R54</f>
        <v xml:space="preserve"> </v>
      </c>
      <c r="BB47" s="4" t="str">
        <f>'SUM TIK'!CC61</f>
        <v>Kompetensi dalam hal  sudah tercapai.</v>
      </c>
      <c r="BC47" s="4" t="str">
        <f>'SUM TIK'!CD61</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7" s="7" t="str">
        <f>LEGER!S54</f>
        <v xml:space="preserve"> </v>
      </c>
      <c r="BE47" s="4" t="str">
        <f>SUMM5!CC61</f>
        <v>Kompetensi dalam hal sudah tercapai.</v>
      </c>
      <c r="BF47" s="4" t="str">
        <f>SUMM5!CD61</f>
        <v>Kompetensi dalam hal 0 0 0 0 0 0 0 0 0 0 masih perlu ditingkatkan.</v>
      </c>
      <c r="BG47" s="4" t="str">
        <f>EKSTRA!E51</f>
        <v>Pramuka</v>
      </c>
      <c r="BH47" s="4">
        <f>EKSTRA!F51</f>
        <v>0</v>
      </c>
      <c r="BI47" s="4">
        <f>EKSTRA!G51</f>
        <v>0</v>
      </c>
      <c r="BJ47" s="4">
        <f>EKSTRA!H51</f>
        <v>0</v>
      </c>
      <c r="BK47" s="4">
        <f>EKSTRA!I51</f>
        <v>0</v>
      </c>
      <c r="BL47" s="4">
        <f>EKSTRA!J51</f>
        <v>0</v>
      </c>
      <c r="BM47" s="4">
        <f>EKSTRA!K51</f>
        <v>0</v>
      </c>
      <c r="BN47" s="4">
        <f>EKSTRA!L51</f>
        <v>0</v>
      </c>
      <c r="BO47" s="4">
        <f>EKSTRA!M51</f>
        <v>0</v>
      </c>
      <c r="BP47" s="4">
        <f>KEHADIRAN!E51</f>
        <v>0</v>
      </c>
      <c r="BQ47" s="5">
        <f>KEHADIRAN!F51</f>
        <v>0</v>
      </c>
      <c r="BR47" s="4">
        <f>KEHADIRAN!G51</f>
        <v>0</v>
      </c>
      <c r="BS47" s="5">
        <f>SARAN!E51</f>
        <v>0</v>
      </c>
      <c r="BT47" s="4" t="str">
        <f>HOME!$H$19</f>
        <v>Dr. Suhardini Nurhayati, M.Pd.</v>
      </c>
      <c r="BU47" s="4">
        <f>HOME!$H$20</f>
        <v>0</v>
      </c>
      <c r="BV47" s="4" t="str">
        <f>HOME!$H$21</f>
        <v>Fenny Dimiyanti, S.Pd</v>
      </c>
      <c r="BW47" s="4">
        <f>HOME!$H$22</f>
        <v>0</v>
      </c>
    </row>
    <row r="48" spans="1:75" ht="15.75" customHeight="1">
      <c r="A48" s="2">
        <f>'DATA PESERTA DIDIK'!A52</f>
        <v>0</v>
      </c>
      <c r="B48" s="4">
        <f>'DATA PESERTA DIDIK'!C52</f>
        <v>0</v>
      </c>
      <c r="C48" s="4">
        <f>'DATA PESERTA DIDIK'!D52</f>
        <v>0</v>
      </c>
      <c r="D48" s="5" t="str">
        <f>HOME!$H$8</f>
        <v>SD INSAN AMANAH</v>
      </c>
      <c r="E48" s="5" t="str">
        <f>HOME!$H$11</f>
        <v>Griyashanta Blok M (Jl. Soekarno - Hatta) Malang</v>
      </c>
      <c r="F48" s="2">
        <f>HOME!$H$23</f>
        <v>0</v>
      </c>
      <c r="G48" s="2" t="str">
        <f>HOME!$H$24</f>
        <v>4C</v>
      </c>
      <c r="H48" s="4" t="str">
        <f>HOME!$H$25</f>
        <v>Fase B</v>
      </c>
      <c r="I48" s="4" t="str">
        <f>HOME!$H$26</f>
        <v>Genap</v>
      </c>
      <c r="J48" s="4" t="str">
        <f>HOME!$H$27</f>
        <v>2022/2023</v>
      </c>
      <c r="K48" s="6" t="str">
        <f>LEGER!D55</f>
        <v xml:space="preserve"> </v>
      </c>
      <c r="L48" s="4" t="str">
        <f>SUMPA!CC62</f>
        <v>Kompetensi dalam hal  sudah tercapai.</v>
      </c>
      <c r="M48" s="4" t="str">
        <f>SUMPA!CD62</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8" s="6" t="str">
        <f>LEGER!E55</f>
        <v xml:space="preserve"> </v>
      </c>
      <c r="O48" s="4" t="str">
        <f>SUMPP!CC62</f>
        <v>Kompetensi dalam hal  sudah tercapai.</v>
      </c>
      <c r="P48" s="4" t="str">
        <f>SUMPP!CD62</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8" s="6" t="str">
        <f>LEGER!F55</f>
        <v xml:space="preserve"> </v>
      </c>
      <c r="R48" s="4" t="str">
        <f>SUMBI!CC62</f>
        <v>Kompetensi dalam hal  sudah tercapai.</v>
      </c>
      <c r="S48" s="4" t="str">
        <f>SUMBI!CD62</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8" s="6" t="str">
        <f>LEGER!G55</f>
        <v xml:space="preserve"> </v>
      </c>
      <c r="U48" s="4" t="str">
        <f>SUMMAT!CC62</f>
        <v>Kompetensi dalam hal  sudah tercapai.</v>
      </c>
      <c r="V48" s="4" t="str">
        <f>SUMMAT!CD62</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8" s="6" t="str">
        <f>LEGER!H55</f>
        <v xml:space="preserve"> </v>
      </c>
      <c r="X48" s="4" t="str">
        <f>SUMIPAS!CC62</f>
        <v>Kompetensi dalam hal sudah tercapai.</v>
      </c>
      <c r="Y48" s="4" t="str">
        <f>SUMIPAS!CD62</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8" s="6" t="str">
        <f>LEGER!I55</f>
        <v xml:space="preserve"> </v>
      </c>
      <c r="AA48" s="4" t="str">
        <f>SUMPJOK!CC62</f>
        <v>Kompetensi dalam hal  sudah tercapai.</v>
      </c>
      <c r="AB48" s="4" t="str">
        <f>SUMPJOK!CD62</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8" s="6" t="str">
        <f>LEGER!J55</f>
        <v xml:space="preserve"> </v>
      </c>
      <c r="AD48" s="4" t="str">
        <f>SUMMUSIK!CC62</f>
        <v>Kompetensi dalam hal sudah tercapai.</v>
      </c>
      <c r="AE48" s="4" t="str">
        <f>SUMMUSIK!CD62</f>
        <v>Kompetensi dalam hal contoh capaian pembelajaran 1; contoh tujuan pembelajaran 2; contoh lingkup materi 3; 0 0 0 0 0 0 0 masih perlu ditingkatkan.</v>
      </c>
      <c r="AF48" s="6" t="str">
        <f>LEGER!K55</f>
        <v xml:space="preserve"> </v>
      </c>
      <c r="AG48" s="4" t="str">
        <f>SUMTARI!CC62</f>
        <v>Kompetensi dalam hal sudah tercapai.</v>
      </c>
      <c r="AH48" s="4" t="str">
        <f>SUMTARI!CD62</f>
        <v>Kompetensi dalam hal contoh capaian pembelajaran 1; contoh tujuan pembelajaran 2; contoh lingkup materi 3; 0 0 0 0 0 0 0 masih perlu ditingkatkan.</v>
      </c>
      <c r="AI48" s="6" t="str">
        <f>LEGER!L55</f>
        <v xml:space="preserve"> </v>
      </c>
      <c r="AJ48" s="4" t="str">
        <f>SUMRUPA!CC62</f>
        <v>Kompetensi dalam hal  sudah tercapai.</v>
      </c>
      <c r="AK48" s="4" t="str">
        <f>SUMRUPA!CD62</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8" s="6" t="str">
        <f>LEGER!M55</f>
        <v xml:space="preserve"> </v>
      </c>
      <c r="AM48" s="4" t="str">
        <f>SUMTEATER!CC62</f>
        <v>Kompetensi dalam hal sudah tercapai.</v>
      </c>
      <c r="AN48" s="4" t="str">
        <f>SUMTEATER!CD62</f>
        <v>Kompetensi dalam hal contoh capaian pembelajaran 1; contoh tujuan pembelajaran 2; contoh lingkup materi 3; 0 0 0 0 0 0 0 masih perlu ditingkatkan.</v>
      </c>
      <c r="AO48" s="6" t="str">
        <f>LEGER!N55</f>
        <v xml:space="preserve"> </v>
      </c>
      <c r="AP48" s="4" t="str">
        <f>SUMBJ!CC62</f>
        <v>Kompetensi dalam hal  sudah tercapai.</v>
      </c>
      <c r="AQ48" s="4" t="str">
        <f>SUMBJ!CD62</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8" s="6" t="str">
        <f>LEGER!O55</f>
        <v xml:space="preserve"> </v>
      </c>
      <c r="AS48" s="4" t="str">
        <f>'SUM ING'!CC62</f>
        <v>Kompetensi dalam hal  sudah tercapai.</v>
      </c>
      <c r="AT48" s="4" t="str">
        <f>'SUM ING'!CD62</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8" s="6" t="str">
        <f>LEGER!P55</f>
        <v xml:space="preserve"> </v>
      </c>
      <c r="AV48" s="4" t="str">
        <f>'SUM FIQ'!CC62</f>
        <v>Kompetensi dalam hal  sudah tercapai.</v>
      </c>
      <c r="AW48" s="4" t="str">
        <f>'SUM FIQ'!CD62</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8" s="6" t="str">
        <f>LEGER!Q55</f>
        <v xml:space="preserve"> </v>
      </c>
      <c r="AY48" s="4" t="str">
        <f>'SUM LA'!CC62</f>
        <v>Kompetensi dalam hal  sudah tercapai.</v>
      </c>
      <c r="AZ48" s="4" t="str">
        <f>'SUM LA'!CD62</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8" s="6" t="str">
        <f>LEGER!R55</f>
        <v xml:space="preserve"> </v>
      </c>
      <c r="BB48" s="4" t="str">
        <f>'SUM TIK'!CC62</f>
        <v>Kompetensi dalam hal  sudah tercapai.</v>
      </c>
      <c r="BC48" s="4" t="str">
        <f>'SUM TIK'!CD62</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8" s="7" t="str">
        <f>LEGER!S55</f>
        <v xml:space="preserve"> </v>
      </c>
      <c r="BE48" s="4" t="str">
        <f>SUMM5!CC62</f>
        <v>Kompetensi dalam hal sudah tercapai.</v>
      </c>
      <c r="BF48" s="4" t="str">
        <f>SUMM5!CD62</f>
        <v>Kompetensi dalam hal 0 0 0 0 0 0 0 0 0 0 masih perlu ditingkatkan.</v>
      </c>
      <c r="BG48" s="4" t="str">
        <f>EKSTRA!E52</f>
        <v>Pramuka</v>
      </c>
      <c r="BH48" s="4">
        <f>EKSTRA!F52</f>
        <v>0</v>
      </c>
      <c r="BI48" s="4">
        <f>EKSTRA!G52</f>
        <v>0</v>
      </c>
      <c r="BJ48" s="4">
        <f>EKSTRA!H52</f>
        <v>0</v>
      </c>
      <c r="BK48" s="4">
        <f>EKSTRA!I52</f>
        <v>0</v>
      </c>
      <c r="BL48" s="4">
        <f>EKSTRA!J52</f>
        <v>0</v>
      </c>
      <c r="BM48" s="4">
        <f>EKSTRA!K52</f>
        <v>0</v>
      </c>
      <c r="BN48" s="4">
        <f>EKSTRA!L52</f>
        <v>0</v>
      </c>
      <c r="BO48" s="4">
        <f>EKSTRA!M52</f>
        <v>0</v>
      </c>
      <c r="BP48" s="4">
        <f>KEHADIRAN!E52</f>
        <v>0</v>
      </c>
      <c r="BQ48" s="5">
        <f>KEHADIRAN!F52</f>
        <v>0</v>
      </c>
      <c r="BR48" s="4">
        <f>KEHADIRAN!G52</f>
        <v>0</v>
      </c>
      <c r="BS48" s="5">
        <f>SARAN!E52</f>
        <v>0</v>
      </c>
      <c r="BT48" s="4" t="str">
        <f>HOME!$H$19</f>
        <v>Dr. Suhardini Nurhayati, M.Pd.</v>
      </c>
      <c r="BU48" s="4">
        <f>HOME!$H$20</f>
        <v>0</v>
      </c>
      <c r="BV48" s="4" t="str">
        <f>HOME!$H$21</f>
        <v>Fenny Dimiyanti, S.Pd</v>
      </c>
      <c r="BW48" s="4">
        <f>HOME!$H$22</f>
        <v>0</v>
      </c>
    </row>
    <row r="49" spans="1:75" ht="15.75" customHeight="1">
      <c r="A49" s="2">
        <f>'DATA PESERTA DIDIK'!A53</f>
        <v>0</v>
      </c>
      <c r="B49" s="4">
        <f>'DATA PESERTA DIDIK'!C53</f>
        <v>0</v>
      </c>
      <c r="C49" s="4">
        <f>'DATA PESERTA DIDIK'!D53</f>
        <v>0</v>
      </c>
      <c r="D49" s="5" t="str">
        <f>HOME!$H$8</f>
        <v>SD INSAN AMANAH</v>
      </c>
      <c r="E49" s="5" t="str">
        <f>HOME!$H$11</f>
        <v>Griyashanta Blok M (Jl. Soekarno - Hatta) Malang</v>
      </c>
      <c r="F49" s="2">
        <f>HOME!$H$23</f>
        <v>0</v>
      </c>
      <c r="G49" s="2" t="str">
        <f>HOME!$H$24</f>
        <v>4C</v>
      </c>
      <c r="H49" s="4" t="str">
        <f>HOME!$H$25</f>
        <v>Fase B</v>
      </c>
      <c r="I49" s="4" t="str">
        <f>HOME!$H$26</f>
        <v>Genap</v>
      </c>
      <c r="J49" s="4" t="str">
        <f>HOME!$H$27</f>
        <v>2022/2023</v>
      </c>
      <c r="K49" s="6" t="str">
        <f>LEGER!D56</f>
        <v xml:space="preserve"> </v>
      </c>
      <c r="L49" s="4" t="str">
        <f>SUMPA!CC63</f>
        <v>Kompetensi dalam hal  sudah tercapai.</v>
      </c>
      <c r="M49" s="4" t="str">
        <f>SUMPA!CD63</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49" s="6" t="str">
        <f>LEGER!E56</f>
        <v xml:space="preserve"> </v>
      </c>
      <c r="O49" s="4" t="str">
        <f>SUMPP!CC63</f>
        <v>Kompetensi dalam hal  sudah tercapai.</v>
      </c>
      <c r="P49" s="4" t="str">
        <f>SUMPP!CD63</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49" s="6" t="str">
        <f>LEGER!F56</f>
        <v xml:space="preserve"> </v>
      </c>
      <c r="R49" s="4" t="str">
        <f>SUMBI!CC63</f>
        <v>Kompetensi dalam hal  sudah tercapai.</v>
      </c>
      <c r="S49" s="4" t="str">
        <f>SUMBI!CD63</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49" s="6" t="str">
        <f>LEGER!G56</f>
        <v xml:space="preserve"> </v>
      </c>
      <c r="U49" s="4" t="str">
        <f>SUMMAT!CC63</f>
        <v>Kompetensi dalam hal  sudah tercapai.</v>
      </c>
      <c r="V49" s="4" t="str">
        <f>SUMMAT!CD63</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49" s="6" t="str">
        <f>LEGER!H56</f>
        <v xml:space="preserve"> </v>
      </c>
      <c r="X49" s="4" t="str">
        <f>SUMIPAS!CC63</f>
        <v>Kompetensi dalam hal sudah tercapai.</v>
      </c>
      <c r="Y49" s="4" t="str">
        <f>SUMIPAS!CD63</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49" s="6" t="str">
        <f>LEGER!I56</f>
        <v xml:space="preserve"> </v>
      </c>
      <c r="AA49" s="4" t="str">
        <f>SUMPJOK!CC63</f>
        <v>Kompetensi dalam hal  sudah tercapai.</v>
      </c>
      <c r="AB49" s="4" t="str">
        <f>SUMPJOK!CD63</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49" s="6" t="str">
        <f>LEGER!J56</f>
        <v xml:space="preserve"> </v>
      </c>
      <c r="AD49" s="4" t="str">
        <f>SUMMUSIK!CC63</f>
        <v>Kompetensi dalam hal sudah tercapai.</v>
      </c>
      <c r="AE49" s="4" t="str">
        <f>SUMMUSIK!CD63</f>
        <v>Kompetensi dalam hal contoh capaian pembelajaran 1; contoh tujuan pembelajaran 2; contoh lingkup materi 3; 0 0 0 0 0 0 0 masih perlu ditingkatkan.</v>
      </c>
      <c r="AF49" s="6" t="str">
        <f>LEGER!K56</f>
        <v xml:space="preserve"> </v>
      </c>
      <c r="AG49" s="4" t="str">
        <f>SUMTARI!CC63</f>
        <v>Kompetensi dalam hal sudah tercapai.</v>
      </c>
      <c r="AH49" s="4" t="str">
        <f>SUMTARI!CD63</f>
        <v>Kompetensi dalam hal contoh capaian pembelajaran 1; contoh tujuan pembelajaran 2; contoh lingkup materi 3; 0 0 0 0 0 0 0 masih perlu ditingkatkan.</v>
      </c>
      <c r="AI49" s="6" t="str">
        <f>LEGER!L56</f>
        <v xml:space="preserve"> </v>
      </c>
      <c r="AJ49" s="4" t="str">
        <f>SUMRUPA!CC63</f>
        <v>Kompetensi dalam hal  sudah tercapai.</v>
      </c>
      <c r="AK49" s="4" t="str">
        <f>SUMRUPA!CD63</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49" s="6" t="str">
        <f>LEGER!M56</f>
        <v xml:space="preserve"> </v>
      </c>
      <c r="AM49" s="4" t="str">
        <f>SUMTEATER!CC63</f>
        <v>Kompetensi dalam hal sudah tercapai.</v>
      </c>
      <c r="AN49" s="4" t="str">
        <f>SUMTEATER!CD63</f>
        <v>Kompetensi dalam hal contoh capaian pembelajaran 1; contoh tujuan pembelajaran 2; contoh lingkup materi 3; 0 0 0 0 0 0 0 masih perlu ditingkatkan.</v>
      </c>
      <c r="AO49" s="6" t="str">
        <f>LEGER!N56</f>
        <v xml:space="preserve"> </v>
      </c>
      <c r="AP49" s="4" t="str">
        <f>SUMBJ!CC63</f>
        <v>Kompetensi dalam hal  sudah tercapai.</v>
      </c>
      <c r="AQ49" s="4" t="str">
        <f>SUMBJ!CD63</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49" s="6" t="str">
        <f>LEGER!O56</f>
        <v xml:space="preserve"> </v>
      </c>
      <c r="AS49" s="4" t="str">
        <f>'SUM ING'!CC63</f>
        <v>Kompetensi dalam hal  sudah tercapai.</v>
      </c>
      <c r="AT49" s="4" t="str">
        <f>'SUM ING'!CD63</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49" s="6" t="str">
        <f>LEGER!P56</f>
        <v xml:space="preserve"> </v>
      </c>
      <c r="AV49" s="4" t="str">
        <f>'SUM FIQ'!CC63</f>
        <v>Kompetensi dalam hal  sudah tercapai.</v>
      </c>
      <c r="AW49" s="4" t="str">
        <f>'SUM FIQ'!CD63</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49" s="6" t="str">
        <f>LEGER!Q56</f>
        <v xml:space="preserve"> </v>
      </c>
      <c r="AY49" s="4" t="str">
        <f>'SUM LA'!CC63</f>
        <v>Kompetensi dalam hal  sudah tercapai.</v>
      </c>
      <c r="AZ49" s="4" t="str">
        <f>'SUM LA'!CD63</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49" s="6" t="str">
        <f>LEGER!R56</f>
        <v xml:space="preserve"> </v>
      </c>
      <c r="BB49" s="4" t="str">
        <f>'SUM TIK'!CC63</f>
        <v>Kompetensi dalam hal  sudah tercapai.</v>
      </c>
      <c r="BC49" s="4" t="str">
        <f>'SUM TIK'!CD63</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49" s="7" t="str">
        <f>LEGER!S56</f>
        <v xml:space="preserve"> </v>
      </c>
      <c r="BE49" s="4" t="str">
        <f>SUMM5!CC63</f>
        <v>Kompetensi dalam hal sudah tercapai.</v>
      </c>
      <c r="BF49" s="4" t="str">
        <f>SUMM5!CD63</f>
        <v>Kompetensi dalam hal 0 0 0 0 0 0 0 0 0 0 masih perlu ditingkatkan.</v>
      </c>
      <c r="BG49" s="4" t="str">
        <f>EKSTRA!E53</f>
        <v>Pramuka</v>
      </c>
      <c r="BH49" s="4">
        <f>EKSTRA!F53</f>
        <v>0</v>
      </c>
      <c r="BI49" s="4">
        <f>EKSTRA!G53</f>
        <v>0</v>
      </c>
      <c r="BJ49" s="4">
        <f>EKSTRA!H53</f>
        <v>0</v>
      </c>
      <c r="BK49" s="4">
        <f>EKSTRA!I53</f>
        <v>0</v>
      </c>
      <c r="BL49" s="4">
        <f>EKSTRA!J53</f>
        <v>0</v>
      </c>
      <c r="BM49" s="4">
        <f>EKSTRA!K53</f>
        <v>0</v>
      </c>
      <c r="BN49" s="4">
        <f>EKSTRA!L53</f>
        <v>0</v>
      </c>
      <c r="BO49" s="4">
        <f>EKSTRA!M53</f>
        <v>0</v>
      </c>
      <c r="BP49" s="4">
        <f>KEHADIRAN!E53</f>
        <v>0</v>
      </c>
      <c r="BQ49" s="5">
        <f>KEHADIRAN!F53</f>
        <v>0</v>
      </c>
      <c r="BR49" s="4">
        <f>KEHADIRAN!G53</f>
        <v>0</v>
      </c>
      <c r="BS49" s="5">
        <f>SARAN!E53</f>
        <v>0</v>
      </c>
      <c r="BT49" s="4" t="str">
        <f>HOME!$H$19</f>
        <v>Dr. Suhardini Nurhayati, M.Pd.</v>
      </c>
      <c r="BU49" s="4">
        <f>HOME!$H$20</f>
        <v>0</v>
      </c>
      <c r="BV49" s="4" t="str">
        <f>HOME!$H$21</f>
        <v>Fenny Dimiyanti, S.Pd</v>
      </c>
      <c r="BW49" s="4">
        <f>HOME!$H$22</f>
        <v>0</v>
      </c>
    </row>
    <row r="50" spans="1:75" ht="15.75" customHeight="1">
      <c r="A50" s="2">
        <f>'DATA PESERTA DIDIK'!A54</f>
        <v>0</v>
      </c>
      <c r="B50" s="4">
        <f>'DATA PESERTA DIDIK'!C54</f>
        <v>0</v>
      </c>
      <c r="C50" s="4">
        <f>'DATA PESERTA DIDIK'!D54</f>
        <v>0</v>
      </c>
      <c r="D50" s="5" t="str">
        <f>HOME!$H$8</f>
        <v>SD INSAN AMANAH</v>
      </c>
      <c r="E50" s="5" t="str">
        <f>HOME!$H$11</f>
        <v>Griyashanta Blok M (Jl. Soekarno - Hatta) Malang</v>
      </c>
      <c r="F50" s="2">
        <f>HOME!$H$23</f>
        <v>0</v>
      </c>
      <c r="G50" s="2" t="str">
        <f>HOME!$H$24</f>
        <v>4C</v>
      </c>
      <c r="H50" s="4" t="str">
        <f>HOME!$H$25</f>
        <v>Fase B</v>
      </c>
      <c r="I50" s="4" t="str">
        <f>HOME!$H$26</f>
        <v>Genap</v>
      </c>
      <c r="J50" s="4" t="str">
        <f>HOME!$H$27</f>
        <v>2022/2023</v>
      </c>
      <c r="K50" s="6" t="str">
        <f>LEGER!D57</f>
        <v xml:space="preserve"> </v>
      </c>
      <c r="L50" s="4" t="str">
        <f>SUMPA!CC64</f>
        <v>Kompetensi dalam hal  sudah tercapai.</v>
      </c>
      <c r="M50" s="4" t="str">
        <f>SUMPA!CD64</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50" s="6" t="str">
        <f>LEGER!E57</f>
        <v xml:space="preserve"> </v>
      </c>
      <c r="O50" s="4" t="str">
        <f>SUMPP!CC64</f>
        <v>Kompetensi dalam hal  sudah tercapai.</v>
      </c>
      <c r="P50" s="4" t="str">
        <f>SUMPP!CD64</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50" s="6" t="str">
        <f>LEGER!F57</f>
        <v xml:space="preserve"> </v>
      </c>
      <c r="R50" s="4" t="str">
        <f>SUMBI!CC64</f>
        <v>Kompetensi dalam hal  sudah tercapai.</v>
      </c>
      <c r="S50" s="4" t="str">
        <f>SUMBI!CD64</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50" s="6" t="str">
        <f>LEGER!G57</f>
        <v xml:space="preserve"> </v>
      </c>
      <c r="U50" s="4" t="str">
        <f>SUMMAT!CC64</f>
        <v>Kompetensi dalam hal  sudah tercapai.</v>
      </c>
      <c r="V50" s="4" t="str">
        <f>SUMMAT!CD64</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50" s="6" t="str">
        <f>LEGER!H57</f>
        <v xml:space="preserve"> </v>
      </c>
      <c r="X50" s="4" t="str">
        <f>SUMIPAS!CC64</f>
        <v>Kompetensi dalam hal sudah tercapai.</v>
      </c>
      <c r="Y50" s="4" t="str">
        <f>SUMIPAS!CD64</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50" s="6" t="str">
        <f>LEGER!I57</f>
        <v xml:space="preserve"> </v>
      </c>
      <c r="AA50" s="4" t="str">
        <f>SUMPJOK!CC64</f>
        <v>Kompetensi dalam hal  sudah tercapai.</v>
      </c>
      <c r="AB50" s="4" t="str">
        <f>SUMPJOK!CD64</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50" s="6" t="str">
        <f>LEGER!J57</f>
        <v xml:space="preserve"> </v>
      </c>
      <c r="AD50" s="4" t="str">
        <f>SUMMUSIK!CC64</f>
        <v>Kompetensi dalam hal sudah tercapai.</v>
      </c>
      <c r="AE50" s="4" t="str">
        <f>SUMMUSIK!CD64</f>
        <v>Kompetensi dalam hal contoh capaian pembelajaran 1; contoh tujuan pembelajaran 2; contoh lingkup materi 3; 0 0 0 0 0 0 0 masih perlu ditingkatkan.</v>
      </c>
      <c r="AF50" s="6" t="str">
        <f>LEGER!K57</f>
        <v xml:space="preserve"> </v>
      </c>
      <c r="AG50" s="4" t="str">
        <f>SUMTARI!CC64</f>
        <v>Kompetensi dalam hal sudah tercapai.</v>
      </c>
      <c r="AH50" s="4" t="str">
        <f>SUMTARI!CD64</f>
        <v>Kompetensi dalam hal contoh capaian pembelajaran 1; contoh tujuan pembelajaran 2; contoh lingkup materi 3; 0 0 0 0 0 0 0 masih perlu ditingkatkan.</v>
      </c>
      <c r="AI50" s="6" t="str">
        <f>LEGER!L57</f>
        <v xml:space="preserve"> </v>
      </c>
      <c r="AJ50" s="4" t="str">
        <f>SUMRUPA!CC64</f>
        <v>Kompetensi dalam hal  sudah tercapai.</v>
      </c>
      <c r="AK50" s="4" t="str">
        <f>SUMRUPA!CD64</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50" s="6" t="str">
        <f>LEGER!M57</f>
        <v xml:space="preserve"> </v>
      </c>
      <c r="AM50" s="4" t="str">
        <f>SUMTEATER!CC64</f>
        <v>Kompetensi dalam hal sudah tercapai.</v>
      </c>
      <c r="AN50" s="4" t="str">
        <f>SUMTEATER!CD64</f>
        <v>Kompetensi dalam hal contoh capaian pembelajaran 1; contoh tujuan pembelajaran 2; contoh lingkup materi 3; 0 0 0 0 0 0 0 masih perlu ditingkatkan.</v>
      </c>
      <c r="AO50" s="6" t="str">
        <f>LEGER!N57</f>
        <v xml:space="preserve"> </v>
      </c>
      <c r="AP50" s="4" t="str">
        <f>SUMBJ!CC64</f>
        <v>Kompetensi dalam hal  sudah tercapai.</v>
      </c>
      <c r="AQ50" s="4" t="str">
        <f>SUMBJ!CD64</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50" s="6" t="str">
        <f>LEGER!O57</f>
        <v xml:space="preserve"> </v>
      </c>
      <c r="AS50" s="4" t="str">
        <f>'SUM ING'!CC64</f>
        <v>Kompetensi dalam hal  sudah tercapai.</v>
      </c>
      <c r="AT50" s="4" t="str">
        <f>'SUM ING'!CD64</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50" s="6" t="str">
        <f>LEGER!P57</f>
        <v xml:space="preserve"> </v>
      </c>
      <c r="AV50" s="4" t="str">
        <f>'SUM FIQ'!CC64</f>
        <v>Kompetensi dalam hal  sudah tercapai.</v>
      </c>
      <c r="AW50" s="4" t="str">
        <f>'SUM FIQ'!CD64</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50" s="6" t="str">
        <f>LEGER!Q57</f>
        <v xml:space="preserve"> </v>
      </c>
      <c r="AY50" s="4" t="str">
        <f>'SUM LA'!CC64</f>
        <v>Kompetensi dalam hal  sudah tercapai.</v>
      </c>
      <c r="AZ50" s="4" t="str">
        <f>'SUM LA'!CD64</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50" s="6" t="str">
        <f>LEGER!R57</f>
        <v xml:space="preserve"> </v>
      </c>
      <c r="BB50" s="4" t="str">
        <f>'SUM TIK'!CC64</f>
        <v>Kompetensi dalam hal  sudah tercapai.</v>
      </c>
      <c r="BC50" s="4" t="str">
        <f>'SUM TIK'!CD64</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50" s="7" t="str">
        <f>LEGER!S57</f>
        <v xml:space="preserve"> </v>
      </c>
      <c r="BE50" s="4" t="str">
        <f>SUMM5!CC64</f>
        <v>Kompetensi dalam hal sudah tercapai.</v>
      </c>
      <c r="BF50" s="4" t="str">
        <f>SUMM5!CD64</f>
        <v>Kompetensi dalam hal 0 0 0 0 0 0 0 0 0 0 masih perlu ditingkatkan.</v>
      </c>
      <c r="BG50" s="4" t="str">
        <f>EKSTRA!E54</f>
        <v>Pramuka</v>
      </c>
      <c r="BH50" s="4">
        <f>EKSTRA!F54</f>
        <v>0</v>
      </c>
      <c r="BI50" s="4">
        <f>EKSTRA!G54</f>
        <v>0</v>
      </c>
      <c r="BJ50" s="4">
        <f>EKSTRA!H54</f>
        <v>0</v>
      </c>
      <c r="BK50" s="4">
        <f>EKSTRA!I54</f>
        <v>0</v>
      </c>
      <c r="BL50" s="4">
        <f>EKSTRA!J54</f>
        <v>0</v>
      </c>
      <c r="BM50" s="4">
        <f>EKSTRA!K54</f>
        <v>0</v>
      </c>
      <c r="BN50" s="4">
        <f>EKSTRA!L54</f>
        <v>0</v>
      </c>
      <c r="BO50" s="4">
        <f>EKSTRA!M54</f>
        <v>0</v>
      </c>
      <c r="BP50" s="4">
        <f>KEHADIRAN!E54</f>
        <v>0</v>
      </c>
      <c r="BQ50" s="5">
        <f>KEHADIRAN!F54</f>
        <v>0</v>
      </c>
      <c r="BR50" s="4">
        <f>KEHADIRAN!G54</f>
        <v>0</v>
      </c>
      <c r="BS50" s="5">
        <f>SARAN!E54</f>
        <v>0</v>
      </c>
      <c r="BT50" s="4" t="str">
        <f>HOME!$H$19</f>
        <v>Dr. Suhardini Nurhayati, M.Pd.</v>
      </c>
      <c r="BU50" s="4">
        <f>HOME!$H$20</f>
        <v>0</v>
      </c>
      <c r="BV50" s="4" t="str">
        <f>HOME!$H$21</f>
        <v>Fenny Dimiyanti, S.Pd</v>
      </c>
      <c r="BW50" s="4">
        <f>HOME!$H$22</f>
        <v>0</v>
      </c>
    </row>
    <row r="51" spans="1:75" ht="15.75" customHeight="1">
      <c r="A51" s="2">
        <f>'DATA PESERTA DIDIK'!A55</f>
        <v>0</v>
      </c>
      <c r="B51" s="4">
        <f>'DATA PESERTA DIDIK'!C55</f>
        <v>0</v>
      </c>
      <c r="C51" s="4">
        <f>'DATA PESERTA DIDIK'!D55</f>
        <v>0</v>
      </c>
      <c r="D51" s="4" t="str">
        <f>HOME!$H$8</f>
        <v>SD INSAN AMANAH</v>
      </c>
      <c r="E51" s="4" t="str">
        <f>HOME!$H$11</f>
        <v>Griyashanta Blok M (Jl. Soekarno - Hatta) Malang</v>
      </c>
      <c r="F51" s="2">
        <f>HOME!$H$23</f>
        <v>0</v>
      </c>
      <c r="G51" s="2" t="str">
        <f>HOME!$H$24</f>
        <v>4C</v>
      </c>
      <c r="H51" s="4" t="str">
        <f>HOME!$H$25</f>
        <v>Fase B</v>
      </c>
      <c r="I51" s="4" t="str">
        <f>HOME!$H$26</f>
        <v>Genap</v>
      </c>
      <c r="J51" s="4" t="str">
        <f>HOME!$H$27</f>
        <v>2022/2023</v>
      </c>
      <c r="K51" s="6" t="str">
        <f>LEGER!D58</f>
        <v xml:space="preserve"> </v>
      </c>
      <c r="L51" s="4" t="str">
        <f>SUMPA!CC65</f>
        <v>Kompetensi dalam hal  sudah tercapai.</v>
      </c>
      <c r="M51" s="4" t="str">
        <f>SUMPA!CD65</f>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c r="N51" s="6" t="str">
        <f>LEGER!E58</f>
        <v xml:space="preserve"> </v>
      </c>
      <c r="O51" s="4" t="str">
        <f>SUMPP!CC65</f>
        <v>Kompetensi dalam hal  sudah tercapai.</v>
      </c>
      <c r="P51" s="4" t="str">
        <f>SUMPP!CD65</f>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c r="Q51" s="6" t="str">
        <f>LEGER!F58</f>
        <v xml:space="preserve"> </v>
      </c>
      <c r="R51" s="4" t="str">
        <f>SUMBI!CC65</f>
        <v>Kompetensi dalam hal  sudah tercapai.</v>
      </c>
      <c r="S51" s="4" t="str">
        <f>SUMBI!CD65</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c r="T51" s="6" t="str">
        <f>LEGER!G58</f>
        <v xml:space="preserve"> </v>
      </c>
      <c r="U51" s="4" t="str">
        <f>SUMMAT!CC65</f>
        <v>Kompetensi dalam hal  sudah tercapai.</v>
      </c>
      <c r="V51" s="4" t="str">
        <f>SUMMAT!CD65</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c r="W51" s="6" t="str">
        <f>LEGER!H58</f>
        <v xml:space="preserve"> </v>
      </c>
      <c r="X51" s="4" t="str">
        <f>SUMIPAS!CC65</f>
        <v>Kompetensi dalam hal sudah tercapai.</v>
      </c>
      <c r="Y51" s="4" t="str">
        <f>SUMIPAS!CD65</f>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c r="Z51" s="6" t="str">
        <f>LEGER!I58</f>
        <v xml:space="preserve"> </v>
      </c>
      <c r="AA51" s="4" t="str">
        <f>SUMPJOK!CC65</f>
        <v>Kompetensi dalam hal  sudah tercapai.</v>
      </c>
      <c r="AB51" s="4" t="str">
        <f>SUMPJOK!CD65</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c r="AC51" s="6" t="str">
        <f>LEGER!J58</f>
        <v xml:space="preserve"> </v>
      </c>
      <c r="AD51" s="4" t="str">
        <f>SUMMUSIK!CC65</f>
        <v>Kompetensi dalam hal sudah tercapai.</v>
      </c>
      <c r="AE51" s="4" t="str">
        <f>SUMMUSIK!CD65</f>
        <v>Kompetensi dalam hal contoh capaian pembelajaran 1; contoh tujuan pembelajaran 2; contoh lingkup materi 3; 0 0 0 0 0 0 0 masih perlu ditingkatkan.</v>
      </c>
      <c r="AF51" s="6" t="str">
        <f>LEGER!K58</f>
        <v xml:space="preserve"> </v>
      </c>
      <c r="AG51" s="4" t="str">
        <f>SUMTARI!CC65</f>
        <v>Kompetensi dalam hal sudah tercapai.</v>
      </c>
      <c r="AH51" s="4" t="str">
        <f>SUMTARI!CD65</f>
        <v>Kompetensi dalam hal contoh capaian pembelajaran 1; contoh tujuan pembelajaran 2; contoh lingkup materi 3; 0 0 0 0 0 0 0 masih perlu ditingkatkan.</v>
      </c>
      <c r="AI51" s="6" t="str">
        <f>LEGER!L58</f>
        <v xml:space="preserve"> </v>
      </c>
      <c r="AJ51" s="4" t="str">
        <f>SUMRUPA!CC65</f>
        <v>Kompetensi dalam hal  sudah tercapai.</v>
      </c>
      <c r="AK51" s="4" t="str">
        <f>SUMRUPA!CD65</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AL51" s="6" t="str">
        <f>LEGER!M58</f>
        <v xml:space="preserve"> </v>
      </c>
      <c r="AM51" s="4" t="str">
        <f>SUMTEATER!CC65</f>
        <v>Kompetensi dalam hal sudah tercapai.</v>
      </c>
      <c r="AN51" s="4" t="str">
        <f>SUMTEATER!CD65</f>
        <v>Kompetensi dalam hal contoh capaian pembelajaran 1; contoh tujuan pembelajaran 2; contoh lingkup materi 3; 0 0 0 0 0 0 0 masih perlu ditingkatkan.</v>
      </c>
      <c r="AO51" s="6" t="str">
        <f>LEGER!N58</f>
        <v xml:space="preserve"> </v>
      </c>
      <c r="AP51" s="4" t="str">
        <f>SUMBJ!CC65</f>
        <v>Kompetensi dalam hal  sudah tercapai.</v>
      </c>
      <c r="AQ51" s="4" t="str">
        <f>SUMBJ!CD65</f>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c r="AR51" s="6" t="str">
        <f>LEGER!O58</f>
        <v xml:space="preserve"> </v>
      </c>
      <c r="AS51" s="4" t="str">
        <f>'SUM ING'!CC65</f>
        <v>Kompetensi dalam hal  sudah tercapai.</v>
      </c>
      <c r="AT51" s="4" t="str">
        <f>'SUM ING'!CD65</f>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c r="AU51" s="6" t="str">
        <f>LEGER!P58</f>
        <v xml:space="preserve"> </v>
      </c>
      <c r="AV51" s="4" t="str">
        <f>'SUM FIQ'!CC65</f>
        <v>Kompetensi dalam hal  sudah tercapai.</v>
      </c>
      <c r="AW51" s="4" t="str">
        <f>'SUM FIQ'!CD65</f>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c r="AX51" s="6" t="str">
        <f>LEGER!Q58</f>
        <v xml:space="preserve"> </v>
      </c>
      <c r="AY51" s="4" t="str">
        <f>'SUM LA'!CC65</f>
        <v>Kompetensi dalam hal  sudah tercapai.</v>
      </c>
      <c r="AZ51" s="4" t="str">
        <f>'SUM LA'!CD65</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BA51" s="6" t="str">
        <f>LEGER!R58</f>
        <v xml:space="preserve"> </v>
      </c>
      <c r="BB51" s="4" t="str">
        <f>'SUM TIK'!CC65</f>
        <v>Kompetensi dalam hal  sudah tercapai.</v>
      </c>
      <c r="BC51" s="4" t="str">
        <f>'SUM TIK'!CD65</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BD51" s="7" t="str">
        <f>LEGER!S58</f>
        <v xml:space="preserve"> </v>
      </c>
      <c r="BE51" s="4" t="str">
        <f>SUMM5!CC65</f>
        <v>Kompetensi dalam hal sudah tercapai.</v>
      </c>
      <c r="BF51" s="4" t="str">
        <f>SUMM5!CD65</f>
        <v>Kompetensi dalam hal 0 0 0 0 0 0 0 0 0 0 masih perlu ditingkatkan.</v>
      </c>
      <c r="BG51" s="4" t="str">
        <f>EKSTRA!E55</f>
        <v>Pramuka</v>
      </c>
      <c r="BH51" s="4">
        <f>EKSTRA!F55</f>
        <v>0</v>
      </c>
      <c r="BI51" s="4">
        <f>EKSTRA!G55</f>
        <v>0</v>
      </c>
      <c r="BJ51" s="4">
        <f>EKSTRA!H55</f>
        <v>0</v>
      </c>
      <c r="BK51" s="4">
        <f>EKSTRA!I55</f>
        <v>0</v>
      </c>
      <c r="BL51" s="4">
        <f>EKSTRA!J55</f>
        <v>0</v>
      </c>
      <c r="BM51" s="4">
        <f>EKSTRA!K55</f>
        <v>0</v>
      </c>
      <c r="BN51" s="4">
        <f>EKSTRA!L55</f>
        <v>0</v>
      </c>
      <c r="BO51" s="4">
        <f>EKSTRA!M55</f>
        <v>0</v>
      </c>
      <c r="BP51" s="4">
        <f>KEHADIRAN!E55</f>
        <v>0</v>
      </c>
      <c r="BQ51" s="4">
        <f>KEHADIRAN!F55</f>
        <v>0</v>
      </c>
      <c r="BR51" s="4">
        <f>KEHADIRAN!G55</f>
        <v>0</v>
      </c>
      <c r="BS51" s="4">
        <f>SARAN!E55</f>
        <v>0</v>
      </c>
      <c r="BT51" s="4" t="str">
        <f>HOME!$H$19</f>
        <v>Dr. Suhardini Nurhayati, M.Pd.</v>
      </c>
      <c r="BU51" s="4">
        <f>HOME!$H$20</f>
        <v>0</v>
      </c>
      <c r="BV51" s="4" t="str">
        <f>HOME!$H$21</f>
        <v>Fenny Dimiyanti, S.Pd</v>
      </c>
      <c r="BW51" s="4">
        <f>HOME!$H$22</f>
        <v>0</v>
      </c>
    </row>
    <row r="52" spans="1:75" ht="15.75" customHeight="1">
      <c r="A52" s="8"/>
      <c r="K52" s="8"/>
      <c r="N52" s="8"/>
      <c r="Q52" s="8"/>
      <c r="T52" s="8"/>
      <c r="W52" s="8"/>
      <c r="Z52" s="8"/>
      <c r="AC52" s="8"/>
      <c r="AF52" s="8"/>
      <c r="AI52" s="8"/>
      <c r="AL52" s="8"/>
      <c r="AO52" s="8"/>
      <c r="AR52" s="8"/>
      <c r="AU52" s="8"/>
      <c r="AX52" s="8"/>
      <c r="BA52" s="8"/>
    </row>
    <row r="53" spans="1:75" ht="15.75" customHeight="1">
      <c r="A53" s="8"/>
      <c r="K53" s="8"/>
      <c r="N53" s="8"/>
      <c r="Q53" s="8"/>
      <c r="T53" s="8"/>
      <c r="W53" s="8"/>
      <c r="Z53" s="8"/>
      <c r="AC53" s="8"/>
      <c r="AF53" s="8"/>
      <c r="AI53" s="8"/>
      <c r="AL53" s="8"/>
      <c r="AO53" s="8"/>
      <c r="AR53" s="8"/>
      <c r="AU53" s="8"/>
      <c r="AX53" s="8"/>
      <c r="BA53" s="8"/>
    </row>
    <row r="54" spans="1:75" ht="15.75" customHeight="1">
      <c r="A54" s="8"/>
      <c r="K54" s="8"/>
      <c r="N54" s="8"/>
      <c r="Q54" s="8"/>
      <c r="T54" s="8"/>
      <c r="W54" s="8"/>
      <c r="Z54" s="8"/>
      <c r="AC54" s="8"/>
      <c r="AF54" s="8"/>
      <c r="AI54" s="8"/>
      <c r="AL54" s="8"/>
      <c r="AO54" s="8"/>
      <c r="AR54" s="8"/>
      <c r="AU54" s="8"/>
      <c r="AX54" s="8"/>
      <c r="BA54" s="8"/>
    </row>
    <row r="55" spans="1:75" ht="15.75" customHeight="1">
      <c r="A55" s="8"/>
      <c r="K55" s="8"/>
      <c r="N55" s="8"/>
      <c r="Q55" s="8"/>
      <c r="T55" s="8"/>
      <c r="W55" s="8"/>
      <c r="Z55" s="8"/>
      <c r="AC55" s="8"/>
      <c r="AF55" s="8"/>
      <c r="AI55" s="8"/>
      <c r="AL55" s="8"/>
      <c r="AO55" s="8"/>
      <c r="AR55" s="8"/>
      <c r="AU55" s="8"/>
      <c r="AX55" s="8"/>
      <c r="BA55" s="8"/>
    </row>
    <row r="56" spans="1:75" ht="15.75" customHeight="1">
      <c r="A56" s="8"/>
      <c r="K56" s="8"/>
      <c r="N56" s="8"/>
      <c r="Q56" s="8"/>
      <c r="T56" s="8"/>
      <c r="W56" s="8"/>
      <c r="Z56" s="8"/>
      <c r="AC56" s="8"/>
      <c r="AF56" s="8"/>
      <c r="AI56" s="8"/>
      <c r="AL56" s="8"/>
      <c r="AO56" s="8"/>
      <c r="AR56" s="8"/>
      <c r="AU56" s="8"/>
      <c r="AX56" s="8"/>
      <c r="BA56" s="8"/>
    </row>
    <row r="57" spans="1:75" ht="15.75" customHeight="1">
      <c r="A57" s="8"/>
      <c r="K57" s="8"/>
      <c r="N57" s="8"/>
      <c r="Q57" s="8"/>
      <c r="T57" s="8"/>
      <c r="W57" s="8"/>
      <c r="Z57" s="8"/>
      <c r="AC57" s="8"/>
      <c r="AF57" s="8"/>
      <c r="AI57" s="8"/>
      <c r="AL57" s="8"/>
      <c r="AO57" s="8"/>
      <c r="AR57" s="8"/>
      <c r="AU57" s="8"/>
      <c r="AX57" s="8"/>
      <c r="BA57" s="8"/>
    </row>
    <row r="58" spans="1:75" ht="15.75" customHeight="1">
      <c r="A58" s="8"/>
      <c r="K58" s="8"/>
      <c r="N58" s="8"/>
      <c r="Q58" s="8"/>
      <c r="T58" s="8"/>
      <c r="W58" s="8"/>
      <c r="Z58" s="8"/>
      <c r="AC58" s="8"/>
      <c r="AF58" s="8"/>
      <c r="AI58" s="8"/>
      <c r="AL58" s="8"/>
      <c r="AO58" s="8"/>
      <c r="AR58" s="8"/>
      <c r="AU58" s="8"/>
      <c r="AX58" s="8"/>
      <c r="BA58" s="8"/>
    </row>
    <row r="59" spans="1:75" ht="15.75" customHeight="1">
      <c r="A59" s="8"/>
      <c r="K59" s="8"/>
      <c r="N59" s="8"/>
      <c r="Q59" s="8"/>
      <c r="T59" s="8"/>
      <c r="W59" s="8"/>
      <c r="Z59" s="8"/>
      <c r="AC59" s="8"/>
      <c r="AF59" s="8"/>
      <c r="AI59" s="8"/>
      <c r="AL59" s="8"/>
      <c r="AO59" s="8"/>
      <c r="AR59" s="8"/>
      <c r="AU59" s="8"/>
      <c r="AX59" s="8"/>
      <c r="BA59" s="8"/>
    </row>
    <row r="60" spans="1:75" ht="15.75" customHeight="1">
      <c r="A60" s="8"/>
      <c r="K60" s="8"/>
      <c r="N60" s="8"/>
      <c r="Q60" s="8"/>
      <c r="T60" s="8"/>
      <c r="W60" s="8"/>
      <c r="Z60" s="8"/>
      <c r="AC60" s="8"/>
      <c r="AF60" s="8"/>
      <c r="AI60" s="8"/>
      <c r="AL60" s="8"/>
      <c r="AO60" s="8"/>
      <c r="AR60" s="8"/>
      <c r="AU60" s="8"/>
      <c r="AX60" s="8"/>
      <c r="BA60" s="8"/>
    </row>
    <row r="61" spans="1:75" ht="15.75" customHeight="1">
      <c r="A61" s="8"/>
      <c r="K61" s="8"/>
      <c r="N61" s="8"/>
      <c r="Q61" s="8"/>
      <c r="T61" s="8"/>
      <c r="W61" s="8"/>
      <c r="Z61" s="8"/>
      <c r="AC61" s="8"/>
      <c r="AF61" s="8"/>
      <c r="AI61" s="8"/>
      <c r="AL61" s="8"/>
      <c r="AO61" s="8"/>
      <c r="AR61" s="8"/>
      <c r="AU61" s="8"/>
      <c r="AX61" s="8"/>
      <c r="BA61" s="8"/>
    </row>
    <row r="62" spans="1:75" ht="15.75" customHeight="1">
      <c r="A62" s="8"/>
      <c r="K62" s="8"/>
      <c r="N62" s="8"/>
      <c r="Q62" s="8"/>
      <c r="T62" s="8"/>
      <c r="W62" s="8"/>
      <c r="Z62" s="8"/>
      <c r="AC62" s="8"/>
      <c r="AF62" s="8"/>
      <c r="AI62" s="8"/>
      <c r="AL62" s="8"/>
      <c r="AO62" s="8"/>
      <c r="AR62" s="8"/>
      <c r="AU62" s="8"/>
      <c r="AX62" s="8"/>
      <c r="BA62" s="8"/>
    </row>
    <row r="63" spans="1:75" ht="15.75" customHeight="1">
      <c r="A63" s="8"/>
      <c r="K63" s="8"/>
      <c r="N63" s="8"/>
      <c r="Q63" s="8"/>
      <c r="T63" s="8"/>
      <c r="W63" s="8"/>
      <c r="Z63" s="8"/>
      <c r="AC63" s="8"/>
      <c r="AF63" s="8"/>
      <c r="AI63" s="8"/>
      <c r="AL63" s="8"/>
      <c r="AO63" s="8"/>
      <c r="AR63" s="8"/>
      <c r="AU63" s="8"/>
      <c r="AX63" s="8"/>
      <c r="BA63" s="8"/>
    </row>
    <row r="64" spans="1:75" ht="15.75" customHeight="1">
      <c r="A64" s="8"/>
      <c r="K64" s="8"/>
      <c r="N64" s="8"/>
      <c r="Q64" s="8"/>
      <c r="T64" s="8"/>
      <c r="W64" s="8"/>
      <c r="Z64" s="8"/>
      <c r="AC64" s="8"/>
      <c r="AF64" s="8"/>
      <c r="AI64" s="8"/>
      <c r="AL64" s="8"/>
      <c r="AO64" s="8"/>
      <c r="AR64" s="8"/>
      <c r="AU64" s="8"/>
      <c r="AX64" s="8"/>
      <c r="BA64" s="8"/>
    </row>
    <row r="65" spans="1:53" ht="15.75" customHeight="1">
      <c r="A65" s="8"/>
      <c r="K65" s="8"/>
      <c r="N65" s="8"/>
      <c r="Q65" s="8"/>
      <c r="T65" s="8"/>
      <c r="W65" s="8"/>
      <c r="Z65" s="8"/>
      <c r="AC65" s="8"/>
      <c r="AF65" s="8"/>
      <c r="AI65" s="8"/>
      <c r="AL65" s="8"/>
      <c r="AO65" s="8"/>
      <c r="AR65" s="8"/>
      <c r="AU65" s="8"/>
      <c r="AX65" s="8"/>
      <c r="BA65" s="8"/>
    </row>
    <row r="66" spans="1:53" ht="15.75" customHeight="1">
      <c r="A66" s="8"/>
      <c r="K66" s="8"/>
      <c r="N66" s="8"/>
      <c r="Q66" s="8"/>
      <c r="T66" s="8"/>
      <c r="W66" s="8"/>
      <c r="Z66" s="8"/>
      <c r="AC66" s="8"/>
      <c r="AF66" s="8"/>
      <c r="AI66" s="8"/>
      <c r="AL66" s="8"/>
      <c r="AO66" s="8"/>
      <c r="AR66" s="8"/>
      <c r="AU66" s="8"/>
      <c r="AX66" s="8"/>
      <c r="BA66" s="8"/>
    </row>
    <row r="67" spans="1:53" ht="15.75" customHeight="1">
      <c r="A67" s="8"/>
      <c r="K67" s="8"/>
      <c r="N67" s="8"/>
      <c r="Q67" s="8"/>
      <c r="T67" s="8"/>
      <c r="W67" s="8"/>
      <c r="Z67" s="8"/>
      <c r="AC67" s="8"/>
      <c r="AF67" s="8"/>
      <c r="AI67" s="8"/>
      <c r="AL67" s="8"/>
      <c r="AO67" s="8"/>
      <c r="AR67" s="8"/>
      <c r="AU67" s="8"/>
      <c r="AX67" s="8"/>
      <c r="BA67" s="8"/>
    </row>
    <row r="68" spans="1:53" ht="15.75" customHeight="1">
      <c r="A68" s="8"/>
      <c r="K68" s="8"/>
      <c r="N68" s="8"/>
      <c r="Q68" s="8"/>
      <c r="T68" s="8"/>
      <c r="W68" s="8"/>
      <c r="Z68" s="8"/>
      <c r="AC68" s="8"/>
      <c r="AF68" s="8"/>
      <c r="AI68" s="8"/>
      <c r="AL68" s="8"/>
      <c r="AO68" s="8"/>
      <c r="AR68" s="8"/>
      <c r="AU68" s="8"/>
      <c r="AX68" s="8"/>
      <c r="BA68" s="8"/>
    </row>
    <row r="69" spans="1:53" ht="15.75" customHeight="1">
      <c r="A69" s="8"/>
      <c r="K69" s="8"/>
      <c r="N69" s="8"/>
      <c r="Q69" s="8"/>
      <c r="T69" s="8"/>
      <c r="W69" s="8"/>
      <c r="Z69" s="8"/>
      <c r="AC69" s="8"/>
      <c r="AF69" s="8"/>
      <c r="AI69" s="8"/>
      <c r="AL69" s="8"/>
      <c r="AO69" s="8"/>
      <c r="AR69" s="8"/>
      <c r="AU69" s="8"/>
      <c r="AX69" s="8"/>
      <c r="BA69" s="8"/>
    </row>
    <row r="70" spans="1:53" ht="15.75" customHeight="1">
      <c r="A70" s="8"/>
      <c r="K70" s="8"/>
      <c r="N70" s="8"/>
      <c r="Q70" s="8"/>
      <c r="T70" s="8"/>
      <c r="W70" s="8"/>
      <c r="Z70" s="8"/>
      <c r="AC70" s="8"/>
      <c r="AF70" s="8"/>
      <c r="AI70" s="8"/>
      <c r="AL70" s="8"/>
      <c r="AO70" s="8"/>
      <c r="AR70" s="8"/>
      <c r="AU70" s="8"/>
      <c r="AX70" s="8"/>
      <c r="BA70" s="8"/>
    </row>
    <row r="71" spans="1:53" ht="15.75" customHeight="1">
      <c r="A71" s="8"/>
      <c r="K71" s="8"/>
      <c r="N71" s="8"/>
      <c r="Q71" s="8"/>
      <c r="T71" s="8"/>
      <c r="W71" s="8"/>
      <c r="Z71" s="8"/>
      <c r="AC71" s="8"/>
      <c r="AF71" s="8"/>
      <c r="AI71" s="8"/>
      <c r="AL71" s="8"/>
      <c r="AO71" s="8"/>
      <c r="AR71" s="8"/>
      <c r="AU71" s="8"/>
      <c r="AX71" s="8"/>
      <c r="BA71" s="8"/>
    </row>
    <row r="72" spans="1:53" ht="15.75" customHeight="1">
      <c r="A72" s="8"/>
      <c r="K72" s="8"/>
      <c r="N72" s="8"/>
      <c r="Q72" s="8"/>
      <c r="T72" s="8"/>
      <c r="W72" s="8"/>
      <c r="Z72" s="8"/>
      <c r="AC72" s="8"/>
      <c r="AF72" s="8"/>
      <c r="AI72" s="8"/>
      <c r="AL72" s="8"/>
      <c r="AO72" s="8"/>
      <c r="AR72" s="8"/>
      <c r="AU72" s="8"/>
      <c r="AX72" s="8"/>
      <c r="BA72" s="8"/>
    </row>
    <row r="73" spans="1:53" ht="15.75" customHeight="1">
      <c r="A73" s="8"/>
      <c r="K73" s="8"/>
      <c r="N73" s="8"/>
      <c r="Q73" s="8"/>
      <c r="T73" s="8"/>
      <c r="W73" s="8"/>
      <c r="Z73" s="8"/>
      <c r="AC73" s="8"/>
      <c r="AF73" s="8"/>
      <c r="AI73" s="8"/>
      <c r="AL73" s="8"/>
      <c r="AO73" s="8"/>
      <c r="AR73" s="8"/>
      <c r="AU73" s="8"/>
      <c r="AX73" s="8"/>
      <c r="BA73" s="8"/>
    </row>
    <row r="74" spans="1:53" ht="15.75" customHeight="1">
      <c r="A74" s="8"/>
      <c r="K74" s="8"/>
      <c r="N74" s="8"/>
      <c r="Q74" s="8"/>
      <c r="T74" s="8"/>
      <c r="W74" s="8"/>
      <c r="Z74" s="8"/>
      <c r="AC74" s="8"/>
      <c r="AF74" s="8"/>
      <c r="AI74" s="8"/>
      <c r="AL74" s="8"/>
      <c r="AO74" s="8"/>
      <c r="AR74" s="8"/>
      <c r="AU74" s="8"/>
      <c r="AX74" s="8"/>
      <c r="BA74" s="8"/>
    </row>
    <row r="75" spans="1:53" ht="15.75" customHeight="1">
      <c r="A75" s="8"/>
      <c r="K75" s="8"/>
      <c r="N75" s="8"/>
      <c r="Q75" s="8"/>
      <c r="T75" s="8"/>
      <c r="W75" s="8"/>
      <c r="Z75" s="8"/>
      <c r="AC75" s="8"/>
      <c r="AF75" s="8"/>
      <c r="AI75" s="8"/>
      <c r="AL75" s="8"/>
      <c r="AO75" s="8"/>
      <c r="AR75" s="8"/>
      <c r="AU75" s="8"/>
      <c r="AX75" s="8"/>
      <c r="BA75" s="8"/>
    </row>
    <row r="76" spans="1:53" ht="15.75" customHeight="1">
      <c r="A76" s="8"/>
      <c r="K76" s="8"/>
      <c r="N76" s="8"/>
      <c r="Q76" s="8"/>
      <c r="T76" s="8"/>
      <c r="W76" s="8"/>
      <c r="Z76" s="8"/>
      <c r="AC76" s="8"/>
      <c r="AF76" s="8"/>
      <c r="AI76" s="8"/>
      <c r="AL76" s="8"/>
      <c r="AO76" s="8"/>
      <c r="AR76" s="8"/>
      <c r="AU76" s="8"/>
      <c r="AX76" s="8"/>
      <c r="BA76" s="8"/>
    </row>
    <row r="77" spans="1:53" ht="15.75" customHeight="1">
      <c r="A77" s="8"/>
      <c r="K77" s="8"/>
      <c r="N77" s="8"/>
      <c r="Q77" s="8"/>
      <c r="T77" s="8"/>
      <c r="W77" s="8"/>
      <c r="Z77" s="8"/>
      <c r="AC77" s="8"/>
      <c r="AF77" s="8"/>
      <c r="AI77" s="8"/>
      <c r="AL77" s="8"/>
      <c r="AO77" s="8"/>
      <c r="AR77" s="8"/>
      <c r="AU77" s="8"/>
      <c r="AX77" s="8"/>
      <c r="BA77" s="8"/>
    </row>
    <row r="78" spans="1:53" ht="15.75" customHeight="1">
      <c r="A78" s="8"/>
      <c r="K78" s="8"/>
      <c r="N78" s="8"/>
      <c r="Q78" s="8"/>
      <c r="T78" s="8"/>
      <c r="W78" s="8"/>
      <c r="Z78" s="8"/>
      <c r="AC78" s="8"/>
      <c r="AF78" s="8"/>
      <c r="AI78" s="8"/>
      <c r="AL78" s="8"/>
      <c r="AO78" s="8"/>
      <c r="AR78" s="8"/>
      <c r="AU78" s="8"/>
      <c r="AX78" s="8"/>
      <c r="BA78" s="8"/>
    </row>
    <row r="79" spans="1:53" ht="15.75" customHeight="1">
      <c r="A79" s="8"/>
      <c r="K79" s="8"/>
      <c r="N79" s="8"/>
      <c r="Q79" s="8"/>
      <c r="T79" s="8"/>
      <c r="W79" s="8"/>
      <c r="Z79" s="8"/>
      <c r="AC79" s="8"/>
      <c r="AF79" s="8"/>
      <c r="AI79" s="8"/>
      <c r="AL79" s="8"/>
      <c r="AO79" s="8"/>
      <c r="AR79" s="8"/>
      <c r="AU79" s="8"/>
      <c r="AX79" s="8"/>
      <c r="BA79" s="8"/>
    </row>
    <row r="80" spans="1:53" ht="15.75" customHeight="1">
      <c r="A80" s="8"/>
      <c r="K80" s="8"/>
      <c r="N80" s="8"/>
      <c r="Q80" s="8"/>
      <c r="T80" s="8"/>
      <c r="W80" s="8"/>
      <c r="Z80" s="8"/>
      <c r="AC80" s="8"/>
      <c r="AF80" s="8"/>
      <c r="AI80" s="8"/>
      <c r="AL80" s="8"/>
      <c r="AO80" s="8"/>
      <c r="AR80" s="8"/>
      <c r="AU80" s="8"/>
      <c r="AX80" s="8"/>
      <c r="BA80" s="8"/>
    </row>
    <row r="81" spans="1:53" ht="15.75" customHeight="1">
      <c r="A81" s="8"/>
      <c r="K81" s="8"/>
      <c r="N81" s="8"/>
      <c r="Q81" s="8"/>
      <c r="T81" s="8"/>
      <c r="W81" s="8"/>
      <c r="Z81" s="8"/>
      <c r="AC81" s="8"/>
      <c r="AF81" s="8"/>
      <c r="AI81" s="8"/>
      <c r="AL81" s="8"/>
      <c r="AO81" s="8"/>
      <c r="AR81" s="8"/>
      <c r="AU81" s="8"/>
      <c r="AX81" s="8"/>
      <c r="BA81" s="8"/>
    </row>
    <row r="82" spans="1:53" ht="15.75" customHeight="1">
      <c r="A82" s="8"/>
      <c r="K82" s="8"/>
      <c r="N82" s="8"/>
      <c r="Q82" s="8"/>
      <c r="T82" s="8"/>
      <c r="W82" s="8"/>
      <c r="Z82" s="8"/>
      <c r="AC82" s="8"/>
      <c r="AF82" s="8"/>
      <c r="AI82" s="8"/>
      <c r="AL82" s="8"/>
      <c r="AO82" s="8"/>
      <c r="AR82" s="8"/>
      <c r="AU82" s="8"/>
      <c r="AX82" s="8"/>
      <c r="BA82" s="8"/>
    </row>
    <row r="83" spans="1:53" ht="15.75" customHeight="1">
      <c r="A83" s="8"/>
      <c r="K83" s="8"/>
      <c r="N83" s="8"/>
      <c r="Q83" s="8"/>
      <c r="T83" s="8"/>
      <c r="W83" s="8"/>
      <c r="Z83" s="8"/>
      <c r="AC83" s="8"/>
      <c r="AF83" s="8"/>
      <c r="AI83" s="8"/>
      <c r="AL83" s="8"/>
      <c r="AO83" s="8"/>
      <c r="AR83" s="8"/>
      <c r="AU83" s="8"/>
      <c r="AX83" s="8"/>
      <c r="BA83" s="8"/>
    </row>
    <row r="84" spans="1:53" ht="15.75" customHeight="1">
      <c r="A84" s="8"/>
      <c r="K84" s="8"/>
      <c r="N84" s="8"/>
      <c r="Q84" s="8"/>
      <c r="T84" s="8"/>
      <c r="W84" s="8"/>
      <c r="Z84" s="8"/>
      <c r="AC84" s="8"/>
      <c r="AF84" s="8"/>
      <c r="AI84" s="8"/>
      <c r="AL84" s="8"/>
      <c r="AO84" s="8"/>
      <c r="AR84" s="8"/>
      <c r="AU84" s="8"/>
      <c r="AX84" s="8"/>
      <c r="BA84" s="8"/>
    </row>
    <row r="85" spans="1:53" ht="15.75" customHeight="1">
      <c r="A85" s="8"/>
      <c r="K85" s="8"/>
      <c r="N85" s="8"/>
      <c r="Q85" s="8"/>
      <c r="T85" s="8"/>
      <c r="W85" s="8"/>
      <c r="Z85" s="8"/>
      <c r="AC85" s="8"/>
      <c r="AF85" s="8"/>
      <c r="AI85" s="8"/>
      <c r="AL85" s="8"/>
      <c r="AO85" s="8"/>
      <c r="AR85" s="8"/>
      <c r="AU85" s="8"/>
      <c r="AX85" s="8"/>
      <c r="BA85" s="8"/>
    </row>
    <row r="86" spans="1:53" ht="15.75" customHeight="1">
      <c r="A86" s="8"/>
      <c r="K86" s="8"/>
      <c r="N86" s="8"/>
      <c r="Q86" s="8"/>
      <c r="T86" s="8"/>
      <c r="W86" s="8"/>
      <c r="Z86" s="8"/>
      <c r="AC86" s="8"/>
      <c r="AF86" s="8"/>
      <c r="AI86" s="8"/>
      <c r="AL86" s="8"/>
      <c r="AO86" s="8"/>
      <c r="AR86" s="8"/>
      <c r="AU86" s="8"/>
      <c r="AX86" s="8"/>
      <c r="BA86" s="8"/>
    </row>
    <row r="87" spans="1:53" ht="15.75" customHeight="1">
      <c r="A87" s="8"/>
      <c r="K87" s="8"/>
      <c r="N87" s="8"/>
      <c r="Q87" s="8"/>
      <c r="T87" s="8"/>
      <c r="W87" s="8"/>
      <c r="Z87" s="8"/>
      <c r="AC87" s="8"/>
      <c r="AF87" s="8"/>
      <c r="AI87" s="8"/>
      <c r="AL87" s="8"/>
      <c r="AO87" s="8"/>
      <c r="AR87" s="8"/>
      <c r="AU87" s="8"/>
      <c r="AX87" s="8"/>
      <c r="BA87" s="8"/>
    </row>
    <row r="88" spans="1:53" ht="15.75" customHeight="1">
      <c r="A88" s="8"/>
      <c r="K88" s="8"/>
      <c r="N88" s="8"/>
      <c r="Q88" s="8"/>
      <c r="T88" s="8"/>
      <c r="W88" s="8"/>
      <c r="Z88" s="8"/>
      <c r="AC88" s="8"/>
      <c r="AF88" s="8"/>
      <c r="AI88" s="8"/>
      <c r="AL88" s="8"/>
      <c r="AO88" s="8"/>
      <c r="AR88" s="8"/>
      <c r="AU88" s="8"/>
      <c r="AX88" s="8"/>
      <c r="BA88" s="8"/>
    </row>
    <row r="89" spans="1:53" ht="15.75" customHeight="1">
      <c r="A89" s="8"/>
      <c r="K89" s="8"/>
      <c r="N89" s="8"/>
      <c r="Q89" s="8"/>
      <c r="T89" s="8"/>
      <c r="W89" s="8"/>
      <c r="Z89" s="8"/>
      <c r="AC89" s="8"/>
      <c r="AF89" s="8"/>
      <c r="AI89" s="8"/>
      <c r="AL89" s="8"/>
      <c r="AO89" s="8"/>
      <c r="AR89" s="8"/>
      <c r="AU89" s="8"/>
      <c r="AX89" s="8"/>
      <c r="BA89" s="8"/>
    </row>
    <row r="90" spans="1:53" ht="15.75" customHeight="1">
      <c r="A90" s="8"/>
      <c r="K90" s="8"/>
      <c r="N90" s="8"/>
      <c r="Q90" s="8"/>
      <c r="T90" s="8"/>
      <c r="W90" s="8"/>
      <c r="Z90" s="8"/>
      <c r="AC90" s="8"/>
      <c r="AF90" s="8"/>
      <c r="AI90" s="8"/>
      <c r="AL90" s="8"/>
      <c r="AO90" s="8"/>
      <c r="AR90" s="8"/>
      <c r="AU90" s="8"/>
      <c r="AX90" s="8"/>
      <c r="BA90" s="8"/>
    </row>
    <row r="91" spans="1:53" ht="15.75" customHeight="1">
      <c r="A91" s="8"/>
      <c r="K91" s="8"/>
      <c r="N91" s="8"/>
      <c r="Q91" s="8"/>
      <c r="T91" s="8"/>
      <c r="W91" s="8"/>
      <c r="Z91" s="8"/>
      <c r="AC91" s="8"/>
      <c r="AF91" s="8"/>
      <c r="AI91" s="8"/>
      <c r="AL91" s="8"/>
      <c r="AO91" s="8"/>
      <c r="AR91" s="8"/>
      <c r="AU91" s="8"/>
      <c r="AX91" s="8"/>
      <c r="BA91" s="8"/>
    </row>
    <row r="92" spans="1:53" ht="15.75" customHeight="1">
      <c r="A92" s="8"/>
      <c r="K92" s="8"/>
      <c r="N92" s="8"/>
      <c r="Q92" s="8"/>
      <c r="T92" s="8"/>
      <c r="W92" s="8"/>
      <c r="Z92" s="8"/>
      <c r="AC92" s="8"/>
      <c r="AF92" s="8"/>
      <c r="AI92" s="8"/>
      <c r="AL92" s="8"/>
      <c r="AO92" s="8"/>
      <c r="AR92" s="8"/>
      <c r="AU92" s="8"/>
      <c r="AX92" s="8"/>
      <c r="BA92" s="8"/>
    </row>
    <row r="93" spans="1:53" ht="15.75" customHeight="1">
      <c r="A93" s="8"/>
      <c r="K93" s="8"/>
      <c r="N93" s="8"/>
      <c r="Q93" s="8"/>
      <c r="T93" s="8"/>
      <c r="W93" s="8"/>
      <c r="Z93" s="8"/>
      <c r="AC93" s="8"/>
      <c r="AF93" s="8"/>
      <c r="AI93" s="8"/>
      <c r="AL93" s="8"/>
      <c r="AO93" s="8"/>
      <c r="AR93" s="8"/>
      <c r="AU93" s="8"/>
      <c r="AX93" s="8"/>
      <c r="BA93" s="8"/>
    </row>
    <row r="94" spans="1:53" ht="15.75" customHeight="1">
      <c r="A94" s="8"/>
      <c r="K94" s="8"/>
      <c r="N94" s="8"/>
      <c r="Q94" s="8"/>
      <c r="T94" s="8"/>
      <c r="W94" s="8"/>
      <c r="Z94" s="8"/>
      <c r="AC94" s="8"/>
      <c r="AF94" s="8"/>
      <c r="AI94" s="8"/>
      <c r="AL94" s="8"/>
      <c r="AO94" s="8"/>
      <c r="AR94" s="8"/>
      <c r="AU94" s="8"/>
      <c r="AX94" s="8"/>
      <c r="BA94" s="8"/>
    </row>
    <row r="95" spans="1:53" ht="15.75" customHeight="1">
      <c r="A95" s="8"/>
      <c r="K95" s="8"/>
      <c r="N95" s="8"/>
      <c r="Q95" s="8"/>
      <c r="T95" s="8"/>
      <c r="W95" s="8"/>
      <c r="Z95" s="8"/>
      <c r="AC95" s="8"/>
      <c r="AF95" s="8"/>
      <c r="AI95" s="8"/>
      <c r="AL95" s="8"/>
      <c r="AO95" s="8"/>
      <c r="AR95" s="8"/>
      <c r="AU95" s="8"/>
      <c r="AX95" s="8"/>
      <c r="BA95" s="8"/>
    </row>
    <row r="96" spans="1:53" ht="15.75" customHeight="1">
      <c r="A96" s="8"/>
      <c r="K96" s="8"/>
      <c r="N96" s="8"/>
      <c r="Q96" s="8"/>
      <c r="T96" s="8"/>
      <c r="W96" s="8"/>
      <c r="Z96" s="8"/>
      <c r="AC96" s="8"/>
      <c r="AF96" s="8"/>
      <c r="AI96" s="8"/>
      <c r="AL96" s="8"/>
      <c r="AO96" s="8"/>
      <c r="AR96" s="8"/>
      <c r="AU96" s="8"/>
      <c r="AX96" s="8"/>
      <c r="BA96" s="8"/>
    </row>
    <row r="97" spans="1:53" ht="15.75" customHeight="1">
      <c r="A97" s="8"/>
      <c r="K97" s="8"/>
      <c r="N97" s="8"/>
      <c r="Q97" s="8"/>
      <c r="T97" s="8"/>
      <c r="W97" s="8"/>
      <c r="Z97" s="8"/>
      <c r="AC97" s="8"/>
      <c r="AF97" s="8"/>
      <c r="AI97" s="8"/>
      <c r="AL97" s="8"/>
      <c r="AO97" s="8"/>
      <c r="AR97" s="8"/>
      <c r="AU97" s="8"/>
      <c r="AX97" s="8"/>
      <c r="BA97" s="8"/>
    </row>
    <row r="98" spans="1:53" ht="15.75" customHeight="1">
      <c r="A98" s="8"/>
      <c r="K98" s="8"/>
      <c r="N98" s="8"/>
      <c r="Q98" s="8"/>
      <c r="T98" s="8"/>
      <c r="W98" s="8"/>
      <c r="Z98" s="8"/>
      <c r="AC98" s="8"/>
      <c r="AF98" s="8"/>
      <c r="AI98" s="8"/>
      <c r="AL98" s="8"/>
      <c r="AO98" s="8"/>
      <c r="AR98" s="8"/>
      <c r="AU98" s="8"/>
      <c r="AX98" s="8"/>
      <c r="BA98" s="8"/>
    </row>
    <row r="99" spans="1:53" ht="15.75" customHeight="1">
      <c r="A99" s="8"/>
      <c r="K99" s="8"/>
      <c r="N99" s="8"/>
      <c r="Q99" s="8"/>
      <c r="T99" s="8"/>
      <c r="W99" s="8"/>
      <c r="Z99" s="8"/>
      <c r="AC99" s="8"/>
      <c r="AF99" s="8"/>
      <c r="AI99" s="8"/>
      <c r="AL99" s="8"/>
      <c r="AO99" s="8"/>
      <c r="AR99" s="8"/>
      <c r="AU99" s="8"/>
      <c r="AX99" s="8"/>
      <c r="BA99" s="8"/>
    </row>
    <row r="100" spans="1:53" ht="15.75" customHeight="1">
      <c r="A100" s="8"/>
      <c r="K100" s="8"/>
      <c r="N100" s="8"/>
      <c r="Q100" s="8"/>
      <c r="T100" s="8"/>
      <c r="W100" s="8"/>
      <c r="Z100" s="8"/>
      <c r="AC100" s="8"/>
      <c r="AF100" s="8"/>
      <c r="AI100" s="8"/>
      <c r="AL100" s="8"/>
      <c r="AO100" s="8"/>
      <c r="AR100" s="8"/>
      <c r="AU100" s="8"/>
      <c r="AX100" s="8"/>
      <c r="BA100" s="8"/>
    </row>
    <row r="101" spans="1:53" ht="15.75" customHeight="1">
      <c r="A101" s="8"/>
      <c r="K101" s="8"/>
      <c r="N101" s="8"/>
      <c r="Q101" s="8"/>
      <c r="T101" s="8"/>
      <c r="W101" s="8"/>
      <c r="Z101" s="8"/>
      <c r="AC101" s="8"/>
      <c r="AF101" s="8"/>
      <c r="AI101" s="8"/>
      <c r="AL101" s="8"/>
      <c r="AO101" s="8"/>
      <c r="AR101" s="8"/>
      <c r="AU101" s="8"/>
      <c r="AX101" s="8"/>
      <c r="BA101" s="8"/>
    </row>
    <row r="102" spans="1:53" ht="15.75" customHeight="1">
      <c r="A102" s="8"/>
      <c r="K102" s="8"/>
      <c r="N102" s="8"/>
      <c r="Q102" s="8"/>
      <c r="T102" s="8"/>
      <c r="W102" s="8"/>
      <c r="Z102" s="8"/>
      <c r="AC102" s="8"/>
      <c r="AF102" s="8"/>
      <c r="AI102" s="8"/>
      <c r="AL102" s="8"/>
      <c r="AO102" s="8"/>
      <c r="AR102" s="8"/>
      <c r="AU102" s="8"/>
      <c r="AX102" s="8"/>
      <c r="BA102" s="8"/>
    </row>
    <row r="103" spans="1:53" ht="15.75" customHeight="1">
      <c r="A103" s="8"/>
      <c r="K103" s="8"/>
      <c r="N103" s="8"/>
      <c r="Q103" s="8"/>
      <c r="T103" s="8"/>
      <c r="W103" s="8"/>
      <c r="Z103" s="8"/>
      <c r="AC103" s="8"/>
      <c r="AF103" s="8"/>
      <c r="AI103" s="8"/>
      <c r="AL103" s="8"/>
      <c r="AO103" s="8"/>
      <c r="AR103" s="8"/>
      <c r="AU103" s="8"/>
      <c r="AX103" s="8"/>
      <c r="BA103" s="8"/>
    </row>
    <row r="104" spans="1:53" ht="15.75" customHeight="1">
      <c r="A104" s="8"/>
      <c r="K104" s="8"/>
      <c r="N104" s="8"/>
      <c r="Q104" s="8"/>
      <c r="T104" s="8"/>
      <c r="W104" s="8"/>
      <c r="Z104" s="8"/>
      <c r="AC104" s="8"/>
      <c r="AF104" s="8"/>
      <c r="AI104" s="8"/>
      <c r="AL104" s="8"/>
      <c r="AO104" s="8"/>
      <c r="AR104" s="8"/>
      <c r="AU104" s="8"/>
      <c r="AX104" s="8"/>
      <c r="BA104" s="8"/>
    </row>
    <row r="105" spans="1:53" ht="15.75" customHeight="1">
      <c r="A105" s="8"/>
      <c r="K105" s="8"/>
      <c r="N105" s="8"/>
      <c r="Q105" s="8"/>
      <c r="T105" s="8"/>
      <c r="W105" s="8"/>
      <c r="Z105" s="8"/>
      <c r="AC105" s="8"/>
      <c r="AF105" s="8"/>
      <c r="AI105" s="8"/>
      <c r="AL105" s="8"/>
      <c r="AO105" s="8"/>
      <c r="AR105" s="8"/>
      <c r="AU105" s="8"/>
      <c r="AX105" s="8"/>
      <c r="BA105" s="8"/>
    </row>
    <row r="106" spans="1:53" ht="15.75" customHeight="1">
      <c r="A106" s="8"/>
      <c r="K106" s="8"/>
      <c r="N106" s="8"/>
      <c r="Q106" s="8"/>
      <c r="T106" s="8"/>
      <c r="W106" s="8"/>
      <c r="Z106" s="8"/>
      <c r="AC106" s="8"/>
      <c r="AF106" s="8"/>
      <c r="AI106" s="8"/>
      <c r="AL106" s="8"/>
      <c r="AO106" s="8"/>
      <c r="AR106" s="8"/>
      <c r="AU106" s="8"/>
      <c r="AX106" s="8"/>
      <c r="BA106" s="8"/>
    </row>
    <row r="107" spans="1:53" ht="15.75" customHeight="1">
      <c r="A107" s="8"/>
      <c r="K107" s="8"/>
      <c r="N107" s="8"/>
      <c r="Q107" s="8"/>
      <c r="T107" s="8"/>
      <c r="W107" s="8"/>
      <c r="Z107" s="8"/>
      <c r="AC107" s="8"/>
      <c r="AF107" s="8"/>
      <c r="AI107" s="8"/>
      <c r="AL107" s="8"/>
      <c r="AO107" s="8"/>
      <c r="AR107" s="8"/>
      <c r="AU107" s="8"/>
      <c r="AX107" s="8"/>
      <c r="BA107" s="8"/>
    </row>
    <row r="108" spans="1:53" ht="15.75" customHeight="1">
      <c r="A108" s="8"/>
      <c r="K108" s="8"/>
      <c r="N108" s="8"/>
      <c r="Q108" s="8"/>
      <c r="T108" s="8"/>
      <c r="W108" s="8"/>
      <c r="Z108" s="8"/>
      <c r="AC108" s="8"/>
      <c r="AF108" s="8"/>
      <c r="AI108" s="8"/>
      <c r="AL108" s="8"/>
      <c r="AO108" s="8"/>
      <c r="AR108" s="8"/>
      <c r="AU108" s="8"/>
      <c r="AX108" s="8"/>
      <c r="BA108" s="8"/>
    </row>
    <row r="109" spans="1:53" ht="15.75" customHeight="1">
      <c r="A109" s="8"/>
      <c r="K109" s="8"/>
      <c r="N109" s="8"/>
      <c r="Q109" s="8"/>
      <c r="T109" s="8"/>
      <c r="W109" s="8"/>
      <c r="Z109" s="8"/>
      <c r="AC109" s="8"/>
      <c r="AF109" s="8"/>
      <c r="AI109" s="8"/>
      <c r="AL109" s="8"/>
      <c r="AO109" s="8"/>
      <c r="AR109" s="8"/>
      <c r="AU109" s="8"/>
      <c r="AX109" s="8"/>
      <c r="BA109" s="8"/>
    </row>
    <row r="110" spans="1:53" ht="15.75" customHeight="1">
      <c r="A110" s="8"/>
      <c r="K110" s="8"/>
      <c r="N110" s="8"/>
      <c r="Q110" s="8"/>
      <c r="T110" s="8"/>
      <c r="W110" s="8"/>
      <c r="Z110" s="8"/>
      <c r="AC110" s="8"/>
      <c r="AF110" s="8"/>
      <c r="AI110" s="8"/>
      <c r="AL110" s="8"/>
      <c r="AO110" s="8"/>
      <c r="AR110" s="8"/>
      <c r="AU110" s="8"/>
      <c r="AX110" s="8"/>
      <c r="BA110" s="8"/>
    </row>
    <row r="111" spans="1:53" ht="15.75" customHeight="1">
      <c r="A111" s="8"/>
      <c r="K111" s="8"/>
      <c r="N111" s="8"/>
      <c r="Q111" s="8"/>
      <c r="T111" s="8"/>
      <c r="W111" s="8"/>
      <c r="Z111" s="8"/>
      <c r="AC111" s="8"/>
      <c r="AF111" s="8"/>
      <c r="AI111" s="8"/>
      <c r="AL111" s="8"/>
      <c r="AO111" s="8"/>
      <c r="AR111" s="8"/>
      <c r="AU111" s="8"/>
      <c r="AX111" s="8"/>
      <c r="BA111" s="8"/>
    </row>
    <row r="112" spans="1:53" ht="15.75" customHeight="1">
      <c r="A112" s="8"/>
      <c r="K112" s="8"/>
      <c r="N112" s="8"/>
      <c r="Q112" s="8"/>
      <c r="T112" s="8"/>
      <c r="W112" s="8"/>
      <c r="Z112" s="8"/>
      <c r="AC112" s="8"/>
      <c r="AF112" s="8"/>
      <c r="AI112" s="8"/>
      <c r="AL112" s="8"/>
      <c r="AO112" s="8"/>
      <c r="AR112" s="8"/>
      <c r="AU112" s="8"/>
      <c r="AX112" s="8"/>
      <c r="BA112" s="8"/>
    </row>
    <row r="113" spans="1:53" ht="15.75" customHeight="1">
      <c r="A113" s="8"/>
      <c r="K113" s="8"/>
      <c r="N113" s="8"/>
      <c r="Q113" s="8"/>
      <c r="T113" s="8"/>
      <c r="W113" s="8"/>
      <c r="Z113" s="8"/>
      <c r="AC113" s="8"/>
      <c r="AF113" s="8"/>
      <c r="AI113" s="8"/>
      <c r="AL113" s="8"/>
      <c r="AO113" s="8"/>
      <c r="AR113" s="8"/>
      <c r="AU113" s="8"/>
      <c r="AX113" s="8"/>
      <c r="BA113" s="8"/>
    </row>
    <row r="114" spans="1:53" ht="15.75" customHeight="1">
      <c r="A114" s="8"/>
      <c r="K114" s="8"/>
      <c r="N114" s="8"/>
      <c r="Q114" s="8"/>
      <c r="T114" s="8"/>
      <c r="W114" s="8"/>
      <c r="Z114" s="8"/>
      <c r="AC114" s="8"/>
      <c r="AF114" s="8"/>
      <c r="AI114" s="8"/>
      <c r="AL114" s="8"/>
      <c r="AO114" s="8"/>
      <c r="AR114" s="8"/>
      <c r="AU114" s="8"/>
      <c r="AX114" s="8"/>
      <c r="BA114" s="8"/>
    </row>
    <row r="115" spans="1:53" ht="15.75" customHeight="1">
      <c r="A115" s="8"/>
      <c r="K115" s="8"/>
      <c r="N115" s="8"/>
      <c r="Q115" s="8"/>
      <c r="T115" s="8"/>
      <c r="W115" s="8"/>
      <c r="Z115" s="8"/>
      <c r="AC115" s="8"/>
      <c r="AF115" s="8"/>
      <c r="AI115" s="8"/>
      <c r="AL115" s="8"/>
      <c r="AO115" s="8"/>
      <c r="AR115" s="8"/>
      <c r="AU115" s="8"/>
      <c r="AX115" s="8"/>
      <c r="BA115" s="8"/>
    </row>
    <row r="116" spans="1:53" ht="15.75" customHeight="1">
      <c r="A116" s="8"/>
      <c r="K116" s="8"/>
      <c r="N116" s="8"/>
      <c r="Q116" s="8"/>
      <c r="T116" s="8"/>
      <c r="W116" s="8"/>
      <c r="Z116" s="8"/>
      <c r="AC116" s="8"/>
      <c r="AF116" s="8"/>
      <c r="AI116" s="8"/>
      <c r="AL116" s="8"/>
      <c r="AO116" s="8"/>
      <c r="AR116" s="8"/>
      <c r="AU116" s="8"/>
      <c r="AX116" s="8"/>
      <c r="BA116" s="8"/>
    </row>
    <row r="117" spans="1:53" ht="15.75" customHeight="1">
      <c r="A117" s="8"/>
      <c r="K117" s="8"/>
      <c r="N117" s="8"/>
      <c r="Q117" s="8"/>
      <c r="T117" s="8"/>
      <c r="W117" s="8"/>
      <c r="Z117" s="8"/>
      <c r="AC117" s="8"/>
      <c r="AF117" s="8"/>
      <c r="AI117" s="8"/>
      <c r="AL117" s="8"/>
      <c r="AO117" s="8"/>
      <c r="AR117" s="8"/>
      <c r="AU117" s="8"/>
      <c r="AX117" s="8"/>
      <c r="BA117" s="8"/>
    </row>
    <row r="118" spans="1:53" ht="15.75" customHeight="1">
      <c r="A118" s="8"/>
      <c r="K118" s="8"/>
      <c r="N118" s="8"/>
      <c r="Q118" s="8"/>
      <c r="T118" s="8"/>
      <c r="W118" s="8"/>
      <c r="Z118" s="8"/>
      <c r="AC118" s="8"/>
      <c r="AF118" s="8"/>
      <c r="AI118" s="8"/>
      <c r="AL118" s="8"/>
      <c r="AO118" s="8"/>
      <c r="AR118" s="8"/>
      <c r="AU118" s="8"/>
      <c r="AX118" s="8"/>
      <c r="BA118" s="8"/>
    </row>
    <row r="119" spans="1:53" ht="15.75" customHeight="1">
      <c r="A119" s="8"/>
      <c r="K119" s="8"/>
      <c r="N119" s="8"/>
      <c r="Q119" s="8"/>
      <c r="T119" s="8"/>
      <c r="W119" s="8"/>
      <c r="Z119" s="8"/>
      <c r="AC119" s="8"/>
      <c r="AF119" s="8"/>
      <c r="AI119" s="8"/>
      <c r="AL119" s="8"/>
      <c r="AO119" s="8"/>
      <c r="AR119" s="8"/>
      <c r="AU119" s="8"/>
      <c r="AX119" s="8"/>
      <c r="BA119" s="8"/>
    </row>
    <row r="120" spans="1:53" ht="15.75" customHeight="1">
      <c r="A120" s="8"/>
      <c r="K120" s="8"/>
      <c r="N120" s="8"/>
      <c r="Q120" s="8"/>
      <c r="T120" s="8"/>
      <c r="W120" s="8"/>
      <c r="Z120" s="8"/>
      <c r="AC120" s="8"/>
      <c r="AF120" s="8"/>
      <c r="AI120" s="8"/>
      <c r="AL120" s="8"/>
      <c r="AO120" s="8"/>
      <c r="AR120" s="8"/>
      <c r="AU120" s="8"/>
      <c r="AX120" s="8"/>
      <c r="BA120" s="8"/>
    </row>
    <row r="121" spans="1:53" ht="15.75" customHeight="1">
      <c r="A121" s="8"/>
      <c r="K121" s="8"/>
      <c r="N121" s="8"/>
      <c r="Q121" s="8"/>
      <c r="T121" s="8"/>
      <c r="W121" s="8"/>
      <c r="Z121" s="8"/>
      <c r="AC121" s="8"/>
      <c r="AF121" s="8"/>
      <c r="AI121" s="8"/>
      <c r="AL121" s="8"/>
      <c r="AO121" s="8"/>
      <c r="AR121" s="8"/>
      <c r="AU121" s="8"/>
      <c r="AX121" s="8"/>
      <c r="BA121" s="8"/>
    </row>
    <row r="122" spans="1:53" ht="15.75" customHeight="1">
      <c r="A122" s="8"/>
      <c r="K122" s="8"/>
      <c r="N122" s="8"/>
      <c r="Q122" s="8"/>
      <c r="T122" s="8"/>
      <c r="W122" s="8"/>
      <c r="Z122" s="8"/>
      <c r="AC122" s="8"/>
      <c r="AF122" s="8"/>
      <c r="AI122" s="8"/>
      <c r="AL122" s="8"/>
      <c r="AO122" s="8"/>
      <c r="AR122" s="8"/>
      <c r="AU122" s="8"/>
      <c r="AX122" s="8"/>
      <c r="BA122" s="8"/>
    </row>
    <row r="123" spans="1:53" ht="15.75" customHeight="1">
      <c r="A123" s="8"/>
      <c r="K123" s="8"/>
      <c r="N123" s="8"/>
      <c r="Q123" s="8"/>
      <c r="T123" s="8"/>
      <c r="W123" s="8"/>
      <c r="Z123" s="8"/>
      <c r="AC123" s="8"/>
      <c r="AF123" s="8"/>
      <c r="AI123" s="8"/>
      <c r="AL123" s="8"/>
      <c r="AO123" s="8"/>
      <c r="AR123" s="8"/>
      <c r="AU123" s="8"/>
      <c r="AX123" s="8"/>
      <c r="BA123" s="8"/>
    </row>
    <row r="124" spans="1:53" ht="15.75" customHeight="1">
      <c r="A124" s="8"/>
      <c r="K124" s="8"/>
      <c r="N124" s="8"/>
      <c r="Q124" s="8"/>
      <c r="T124" s="8"/>
      <c r="W124" s="8"/>
      <c r="Z124" s="8"/>
      <c r="AC124" s="8"/>
      <c r="AF124" s="8"/>
      <c r="AI124" s="8"/>
      <c r="AL124" s="8"/>
      <c r="AO124" s="8"/>
      <c r="AR124" s="8"/>
      <c r="AU124" s="8"/>
      <c r="AX124" s="8"/>
      <c r="BA124" s="8"/>
    </row>
    <row r="125" spans="1:53" ht="15.75" customHeight="1">
      <c r="A125" s="8"/>
      <c r="K125" s="8"/>
      <c r="N125" s="8"/>
      <c r="Q125" s="8"/>
      <c r="T125" s="8"/>
      <c r="W125" s="8"/>
      <c r="Z125" s="8"/>
      <c r="AC125" s="8"/>
      <c r="AF125" s="8"/>
      <c r="AI125" s="8"/>
      <c r="AL125" s="8"/>
      <c r="AO125" s="8"/>
      <c r="AR125" s="8"/>
      <c r="AU125" s="8"/>
      <c r="AX125" s="8"/>
      <c r="BA125" s="8"/>
    </row>
    <row r="126" spans="1:53" ht="15.75" customHeight="1">
      <c r="A126" s="8"/>
      <c r="K126" s="8"/>
      <c r="N126" s="8"/>
      <c r="Q126" s="8"/>
      <c r="T126" s="8"/>
      <c r="W126" s="8"/>
      <c r="Z126" s="8"/>
      <c r="AC126" s="8"/>
      <c r="AF126" s="8"/>
      <c r="AI126" s="8"/>
      <c r="AL126" s="8"/>
      <c r="AO126" s="8"/>
      <c r="AR126" s="8"/>
      <c r="AU126" s="8"/>
      <c r="AX126" s="8"/>
      <c r="BA126" s="8"/>
    </row>
    <row r="127" spans="1:53" ht="15.75" customHeight="1">
      <c r="A127" s="8"/>
      <c r="K127" s="8"/>
      <c r="N127" s="8"/>
      <c r="Q127" s="8"/>
      <c r="T127" s="8"/>
      <c r="W127" s="8"/>
      <c r="Z127" s="8"/>
      <c r="AC127" s="8"/>
      <c r="AF127" s="8"/>
      <c r="AI127" s="8"/>
      <c r="AL127" s="8"/>
      <c r="AO127" s="8"/>
      <c r="AR127" s="8"/>
      <c r="AU127" s="8"/>
      <c r="AX127" s="8"/>
      <c r="BA127" s="8"/>
    </row>
    <row r="128" spans="1:53" ht="15.75" customHeight="1">
      <c r="A128" s="8"/>
      <c r="K128" s="8"/>
      <c r="N128" s="8"/>
      <c r="Q128" s="8"/>
      <c r="T128" s="8"/>
      <c r="W128" s="8"/>
      <c r="Z128" s="8"/>
      <c r="AC128" s="8"/>
      <c r="AF128" s="8"/>
      <c r="AI128" s="8"/>
      <c r="AL128" s="8"/>
      <c r="AO128" s="8"/>
      <c r="AR128" s="8"/>
      <c r="AU128" s="8"/>
      <c r="AX128" s="8"/>
      <c r="BA128" s="8"/>
    </row>
    <row r="129" spans="1:53" ht="15.75" customHeight="1">
      <c r="A129" s="8"/>
      <c r="K129" s="8"/>
      <c r="N129" s="8"/>
      <c r="Q129" s="8"/>
      <c r="T129" s="8"/>
      <c r="W129" s="8"/>
      <c r="Z129" s="8"/>
      <c r="AC129" s="8"/>
      <c r="AF129" s="8"/>
      <c r="AI129" s="8"/>
      <c r="AL129" s="8"/>
      <c r="AO129" s="8"/>
      <c r="AR129" s="8"/>
      <c r="AU129" s="8"/>
      <c r="AX129" s="8"/>
      <c r="BA129" s="8"/>
    </row>
    <row r="130" spans="1:53" ht="15.75" customHeight="1">
      <c r="A130" s="8"/>
      <c r="K130" s="8"/>
      <c r="N130" s="8"/>
      <c r="Q130" s="8"/>
      <c r="T130" s="8"/>
      <c r="W130" s="8"/>
      <c r="Z130" s="8"/>
      <c r="AC130" s="8"/>
      <c r="AF130" s="8"/>
      <c r="AI130" s="8"/>
      <c r="AL130" s="8"/>
      <c r="AO130" s="8"/>
      <c r="AR130" s="8"/>
      <c r="AU130" s="8"/>
      <c r="AX130" s="8"/>
      <c r="BA130" s="8"/>
    </row>
    <row r="131" spans="1:53" ht="15.75" customHeight="1">
      <c r="A131" s="8"/>
      <c r="K131" s="8"/>
      <c r="N131" s="8"/>
      <c r="Q131" s="8"/>
      <c r="T131" s="8"/>
      <c r="W131" s="8"/>
      <c r="Z131" s="8"/>
      <c r="AC131" s="8"/>
      <c r="AF131" s="8"/>
      <c r="AI131" s="8"/>
      <c r="AL131" s="8"/>
      <c r="AO131" s="8"/>
      <c r="AR131" s="8"/>
      <c r="AU131" s="8"/>
      <c r="AX131" s="8"/>
      <c r="BA131" s="8"/>
    </row>
    <row r="132" spans="1:53" ht="15.75" customHeight="1">
      <c r="A132" s="8"/>
      <c r="K132" s="8"/>
      <c r="N132" s="8"/>
      <c r="Q132" s="8"/>
      <c r="T132" s="8"/>
      <c r="W132" s="8"/>
      <c r="Z132" s="8"/>
      <c r="AC132" s="8"/>
      <c r="AF132" s="8"/>
      <c r="AI132" s="8"/>
      <c r="AL132" s="8"/>
      <c r="AO132" s="8"/>
      <c r="AR132" s="8"/>
      <c r="AU132" s="8"/>
      <c r="AX132" s="8"/>
      <c r="BA132" s="8"/>
    </row>
    <row r="133" spans="1:53" ht="15.75" customHeight="1">
      <c r="A133" s="8"/>
      <c r="K133" s="8"/>
      <c r="N133" s="8"/>
      <c r="Q133" s="8"/>
      <c r="T133" s="8"/>
      <c r="W133" s="8"/>
      <c r="Z133" s="8"/>
      <c r="AC133" s="8"/>
      <c r="AF133" s="8"/>
      <c r="AI133" s="8"/>
      <c r="AL133" s="8"/>
      <c r="AO133" s="8"/>
      <c r="AR133" s="8"/>
      <c r="AU133" s="8"/>
      <c r="AX133" s="8"/>
      <c r="BA133" s="8"/>
    </row>
    <row r="134" spans="1:53" ht="15.75" customHeight="1">
      <c r="A134" s="8"/>
      <c r="K134" s="8"/>
      <c r="N134" s="8"/>
      <c r="Q134" s="8"/>
      <c r="T134" s="8"/>
      <c r="W134" s="8"/>
      <c r="Z134" s="8"/>
      <c r="AC134" s="8"/>
      <c r="AF134" s="8"/>
      <c r="AI134" s="8"/>
      <c r="AL134" s="8"/>
      <c r="AO134" s="8"/>
      <c r="AR134" s="8"/>
      <c r="AU134" s="8"/>
      <c r="AX134" s="8"/>
      <c r="BA134" s="8"/>
    </row>
    <row r="135" spans="1:53" ht="15.75" customHeight="1">
      <c r="A135" s="8"/>
      <c r="K135" s="8"/>
      <c r="N135" s="8"/>
      <c r="Q135" s="8"/>
      <c r="T135" s="8"/>
      <c r="W135" s="8"/>
      <c r="Z135" s="8"/>
      <c r="AC135" s="8"/>
      <c r="AF135" s="8"/>
      <c r="AI135" s="8"/>
      <c r="AL135" s="8"/>
      <c r="AO135" s="8"/>
      <c r="AR135" s="8"/>
      <c r="AU135" s="8"/>
      <c r="AX135" s="8"/>
      <c r="BA135" s="8"/>
    </row>
    <row r="136" spans="1:53" ht="15.75" customHeight="1">
      <c r="A136" s="8"/>
      <c r="K136" s="8"/>
      <c r="N136" s="8"/>
      <c r="Q136" s="8"/>
      <c r="T136" s="8"/>
      <c r="W136" s="8"/>
      <c r="Z136" s="8"/>
      <c r="AC136" s="8"/>
      <c r="AF136" s="8"/>
      <c r="AI136" s="8"/>
      <c r="AL136" s="8"/>
      <c r="AO136" s="8"/>
      <c r="AR136" s="8"/>
      <c r="AU136" s="8"/>
      <c r="AX136" s="8"/>
      <c r="BA136" s="8"/>
    </row>
    <row r="137" spans="1:53" ht="15.75" customHeight="1">
      <c r="A137" s="8"/>
      <c r="K137" s="8"/>
      <c r="N137" s="8"/>
      <c r="Q137" s="8"/>
      <c r="T137" s="8"/>
      <c r="W137" s="8"/>
      <c r="Z137" s="8"/>
      <c r="AC137" s="8"/>
      <c r="AF137" s="8"/>
      <c r="AI137" s="8"/>
      <c r="AL137" s="8"/>
      <c r="AO137" s="8"/>
      <c r="AR137" s="8"/>
      <c r="AU137" s="8"/>
      <c r="AX137" s="8"/>
      <c r="BA137" s="8"/>
    </row>
    <row r="138" spans="1:53" ht="15.75" customHeight="1">
      <c r="A138" s="8"/>
      <c r="K138" s="8"/>
      <c r="N138" s="8"/>
      <c r="Q138" s="8"/>
      <c r="T138" s="8"/>
      <c r="W138" s="8"/>
      <c r="Z138" s="8"/>
      <c r="AC138" s="8"/>
      <c r="AF138" s="8"/>
      <c r="AI138" s="8"/>
      <c r="AL138" s="8"/>
      <c r="AO138" s="8"/>
      <c r="AR138" s="8"/>
      <c r="AU138" s="8"/>
      <c r="AX138" s="8"/>
      <c r="BA138" s="8"/>
    </row>
    <row r="139" spans="1:53" ht="15.75" customHeight="1">
      <c r="A139" s="8"/>
      <c r="K139" s="8"/>
      <c r="N139" s="8"/>
      <c r="Q139" s="8"/>
      <c r="T139" s="8"/>
      <c r="W139" s="8"/>
      <c r="Z139" s="8"/>
      <c r="AC139" s="8"/>
      <c r="AF139" s="8"/>
      <c r="AI139" s="8"/>
      <c r="AL139" s="8"/>
      <c r="AO139" s="8"/>
      <c r="AR139" s="8"/>
      <c r="AU139" s="8"/>
      <c r="AX139" s="8"/>
      <c r="BA139" s="8"/>
    </row>
    <row r="140" spans="1:53" ht="15.75" customHeight="1">
      <c r="A140" s="8"/>
      <c r="K140" s="8"/>
      <c r="N140" s="8"/>
      <c r="Q140" s="8"/>
      <c r="T140" s="8"/>
      <c r="W140" s="8"/>
      <c r="Z140" s="8"/>
      <c r="AC140" s="8"/>
      <c r="AF140" s="8"/>
      <c r="AI140" s="8"/>
      <c r="AL140" s="8"/>
      <c r="AO140" s="8"/>
      <c r="AR140" s="8"/>
      <c r="AU140" s="8"/>
      <c r="AX140" s="8"/>
      <c r="BA140" s="8"/>
    </row>
    <row r="141" spans="1:53" ht="15.75" customHeight="1">
      <c r="A141" s="8"/>
      <c r="K141" s="8"/>
      <c r="N141" s="8"/>
      <c r="Q141" s="8"/>
      <c r="T141" s="8"/>
      <c r="W141" s="8"/>
      <c r="Z141" s="8"/>
      <c r="AC141" s="8"/>
      <c r="AF141" s="8"/>
      <c r="AI141" s="8"/>
      <c r="AL141" s="8"/>
      <c r="AO141" s="8"/>
      <c r="AR141" s="8"/>
      <c r="AU141" s="8"/>
      <c r="AX141" s="8"/>
      <c r="BA141" s="8"/>
    </row>
    <row r="142" spans="1:53" ht="15.75" customHeight="1">
      <c r="A142" s="8"/>
      <c r="K142" s="8"/>
      <c r="N142" s="8"/>
      <c r="Q142" s="8"/>
      <c r="T142" s="8"/>
      <c r="W142" s="8"/>
      <c r="Z142" s="8"/>
      <c r="AC142" s="8"/>
      <c r="AF142" s="8"/>
      <c r="AI142" s="8"/>
      <c r="AL142" s="8"/>
      <c r="AO142" s="8"/>
      <c r="AR142" s="8"/>
      <c r="AU142" s="8"/>
      <c r="AX142" s="8"/>
      <c r="BA142" s="8"/>
    </row>
    <row r="143" spans="1:53" ht="15.75" customHeight="1">
      <c r="A143" s="8"/>
      <c r="K143" s="8"/>
      <c r="N143" s="8"/>
      <c r="Q143" s="8"/>
      <c r="T143" s="8"/>
      <c r="W143" s="8"/>
      <c r="Z143" s="8"/>
      <c r="AC143" s="8"/>
      <c r="AF143" s="8"/>
      <c r="AI143" s="8"/>
      <c r="AL143" s="8"/>
      <c r="AO143" s="8"/>
      <c r="AR143" s="8"/>
      <c r="AU143" s="8"/>
      <c r="AX143" s="8"/>
      <c r="BA143" s="8"/>
    </row>
    <row r="144" spans="1:53" ht="15.75" customHeight="1">
      <c r="A144" s="8"/>
      <c r="K144" s="8"/>
      <c r="N144" s="8"/>
      <c r="Q144" s="8"/>
      <c r="T144" s="8"/>
      <c r="W144" s="8"/>
      <c r="Z144" s="8"/>
      <c r="AC144" s="8"/>
      <c r="AF144" s="8"/>
      <c r="AI144" s="8"/>
      <c r="AL144" s="8"/>
      <c r="AO144" s="8"/>
      <c r="AR144" s="8"/>
      <c r="AU144" s="8"/>
      <c r="AX144" s="8"/>
      <c r="BA144" s="8"/>
    </row>
    <row r="145" spans="1:53" ht="15.75" customHeight="1">
      <c r="A145" s="8"/>
      <c r="K145" s="8"/>
      <c r="N145" s="8"/>
      <c r="Q145" s="8"/>
      <c r="T145" s="8"/>
      <c r="W145" s="8"/>
      <c r="Z145" s="8"/>
      <c r="AC145" s="8"/>
      <c r="AF145" s="8"/>
      <c r="AI145" s="8"/>
      <c r="AL145" s="8"/>
      <c r="AO145" s="8"/>
      <c r="AR145" s="8"/>
      <c r="AU145" s="8"/>
      <c r="AX145" s="8"/>
      <c r="BA145" s="8"/>
    </row>
    <row r="146" spans="1:53" ht="15.75" customHeight="1">
      <c r="A146" s="8"/>
      <c r="K146" s="8"/>
      <c r="N146" s="8"/>
      <c r="Q146" s="8"/>
      <c r="T146" s="8"/>
      <c r="W146" s="8"/>
      <c r="Z146" s="8"/>
      <c r="AC146" s="8"/>
      <c r="AF146" s="8"/>
      <c r="AI146" s="8"/>
      <c r="AL146" s="8"/>
      <c r="AO146" s="8"/>
      <c r="AR146" s="8"/>
      <c r="AU146" s="8"/>
      <c r="AX146" s="8"/>
      <c r="BA146" s="8"/>
    </row>
    <row r="147" spans="1:53" ht="15.75" customHeight="1">
      <c r="A147" s="8"/>
      <c r="K147" s="8"/>
      <c r="N147" s="8"/>
      <c r="Q147" s="8"/>
      <c r="T147" s="8"/>
      <c r="W147" s="8"/>
      <c r="Z147" s="8"/>
      <c r="AC147" s="8"/>
      <c r="AF147" s="8"/>
      <c r="AI147" s="8"/>
      <c r="AL147" s="8"/>
      <c r="AO147" s="8"/>
      <c r="AR147" s="8"/>
      <c r="AU147" s="8"/>
      <c r="AX147" s="8"/>
      <c r="BA147" s="8"/>
    </row>
    <row r="148" spans="1:53" ht="15.75" customHeight="1">
      <c r="A148" s="8"/>
      <c r="K148" s="8"/>
      <c r="N148" s="8"/>
      <c r="Q148" s="8"/>
      <c r="T148" s="8"/>
      <c r="W148" s="8"/>
      <c r="Z148" s="8"/>
      <c r="AC148" s="8"/>
      <c r="AF148" s="8"/>
      <c r="AI148" s="8"/>
      <c r="AL148" s="8"/>
      <c r="AO148" s="8"/>
      <c r="AR148" s="8"/>
      <c r="AU148" s="8"/>
      <c r="AX148" s="8"/>
      <c r="BA148" s="8"/>
    </row>
    <row r="149" spans="1:53" ht="15.75" customHeight="1">
      <c r="A149" s="8"/>
      <c r="K149" s="8"/>
      <c r="N149" s="8"/>
      <c r="Q149" s="8"/>
      <c r="T149" s="8"/>
      <c r="W149" s="8"/>
      <c r="Z149" s="8"/>
      <c r="AC149" s="8"/>
      <c r="AF149" s="8"/>
      <c r="AI149" s="8"/>
      <c r="AL149" s="8"/>
      <c r="AO149" s="8"/>
      <c r="AR149" s="8"/>
      <c r="AU149" s="8"/>
      <c r="AX149" s="8"/>
      <c r="BA149" s="8"/>
    </row>
    <row r="150" spans="1:53" ht="15.75" customHeight="1">
      <c r="A150" s="8"/>
      <c r="K150" s="8"/>
      <c r="N150" s="8"/>
      <c r="Q150" s="8"/>
      <c r="T150" s="8"/>
      <c r="W150" s="8"/>
      <c r="Z150" s="8"/>
      <c r="AC150" s="8"/>
      <c r="AF150" s="8"/>
      <c r="AI150" s="8"/>
      <c r="AL150" s="8"/>
      <c r="AO150" s="8"/>
      <c r="AR150" s="8"/>
      <c r="AU150" s="8"/>
      <c r="AX150" s="8"/>
      <c r="BA150" s="8"/>
    </row>
    <row r="151" spans="1:53" ht="15.75" customHeight="1">
      <c r="A151" s="8"/>
      <c r="K151" s="8"/>
      <c r="N151" s="8"/>
      <c r="Q151" s="8"/>
      <c r="T151" s="8"/>
      <c r="W151" s="8"/>
      <c r="Z151" s="8"/>
      <c r="AC151" s="8"/>
      <c r="AF151" s="8"/>
      <c r="AI151" s="8"/>
      <c r="AL151" s="8"/>
      <c r="AO151" s="8"/>
      <c r="AR151" s="8"/>
      <c r="AU151" s="8"/>
      <c r="AX151" s="8"/>
      <c r="BA151" s="8"/>
    </row>
    <row r="152" spans="1:53" ht="15.75" customHeight="1">
      <c r="A152" s="8"/>
      <c r="K152" s="8"/>
      <c r="N152" s="8"/>
      <c r="Q152" s="8"/>
      <c r="T152" s="8"/>
      <c r="W152" s="8"/>
      <c r="Z152" s="8"/>
      <c r="AC152" s="8"/>
      <c r="AF152" s="8"/>
      <c r="AI152" s="8"/>
      <c r="AL152" s="8"/>
      <c r="AO152" s="8"/>
      <c r="AR152" s="8"/>
      <c r="AU152" s="8"/>
      <c r="AX152" s="8"/>
      <c r="BA152" s="8"/>
    </row>
    <row r="153" spans="1:53" ht="15.75" customHeight="1">
      <c r="A153" s="8"/>
      <c r="K153" s="8"/>
      <c r="N153" s="8"/>
      <c r="Q153" s="8"/>
      <c r="T153" s="8"/>
      <c r="W153" s="8"/>
      <c r="Z153" s="8"/>
      <c r="AC153" s="8"/>
      <c r="AF153" s="8"/>
      <c r="AI153" s="8"/>
      <c r="AL153" s="8"/>
      <c r="AO153" s="8"/>
      <c r="AR153" s="8"/>
      <c r="AU153" s="8"/>
      <c r="AX153" s="8"/>
      <c r="BA153" s="8"/>
    </row>
    <row r="154" spans="1:53" ht="15.75" customHeight="1">
      <c r="A154" s="8"/>
      <c r="K154" s="8"/>
      <c r="N154" s="8"/>
      <c r="Q154" s="8"/>
      <c r="T154" s="8"/>
      <c r="W154" s="8"/>
      <c r="Z154" s="8"/>
      <c r="AC154" s="8"/>
      <c r="AF154" s="8"/>
      <c r="AI154" s="8"/>
      <c r="AL154" s="8"/>
      <c r="AO154" s="8"/>
      <c r="AR154" s="8"/>
      <c r="AU154" s="8"/>
      <c r="AX154" s="8"/>
      <c r="BA154" s="8"/>
    </row>
    <row r="155" spans="1:53" ht="15.75" customHeight="1">
      <c r="A155" s="8"/>
      <c r="K155" s="8"/>
      <c r="N155" s="8"/>
      <c r="Q155" s="8"/>
      <c r="T155" s="8"/>
      <c r="W155" s="8"/>
      <c r="Z155" s="8"/>
      <c r="AC155" s="8"/>
      <c r="AF155" s="8"/>
      <c r="AI155" s="8"/>
      <c r="AL155" s="8"/>
      <c r="AO155" s="8"/>
      <c r="AR155" s="8"/>
      <c r="AU155" s="8"/>
      <c r="AX155" s="8"/>
      <c r="BA155" s="8"/>
    </row>
    <row r="156" spans="1:53" ht="15.75" customHeight="1">
      <c r="A156" s="8"/>
      <c r="K156" s="8"/>
      <c r="N156" s="8"/>
      <c r="Q156" s="8"/>
      <c r="T156" s="8"/>
      <c r="W156" s="8"/>
      <c r="Z156" s="8"/>
      <c r="AC156" s="8"/>
      <c r="AF156" s="8"/>
      <c r="AI156" s="8"/>
      <c r="AL156" s="8"/>
      <c r="AO156" s="8"/>
      <c r="AR156" s="8"/>
      <c r="AU156" s="8"/>
      <c r="AX156" s="8"/>
      <c r="BA156" s="8"/>
    </row>
    <row r="157" spans="1:53" ht="15.75" customHeight="1">
      <c r="A157" s="8"/>
      <c r="K157" s="8"/>
      <c r="N157" s="8"/>
      <c r="Q157" s="8"/>
      <c r="T157" s="8"/>
      <c r="W157" s="8"/>
      <c r="Z157" s="8"/>
      <c r="AC157" s="8"/>
      <c r="AF157" s="8"/>
      <c r="AI157" s="8"/>
      <c r="AL157" s="8"/>
      <c r="AO157" s="8"/>
      <c r="AR157" s="8"/>
      <c r="AU157" s="8"/>
      <c r="AX157" s="8"/>
      <c r="BA157" s="8"/>
    </row>
    <row r="158" spans="1:53" ht="15.75" customHeight="1">
      <c r="A158" s="8"/>
      <c r="K158" s="8"/>
      <c r="N158" s="8"/>
      <c r="Q158" s="8"/>
      <c r="T158" s="8"/>
      <c r="W158" s="8"/>
      <c r="Z158" s="8"/>
      <c r="AC158" s="8"/>
      <c r="AF158" s="8"/>
      <c r="AI158" s="8"/>
      <c r="AL158" s="8"/>
      <c r="AO158" s="8"/>
      <c r="AR158" s="8"/>
      <c r="AU158" s="8"/>
      <c r="AX158" s="8"/>
      <c r="BA158" s="8"/>
    </row>
    <row r="159" spans="1:53" ht="15.75" customHeight="1">
      <c r="A159" s="8"/>
      <c r="K159" s="8"/>
      <c r="N159" s="8"/>
      <c r="Q159" s="8"/>
      <c r="T159" s="8"/>
      <c r="W159" s="8"/>
      <c r="Z159" s="8"/>
      <c r="AC159" s="8"/>
      <c r="AF159" s="8"/>
      <c r="AI159" s="8"/>
      <c r="AL159" s="8"/>
      <c r="AO159" s="8"/>
      <c r="AR159" s="8"/>
      <c r="AU159" s="8"/>
      <c r="AX159" s="8"/>
      <c r="BA159" s="8"/>
    </row>
    <row r="160" spans="1:53" ht="15.75" customHeight="1">
      <c r="A160" s="8"/>
      <c r="K160" s="8"/>
      <c r="N160" s="8"/>
      <c r="Q160" s="8"/>
      <c r="T160" s="8"/>
      <c r="W160" s="8"/>
      <c r="Z160" s="8"/>
      <c r="AC160" s="8"/>
      <c r="AF160" s="8"/>
      <c r="AI160" s="8"/>
      <c r="AL160" s="8"/>
      <c r="AO160" s="8"/>
      <c r="AR160" s="8"/>
      <c r="AU160" s="8"/>
      <c r="AX160" s="8"/>
      <c r="BA160" s="8"/>
    </row>
    <row r="161" spans="1:53" ht="15.75" customHeight="1">
      <c r="A161" s="8"/>
      <c r="K161" s="8"/>
      <c r="N161" s="8"/>
      <c r="Q161" s="8"/>
      <c r="T161" s="8"/>
      <c r="W161" s="8"/>
      <c r="Z161" s="8"/>
      <c r="AC161" s="8"/>
      <c r="AF161" s="8"/>
      <c r="AI161" s="8"/>
      <c r="AL161" s="8"/>
      <c r="AO161" s="8"/>
      <c r="AR161" s="8"/>
      <c r="AU161" s="8"/>
      <c r="AX161" s="8"/>
      <c r="BA161" s="8"/>
    </row>
    <row r="162" spans="1:53" ht="15.75" customHeight="1">
      <c r="A162" s="8"/>
      <c r="K162" s="8"/>
      <c r="N162" s="8"/>
      <c r="Q162" s="8"/>
      <c r="T162" s="8"/>
      <c r="W162" s="8"/>
      <c r="Z162" s="8"/>
      <c r="AC162" s="8"/>
      <c r="AF162" s="8"/>
      <c r="AI162" s="8"/>
      <c r="AL162" s="8"/>
      <c r="AO162" s="8"/>
      <c r="AR162" s="8"/>
      <c r="AU162" s="8"/>
      <c r="AX162" s="8"/>
      <c r="BA162" s="8"/>
    </row>
    <row r="163" spans="1:53" ht="15.75" customHeight="1">
      <c r="A163" s="8"/>
      <c r="K163" s="8"/>
      <c r="N163" s="8"/>
      <c r="Q163" s="8"/>
      <c r="T163" s="8"/>
      <c r="W163" s="8"/>
      <c r="Z163" s="8"/>
      <c r="AC163" s="8"/>
      <c r="AF163" s="8"/>
      <c r="AI163" s="8"/>
      <c r="AL163" s="8"/>
      <c r="AO163" s="8"/>
      <c r="AR163" s="8"/>
      <c r="AU163" s="8"/>
      <c r="AX163" s="8"/>
      <c r="BA163" s="8"/>
    </row>
    <row r="164" spans="1:53" ht="15.75" customHeight="1">
      <c r="A164" s="8"/>
      <c r="K164" s="8"/>
      <c r="N164" s="8"/>
      <c r="Q164" s="8"/>
      <c r="T164" s="8"/>
      <c r="W164" s="8"/>
      <c r="Z164" s="8"/>
      <c r="AC164" s="8"/>
      <c r="AF164" s="8"/>
      <c r="AI164" s="8"/>
      <c r="AL164" s="8"/>
      <c r="AO164" s="8"/>
      <c r="AR164" s="8"/>
      <c r="AU164" s="8"/>
      <c r="AX164" s="8"/>
      <c r="BA164" s="8"/>
    </row>
    <row r="165" spans="1:53" ht="15.75" customHeight="1">
      <c r="A165" s="8"/>
      <c r="K165" s="8"/>
      <c r="N165" s="8"/>
      <c r="Q165" s="8"/>
      <c r="T165" s="8"/>
      <c r="W165" s="8"/>
      <c r="Z165" s="8"/>
      <c r="AC165" s="8"/>
      <c r="AF165" s="8"/>
      <c r="AI165" s="8"/>
      <c r="AL165" s="8"/>
      <c r="AO165" s="8"/>
      <c r="AR165" s="8"/>
      <c r="AU165" s="8"/>
      <c r="AX165" s="8"/>
      <c r="BA165" s="8"/>
    </row>
    <row r="166" spans="1:53" ht="15.75" customHeight="1">
      <c r="A166" s="8"/>
      <c r="K166" s="8"/>
      <c r="N166" s="8"/>
      <c r="Q166" s="8"/>
      <c r="T166" s="8"/>
      <c r="W166" s="8"/>
      <c r="Z166" s="8"/>
      <c r="AC166" s="8"/>
      <c r="AF166" s="8"/>
      <c r="AI166" s="8"/>
      <c r="AL166" s="8"/>
      <c r="AO166" s="8"/>
      <c r="AR166" s="8"/>
      <c r="AU166" s="8"/>
      <c r="AX166" s="8"/>
      <c r="BA166" s="8"/>
    </row>
    <row r="167" spans="1:53" ht="15.75" customHeight="1">
      <c r="A167" s="8"/>
      <c r="K167" s="8"/>
      <c r="N167" s="8"/>
      <c r="Q167" s="8"/>
      <c r="T167" s="8"/>
      <c r="W167" s="8"/>
      <c r="Z167" s="8"/>
      <c r="AC167" s="8"/>
      <c r="AF167" s="8"/>
      <c r="AI167" s="8"/>
      <c r="AL167" s="8"/>
      <c r="AO167" s="8"/>
      <c r="AR167" s="8"/>
      <c r="AU167" s="8"/>
      <c r="AX167" s="8"/>
      <c r="BA167" s="8"/>
    </row>
    <row r="168" spans="1:53" ht="15.75" customHeight="1">
      <c r="A168" s="8"/>
      <c r="K168" s="8"/>
      <c r="N168" s="8"/>
      <c r="Q168" s="8"/>
      <c r="T168" s="8"/>
      <c r="W168" s="8"/>
      <c r="Z168" s="8"/>
      <c r="AC168" s="8"/>
      <c r="AF168" s="8"/>
      <c r="AI168" s="8"/>
      <c r="AL168" s="8"/>
      <c r="AO168" s="8"/>
      <c r="AR168" s="8"/>
      <c r="AU168" s="8"/>
      <c r="AX168" s="8"/>
      <c r="BA168" s="8"/>
    </row>
    <row r="169" spans="1:53" ht="15.75" customHeight="1">
      <c r="A169" s="8"/>
      <c r="K169" s="8"/>
      <c r="N169" s="8"/>
      <c r="Q169" s="8"/>
      <c r="T169" s="8"/>
      <c r="W169" s="8"/>
      <c r="Z169" s="8"/>
      <c r="AC169" s="8"/>
      <c r="AF169" s="8"/>
      <c r="AI169" s="8"/>
      <c r="AL169" s="8"/>
      <c r="AO169" s="8"/>
      <c r="AR169" s="8"/>
      <c r="AU169" s="8"/>
      <c r="AX169" s="8"/>
      <c r="BA169" s="8"/>
    </row>
    <row r="170" spans="1:53" ht="15.75" customHeight="1">
      <c r="A170" s="8"/>
      <c r="K170" s="8"/>
      <c r="N170" s="8"/>
      <c r="Q170" s="8"/>
      <c r="T170" s="8"/>
      <c r="W170" s="8"/>
      <c r="Z170" s="8"/>
      <c r="AC170" s="8"/>
      <c r="AF170" s="8"/>
      <c r="AI170" s="8"/>
      <c r="AL170" s="8"/>
      <c r="AO170" s="8"/>
      <c r="AR170" s="8"/>
      <c r="AU170" s="8"/>
      <c r="AX170" s="8"/>
      <c r="BA170" s="8"/>
    </row>
    <row r="171" spans="1:53" ht="15.75" customHeight="1">
      <c r="A171" s="8"/>
      <c r="K171" s="8"/>
      <c r="N171" s="8"/>
      <c r="Q171" s="8"/>
      <c r="T171" s="8"/>
      <c r="W171" s="8"/>
      <c r="Z171" s="8"/>
      <c r="AC171" s="8"/>
      <c r="AF171" s="8"/>
      <c r="AI171" s="8"/>
      <c r="AL171" s="8"/>
      <c r="AO171" s="8"/>
      <c r="AR171" s="8"/>
      <c r="AU171" s="8"/>
      <c r="AX171" s="8"/>
      <c r="BA171" s="8"/>
    </row>
    <row r="172" spans="1:53" ht="15.75" customHeight="1">
      <c r="A172" s="8"/>
      <c r="K172" s="8"/>
      <c r="N172" s="8"/>
      <c r="Q172" s="8"/>
      <c r="T172" s="8"/>
      <c r="W172" s="8"/>
      <c r="Z172" s="8"/>
      <c r="AC172" s="8"/>
      <c r="AF172" s="8"/>
      <c r="AI172" s="8"/>
      <c r="AL172" s="8"/>
      <c r="AO172" s="8"/>
      <c r="AR172" s="8"/>
      <c r="AU172" s="8"/>
      <c r="AX172" s="8"/>
      <c r="BA172" s="8"/>
    </row>
    <row r="173" spans="1:53" ht="15.75" customHeight="1">
      <c r="A173" s="8"/>
      <c r="K173" s="8"/>
      <c r="N173" s="8"/>
      <c r="Q173" s="8"/>
      <c r="T173" s="8"/>
      <c r="W173" s="8"/>
      <c r="Z173" s="8"/>
      <c r="AC173" s="8"/>
      <c r="AF173" s="8"/>
      <c r="AI173" s="8"/>
      <c r="AL173" s="8"/>
      <c r="AO173" s="8"/>
      <c r="AR173" s="8"/>
      <c r="AU173" s="8"/>
      <c r="AX173" s="8"/>
      <c r="BA173" s="8"/>
    </row>
    <row r="174" spans="1:53" ht="15.75" customHeight="1">
      <c r="A174" s="8"/>
      <c r="K174" s="8"/>
      <c r="N174" s="8"/>
      <c r="Q174" s="8"/>
      <c r="T174" s="8"/>
      <c r="W174" s="8"/>
      <c r="Z174" s="8"/>
      <c r="AC174" s="8"/>
      <c r="AF174" s="8"/>
      <c r="AI174" s="8"/>
      <c r="AL174" s="8"/>
      <c r="AO174" s="8"/>
      <c r="AR174" s="8"/>
      <c r="AU174" s="8"/>
      <c r="AX174" s="8"/>
      <c r="BA174" s="8"/>
    </row>
    <row r="175" spans="1:53" ht="15.75" customHeight="1">
      <c r="A175" s="8"/>
      <c r="K175" s="8"/>
      <c r="N175" s="8"/>
      <c r="Q175" s="8"/>
      <c r="T175" s="8"/>
      <c r="W175" s="8"/>
      <c r="Z175" s="8"/>
      <c r="AC175" s="8"/>
      <c r="AF175" s="8"/>
      <c r="AI175" s="8"/>
      <c r="AL175" s="8"/>
      <c r="AO175" s="8"/>
      <c r="AR175" s="8"/>
      <c r="AU175" s="8"/>
      <c r="AX175" s="8"/>
      <c r="BA175" s="8"/>
    </row>
    <row r="176" spans="1:53" ht="15.75" customHeight="1">
      <c r="A176" s="8"/>
      <c r="K176" s="8"/>
      <c r="N176" s="8"/>
      <c r="Q176" s="8"/>
      <c r="T176" s="8"/>
      <c r="W176" s="8"/>
      <c r="Z176" s="8"/>
      <c r="AC176" s="8"/>
      <c r="AF176" s="8"/>
      <c r="AI176" s="8"/>
      <c r="AL176" s="8"/>
      <c r="AO176" s="8"/>
      <c r="AR176" s="8"/>
      <c r="AU176" s="8"/>
      <c r="AX176" s="8"/>
      <c r="BA176" s="8"/>
    </row>
    <row r="177" spans="1:53" ht="15.75" customHeight="1">
      <c r="A177" s="8"/>
      <c r="K177" s="8"/>
      <c r="N177" s="8"/>
      <c r="Q177" s="8"/>
      <c r="T177" s="8"/>
      <c r="W177" s="8"/>
      <c r="Z177" s="8"/>
      <c r="AC177" s="8"/>
      <c r="AF177" s="8"/>
      <c r="AI177" s="8"/>
      <c r="AL177" s="8"/>
      <c r="AO177" s="8"/>
      <c r="AR177" s="8"/>
      <c r="AU177" s="8"/>
      <c r="AX177" s="8"/>
      <c r="BA177" s="8"/>
    </row>
    <row r="178" spans="1:53" ht="15.75" customHeight="1">
      <c r="A178" s="8"/>
      <c r="K178" s="8"/>
      <c r="N178" s="8"/>
      <c r="Q178" s="8"/>
      <c r="T178" s="8"/>
      <c r="W178" s="8"/>
      <c r="Z178" s="8"/>
      <c r="AC178" s="8"/>
      <c r="AF178" s="8"/>
      <c r="AI178" s="8"/>
      <c r="AL178" s="8"/>
      <c r="AO178" s="8"/>
      <c r="AR178" s="8"/>
      <c r="AU178" s="8"/>
      <c r="AX178" s="8"/>
      <c r="BA178" s="8"/>
    </row>
    <row r="179" spans="1:53" ht="15.75" customHeight="1">
      <c r="A179" s="8"/>
      <c r="K179" s="8"/>
      <c r="N179" s="8"/>
      <c r="Q179" s="8"/>
      <c r="T179" s="8"/>
      <c r="W179" s="8"/>
      <c r="Z179" s="8"/>
      <c r="AC179" s="8"/>
      <c r="AF179" s="8"/>
      <c r="AI179" s="8"/>
      <c r="AL179" s="8"/>
      <c r="AO179" s="8"/>
      <c r="AR179" s="8"/>
      <c r="AU179" s="8"/>
      <c r="AX179" s="8"/>
      <c r="BA179" s="8"/>
    </row>
    <row r="180" spans="1:53" ht="15.75" customHeight="1">
      <c r="A180" s="8"/>
      <c r="K180" s="8"/>
      <c r="N180" s="8"/>
      <c r="Q180" s="8"/>
      <c r="T180" s="8"/>
      <c r="W180" s="8"/>
      <c r="Z180" s="8"/>
      <c r="AC180" s="8"/>
      <c r="AF180" s="8"/>
      <c r="AI180" s="8"/>
      <c r="AL180" s="8"/>
      <c r="AO180" s="8"/>
      <c r="AR180" s="8"/>
      <c r="AU180" s="8"/>
      <c r="AX180" s="8"/>
      <c r="BA180" s="8"/>
    </row>
    <row r="181" spans="1:53" ht="15.75" customHeight="1">
      <c r="A181" s="8"/>
      <c r="K181" s="8"/>
      <c r="N181" s="8"/>
      <c r="Q181" s="8"/>
      <c r="T181" s="8"/>
      <c r="W181" s="8"/>
      <c r="Z181" s="8"/>
      <c r="AC181" s="8"/>
      <c r="AF181" s="8"/>
      <c r="AI181" s="8"/>
      <c r="AL181" s="8"/>
      <c r="AO181" s="8"/>
      <c r="AR181" s="8"/>
      <c r="AU181" s="8"/>
      <c r="AX181" s="8"/>
      <c r="BA181" s="8"/>
    </row>
    <row r="182" spans="1:53" ht="15.75" customHeight="1">
      <c r="A182" s="8"/>
      <c r="K182" s="8"/>
      <c r="N182" s="8"/>
      <c r="Q182" s="8"/>
      <c r="T182" s="8"/>
      <c r="W182" s="8"/>
      <c r="Z182" s="8"/>
      <c r="AC182" s="8"/>
      <c r="AF182" s="8"/>
      <c r="AI182" s="8"/>
      <c r="AL182" s="8"/>
      <c r="AO182" s="8"/>
      <c r="AR182" s="8"/>
      <c r="AU182" s="8"/>
      <c r="AX182" s="8"/>
      <c r="BA182" s="8"/>
    </row>
    <row r="183" spans="1:53" ht="15.75" customHeight="1">
      <c r="A183" s="8"/>
      <c r="K183" s="8"/>
      <c r="N183" s="8"/>
      <c r="Q183" s="8"/>
      <c r="T183" s="8"/>
      <c r="W183" s="8"/>
      <c r="Z183" s="8"/>
      <c r="AC183" s="8"/>
      <c r="AF183" s="8"/>
      <c r="AI183" s="8"/>
      <c r="AL183" s="8"/>
      <c r="AO183" s="8"/>
      <c r="AR183" s="8"/>
      <c r="AU183" s="8"/>
      <c r="AX183" s="8"/>
      <c r="BA183" s="8"/>
    </row>
    <row r="184" spans="1:53" ht="15.75" customHeight="1">
      <c r="A184" s="8"/>
      <c r="K184" s="8"/>
      <c r="N184" s="8"/>
      <c r="Q184" s="8"/>
      <c r="T184" s="8"/>
      <c r="W184" s="8"/>
      <c r="Z184" s="8"/>
      <c r="AC184" s="8"/>
      <c r="AF184" s="8"/>
      <c r="AI184" s="8"/>
      <c r="AL184" s="8"/>
      <c r="AO184" s="8"/>
      <c r="AR184" s="8"/>
      <c r="AU184" s="8"/>
      <c r="AX184" s="8"/>
      <c r="BA184" s="8"/>
    </row>
    <row r="185" spans="1:53" ht="15.75" customHeight="1">
      <c r="A185" s="8"/>
      <c r="K185" s="8"/>
      <c r="N185" s="8"/>
      <c r="Q185" s="8"/>
      <c r="T185" s="8"/>
      <c r="W185" s="8"/>
      <c r="Z185" s="8"/>
      <c r="AC185" s="8"/>
      <c r="AF185" s="8"/>
      <c r="AI185" s="8"/>
      <c r="AL185" s="8"/>
      <c r="AO185" s="8"/>
      <c r="AR185" s="8"/>
      <c r="AU185" s="8"/>
      <c r="AX185" s="8"/>
      <c r="BA185" s="8"/>
    </row>
    <row r="186" spans="1:53" ht="15.75" customHeight="1">
      <c r="A186" s="8"/>
      <c r="K186" s="8"/>
      <c r="N186" s="8"/>
      <c r="Q186" s="8"/>
      <c r="T186" s="8"/>
      <c r="W186" s="8"/>
      <c r="Z186" s="8"/>
      <c r="AC186" s="8"/>
      <c r="AF186" s="8"/>
      <c r="AI186" s="8"/>
      <c r="AL186" s="8"/>
      <c r="AO186" s="8"/>
      <c r="AR186" s="8"/>
      <c r="AU186" s="8"/>
      <c r="AX186" s="8"/>
      <c r="BA186" s="8"/>
    </row>
    <row r="187" spans="1:53" ht="15.75" customHeight="1">
      <c r="A187" s="8"/>
      <c r="K187" s="8"/>
      <c r="N187" s="8"/>
      <c r="Q187" s="8"/>
      <c r="T187" s="8"/>
      <c r="W187" s="8"/>
      <c r="Z187" s="8"/>
      <c r="AC187" s="8"/>
      <c r="AF187" s="8"/>
      <c r="AI187" s="8"/>
      <c r="AL187" s="8"/>
      <c r="AO187" s="8"/>
      <c r="AR187" s="8"/>
      <c r="AU187" s="8"/>
      <c r="AX187" s="8"/>
      <c r="BA187" s="8"/>
    </row>
    <row r="188" spans="1:53" ht="15.75" customHeight="1">
      <c r="A188" s="8"/>
      <c r="K188" s="8"/>
      <c r="N188" s="8"/>
      <c r="Q188" s="8"/>
      <c r="T188" s="8"/>
      <c r="W188" s="8"/>
      <c r="Z188" s="8"/>
      <c r="AC188" s="8"/>
      <c r="AF188" s="8"/>
      <c r="AI188" s="8"/>
      <c r="AL188" s="8"/>
      <c r="AO188" s="8"/>
      <c r="AR188" s="8"/>
      <c r="AU188" s="8"/>
      <c r="AX188" s="8"/>
      <c r="BA188" s="8"/>
    </row>
    <row r="189" spans="1:53" ht="15.75" customHeight="1">
      <c r="A189" s="8"/>
      <c r="K189" s="8"/>
      <c r="N189" s="8"/>
      <c r="Q189" s="8"/>
      <c r="T189" s="8"/>
      <c r="W189" s="8"/>
      <c r="Z189" s="8"/>
      <c r="AC189" s="8"/>
      <c r="AF189" s="8"/>
      <c r="AI189" s="8"/>
      <c r="AL189" s="8"/>
      <c r="AO189" s="8"/>
      <c r="AR189" s="8"/>
      <c r="AU189" s="8"/>
      <c r="AX189" s="8"/>
      <c r="BA189" s="8"/>
    </row>
    <row r="190" spans="1:53" ht="15.75" customHeight="1">
      <c r="A190" s="8"/>
      <c r="K190" s="8"/>
      <c r="N190" s="8"/>
      <c r="Q190" s="8"/>
      <c r="T190" s="8"/>
      <c r="W190" s="8"/>
      <c r="Z190" s="8"/>
      <c r="AC190" s="8"/>
      <c r="AF190" s="8"/>
      <c r="AI190" s="8"/>
      <c r="AL190" s="8"/>
      <c r="AO190" s="8"/>
      <c r="AR190" s="8"/>
      <c r="AU190" s="8"/>
      <c r="AX190" s="8"/>
      <c r="BA190" s="8"/>
    </row>
    <row r="191" spans="1:53" ht="15.75" customHeight="1">
      <c r="A191" s="8"/>
      <c r="K191" s="8"/>
      <c r="N191" s="8"/>
      <c r="Q191" s="8"/>
      <c r="T191" s="8"/>
      <c r="W191" s="8"/>
      <c r="Z191" s="8"/>
      <c r="AC191" s="8"/>
      <c r="AF191" s="8"/>
      <c r="AI191" s="8"/>
      <c r="AL191" s="8"/>
      <c r="AO191" s="8"/>
      <c r="AR191" s="8"/>
      <c r="AU191" s="8"/>
      <c r="AX191" s="8"/>
      <c r="BA191" s="8"/>
    </row>
    <row r="192" spans="1:53" ht="15.75" customHeight="1">
      <c r="A192" s="8"/>
      <c r="K192" s="8"/>
      <c r="N192" s="8"/>
      <c r="Q192" s="8"/>
      <c r="T192" s="8"/>
      <c r="W192" s="8"/>
      <c r="Z192" s="8"/>
      <c r="AC192" s="8"/>
      <c r="AF192" s="8"/>
      <c r="AI192" s="8"/>
      <c r="AL192" s="8"/>
      <c r="AO192" s="8"/>
      <c r="AR192" s="8"/>
      <c r="AU192" s="8"/>
      <c r="AX192" s="8"/>
      <c r="BA192" s="8"/>
    </row>
    <row r="193" spans="1:53" ht="15.75" customHeight="1">
      <c r="A193" s="8"/>
      <c r="K193" s="8"/>
      <c r="N193" s="8"/>
      <c r="Q193" s="8"/>
      <c r="T193" s="8"/>
      <c r="W193" s="8"/>
      <c r="Z193" s="8"/>
      <c r="AC193" s="8"/>
      <c r="AF193" s="8"/>
      <c r="AI193" s="8"/>
      <c r="AL193" s="8"/>
      <c r="AO193" s="8"/>
      <c r="AR193" s="8"/>
      <c r="AU193" s="8"/>
      <c r="AX193" s="8"/>
      <c r="BA193" s="8"/>
    </row>
    <row r="194" spans="1:53" ht="15.75" customHeight="1">
      <c r="A194" s="8"/>
      <c r="K194" s="8"/>
      <c r="N194" s="8"/>
      <c r="Q194" s="8"/>
      <c r="T194" s="8"/>
      <c r="W194" s="8"/>
      <c r="Z194" s="8"/>
      <c r="AC194" s="8"/>
      <c r="AF194" s="8"/>
      <c r="AI194" s="8"/>
      <c r="AL194" s="8"/>
      <c r="AO194" s="8"/>
      <c r="AR194" s="8"/>
      <c r="AU194" s="8"/>
      <c r="AX194" s="8"/>
      <c r="BA194" s="8"/>
    </row>
    <row r="195" spans="1:53" ht="15.75" customHeight="1">
      <c r="A195" s="8"/>
      <c r="K195" s="8"/>
      <c r="N195" s="8"/>
      <c r="Q195" s="8"/>
      <c r="T195" s="8"/>
      <c r="W195" s="8"/>
      <c r="Z195" s="8"/>
      <c r="AC195" s="8"/>
      <c r="AF195" s="8"/>
      <c r="AI195" s="8"/>
      <c r="AL195" s="8"/>
      <c r="AO195" s="8"/>
      <c r="AR195" s="8"/>
      <c r="AU195" s="8"/>
      <c r="AX195" s="8"/>
      <c r="BA195" s="8"/>
    </row>
    <row r="196" spans="1:53" ht="15.75" customHeight="1">
      <c r="A196" s="8"/>
      <c r="K196" s="8"/>
      <c r="N196" s="8"/>
      <c r="Q196" s="8"/>
      <c r="T196" s="8"/>
      <c r="W196" s="8"/>
      <c r="Z196" s="8"/>
      <c r="AC196" s="8"/>
      <c r="AF196" s="8"/>
      <c r="AI196" s="8"/>
      <c r="AL196" s="8"/>
      <c r="AO196" s="8"/>
      <c r="AR196" s="8"/>
      <c r="AU196" s="8"/>
      <c r="AX196" s="8"/>
      <c r="BA196" s="8"/>
    </row>
    <row r="197" spans="1:53" ht="15.75" customHeight="1">
      <c r="A197" s="8"/>
      <c r="K197" s="8"/>
      <c r="N197" s="8"/>
      <c r="Q197" s="8"/>
      <c r="T197" s="8"/>
      <c r="W197" s="8"/>
      <c r="Z197" s="8"/>
      <c r="AC197" s="8"/>
      <c r="AF197" s="8"/>
      <c r="AI197" s="8"/>
      <c r="AL197" s="8"/>
      <c r="AO197" s="8"/>
      <c r="AR197" s="8"/>
      <c r="AU197" s="8"/>
      <c r="AX197" s="8"/>
      <c r="BA197" s="8"/>
    </row>
    <row r="198" spans="1:53" ht="15.75" customHeight="1">
      <c r="A198" s="8"/>
      <c r="K198" s="8"/>
      <c r="N198" s="8"/>
      <c r="Q198" s="8"/>
      <c r="T198" s="8"/>
      <c r="W198" s="8"/>
      <c r="Z198" s="8"/>
      <c r="AC198" s="8"/>
      <c r="AF198" s="8"/>
      <c r="AI198" s="8"/>
      <c r="AL198" s="8"/>
      <c r="AO198" s="8"/>
      <c r="AR198" s="8"/>
      <c r="AU198" s="8"/>
      <c r="AX198" s="8"/>
      <c r="BA198" s="8"/>
    </row>
    <row r="199" spans="1:53" ht="15.75" customHeight="1">
      <c r="A199" s="8"/>
      <c r="K199" s="8"/>
      <c r="N199" s="8"/>
      <c r="Q199" s="8"/>
      <c r="T199" s="8"/>
      <c r="W199" s="8"/>
      <c r="Z199" s="8"/>
      <c r="AC199" s="8"/>
      <c r="AF199" s="8"/>
      <c r="AI199" s="8"/>
      <c r="AL199" s="8"/>
      <c r="AO199" s="8"/>
      <c r="AR199" s="8"/>
      <c r="AU199" s="8"/>
      <c r="AX199" s="8"/>
      <c r="BA199" s="8"/>
    </row>
    <row r="200" spans="1:53" ht="15.75" customHeight="1">
      <c r="A200" s="8"/>
      <c r="K200" s="8"/>
      <c r="N200" s="8"/>
      <c r="Q200" s="8"/>
      <c r="T200" s="8"/>
      <c r="W200" s="8"/>
      <c r="Z200" s="8"/>
      <c r="AC200" s="8"/>
      <c r="AF200" s="8"/>
      <c r="AI200" s="8"/>
      <c r="AL200" s="8"/>
      <c r="AO200" s="8"/>
      <c r="AR200" s="8"/>
      <c r="AU200" s="8"/>
      <c r="AX200" s="8"/>
      <c r="BA200" s="8"/>
    </row>
    <row r="201" spans="1:53" ht="15.75" customHeight="1">
      <c r="A201" s="8"/>
      <c r="K201" s="8"/>
      <c r="N201" s="8"/>
      <c r="Q201" s="8"/>
      <c r="T201" s="8"/>
      <c r="W201" s="8"/>
      <c r="Z201" s="8"/>
      <c r="AC201" s="8"/>
      <c r="AF201" s="8"/>
      <c r="AI201" s="8"/>
      <c r="AL201" s="8"/>
      <c r="AO201" s="8"/>
      <c r="AR201" s="8"/>
      <c r="AU201" s="8"/>
      <c r="AX201" s="8"/>
      <c r="BA201" s="8"/>
    </row>
    <row r="202" spans="1:53" ht="15.75" customHeight="1">
      <c r="A202" s="8"/>
      <c r="K202" s="8"/>
      <c r="N202" s="8"/>
      <c r="Q202" s="8"/>
      <c r="T202" s="8"/>
      <c r="W202" s="8"/>
      <c r="Z202" s="8"/>
      <c r="AC202" s="8"/>
      <c r="AF202" s="8"/>
      <c r="AI202" s="8"/>
      <c r="AL202" s="8"/>
      <c r="AO202" s="8"/>
      <c r="AR202" s="8"/>
      <c r="AU202" s="8"/>
      <c r="AX202" s="8"/>
      <c r="BA202" s="8"/>
    </row>
    <row r="203" spans="1:53" ht="15.75" customHeight="1">
      <c r="A203" s="8"/>
      <c r="K203" s="8"/>
      <c r="N203" s="8"/>
      <c r="Q203" s="8"/>
      <c r="T203" s="8"/>
      <c r="W203" s="8"/>
      <c r="Z203" s="8"/>
      <c r="AC203" s="8"/>
      <c r="AF203" s="8"/>
      <c r="AI203" s="8"/>
      <c r="AL203" s="8"/>
      <c r="AO203" s="8"/>
      <c r="AR203" s="8"/>
      <c r="AU203" s="8"/>
      <c r="AX203" s="8"/>
      <c r="BA203" s="8"/>
    </row>
    <row r="204" spans="1:53" ht="15.75" customHeight="1">
      <c r="A204" s="8"/>
      <c r="K204" s="8"/>
      <c r="N204" s="8"/>
      <c r="Q204" s="8"/>
      <c r="T204" s="8"/>
      <c r="W204" s="8"/>
      <c r="Z204" s="8"/>
      <c r="AC204" s="8"/>
      <c r="AF204" s="8"/>
      <c r="AI204" s="8"/>
      <c r="AL204" s="8"/>
      <c r="AO204" s="8"/>
      <c r="AR204" s="8"/>
      <c r="AU204" s="8"/>
      <c r="AX204" s="8"/>
      <c r="BA204" s="8"/>
    </row>
    <row r="205" spans="1:53" ht="15.75" customHeight="1">
      <c r="A205" s="8"/>
      <c r="K205" s="8"/>
      <c r="N205" s="8"/>
      <c r="Q205" s="8"/>
      <c r="T205" s="8"/>
      <c r="W205" s="8"/>
      <c r="Z205" s="8"/>
      <c r="AC205" s="8"/>
      <c r="AF205" s="8"/>
      <c r="AI205" s="8"/>
      <c r="AL205" s="8"/>
      <c r="AO205" s="8"/>
      <c r="AR205" s="8"/>
      <c r="AU205" s="8"/>
      <c r="AX205" s="8"/>
      <c r="BA205" s="8"/>
    </row>
    <row r="206" spans="1:53" ht="15.75" customHeight="1">
      <c r="A206" s="8"/>
      <c r="K206" s="8"/>
      <c r="N206" s="8"/>
      <c r="Q206" s="8"/>
      <c r="T206" s="8"/>
      <c r="W206" s="8"/>
      <c r="Z206" s="8"/>
      <c r="AC206" s="8"/>
      <c r="AF206" s="8"/>
      <c r="AI206" s="8"/>
      <c r="AL206" s="8"/>
      <c r="AO206" s="8"/>
      <c r="AR206" s="8"/>
      <c r="AU206" s="8"/>
      <c r="AX206" s="8"/>
      <c r="BA206" s="8"/>
    </row>
    <row r="207" spans="1:53" ht="15.75" customHeight="1">
      <c r="A207" s="8"/>
      <c r="K207" s="8"/>
      <c r="N207" s="8"/>
      <c r="Q207" s="8"/>
      <c r="T207" s="8"/>
      <c r="W207" s="8"/>
      <c r="Z207" s="8"/>
      <c r="AC207" s="8"/>
      <c r="AF207" s="8"/>
      <c r="AI207" s="8"/>
      <c r="AL207" s="8"/>
      <c r="AO207" s="8"/>
      <c r="AR207" s="8"/>
      <c r="AU207" s="8"/>
      <c r="AX207" s="8"/>
      <c r="BA207" s="8"/>
    </row>
    <row r="208" spans="1:53" ht="15.75" customHeight="1">
      <c r="A208" s="8"/>
      <c r="K208" s="8"/>
      <c r="N208" s="8"/>
      <c r="Q208" s="8"/>
      <c r="T208" s="8"/>
      <c r="W208" s="8"/>
      <c r="Z208" s="8"/>
      <c r="AC208" s="8"/>
      <c r="AF208" s="8"/>
      <c r="AI208" s="8"/>
      <c r="AL208" s="8"/>
      <c r="AO208" s="8"/>
      <c r="AR208" s="8"/>
      <c r="AU208" s="8"/>
      <c r="AX208" s="8"/>
      <c r="BA208" s="8"/>
    </row>
    <row r="209" spans="1:53" ht="15.75" customHeight="1">
      <c r="A209" s="8"/>
      <c r="K209" s="8"/>
      <c r="N209" s="8"/>
      <c r="Q209" s="8"/>
      <c r="T209" s="8"/>
      <c r="W209" s="8"/>
      <c r="Z209" s="8"/>
      <c r="AC209" s="8"/>
      <c r="AF209" s="8"/>
      <c r="AI209" s="8"/>
      <c r="AL209" s="8"/>
      <c r="AO209" s="8"/>
      <c r="AR209" s="8"/>
      <c r="AU209" s="8"/>
      <c r="AX209" s="8"/>
      <c r="BA209" s="8"/>
    </row>
    <row r="210" spans="1:53" ht="15.75" customHeight="1">
      <c r="A210" s="8"/>
      <c r="K210" s="8"/>
      <c r="N210" s="8"/>
      <c r="Q210" s="8"/>
      <c r="T210" s="8"/>
      <c r="W210" s="8"/>
      <c r="Z210" s="8"/>
      <c r="AC210" s="8"/>
      <c r="AF210" s="8"/>
      <c r="AI210" s="8"/>
      <c r="AL210" s="8"/>
      <c r="AO210" s="8"/>
      <c r="AR210" s="8"/>
      <c r="AU210" s="8"/>
      <c r="AX210" s="8"/>
      <c r="BA210" s="8"/>
    </row>
    <row r="211" spans="1:53" ht="15.75" customHeight="1">
      <c r="A211" s="8"/>
      <c r="K211" s="8"/>
      <c r="N211" s="8"/>
      <c r="Q211" s="8"/>
      <c r="T211" s="8"/>
      <c r="W211" s="8"/>
      <c r="Z211" s="8"/>
      <c r="AC211" s="8"/>
      <c r="AF211" s="8"/>
      <c r="AI211" s="8"/>
      <c r="AL211" s="8"/>
      <c r="AO211" s="8"/>
      <c r="AR211" s="8"/>
      <c r="AU211" s="8"/>
      <c r="AX211" s="8"/>
      <c r="BA211" s="8"/>
    </row>
    <row r="212" spans="1:53" ht="15.75" customHeight="1">
      <c r="A212" s="8"/>
      <c r="K212" s="8"/>
      <c r="N212" s="8"/>
      <c r="Q212" s="8"/>
      <c r="T212" s="8"/>
      <c r="W212" s="8"/>
      <c r="Z212" s="8"/>
      <c r="AC212" s="8"/>
      <c r="AF212" s="8"/>
      <c r="AI212" s="8"/>
      <c r="AL212" s="8"/>
      <c r="AO212" s="8"/>
      <c r="AR212" s="8"/>
      <c r="AU212" s="8"/>
      <c r="AX212" s="8"/>
      <c r="BA212" s="8"/>
    </row>
    <row r="213" spans="1:53" ht="15.75" customHeight="1">
      <c r="A213" s="8"/>
      <c r="K213" s="8"/>
      <c r="N213" s="8"/>
      <c r="Q213" s="8"/>
      <c r="T213" s="8"/>
      <c r="W213" s="8"/>
      <c r="Z213" s="8"/>
      <c r="AC213" s="8"/>
      <c r="AF213" s="8"/>
      <c r="AI213" s="8"/>
      <c r="AL213" s="8"/>
      <c r="AO213" s="8"/>
      <c r="AR213" s="8"/>
      <c r="AU213" s="8"/>
      <c r="AX213" s="8"/>
      <c r="BA213" s="8"/>
    </row>
    <row r="214" spans="1:53" ht="15.75" customHeight="1">
      <c r="A214" s="8"/>
      <c r="K214" s="8"/>
      <c r="N214" s="8"/>
      <c r="Q214" s="8"/>
      <c r="T214" s="8"/>
      <c r="W214" s="8"/>
      <c r="Z214" s="8"/>
      <c r="AC214" s="8"/>
      <c r="AF214" s="8"/>
      <c r="AI214" s="8"/>
      <c r="AL214" s="8"/>
      <c r="AO214" s="8"/>
      <c r="AR214" s="8"/>
      <c r="AU214" s="8"/>
      <c r="AX214" s="8"/>
      <c r="BA214" s="8"/>
    </row>
    <row r="215" spans="1:53" ht="15.75" customHeight="1">
      <c r="A215" s="8"/>
      <c r="K215" s="8"/>
      <c r="N215" s="8"/>
      <c r="Q215" s="8"/>
      <c r="T215" s="8"/>
      <c r="W215" s="8"/>
      <c r="Z215" s="8"/>
      <c r="AC215" s="8"/>
      <c r="AF215" s="8"/>
      <c r="AI215" s="8"/>
      <c r="AL215" s="8"/>
      <c r="AO215" s="8"/>
      <c r="AR215" s="8"/>
      <c r="AU215" s="8"/>
      <c r="AX215" s="8"/>
      <c r="BA215" s="8"/>
    </row>
    <row r="216" spans="1:53" ht="15.75" customHeight="1">
      <c r="A216" s="8"/>
      <c r="K216" s="8"/>
      <c r="N216" s="8"/>
      <c r="Q216" s="8"/>
      <c r="T216" s="8"/>
      <c r="W216" s="8"/>
      <c r="Z216" s="8"/>
      <c r="AC216" s="8"/>
      <c r="AF216" s="8"/>
      <c r="AI216" s="8"/>
      <c r="AL216" s="8"/>
      <c r="AO216" s="8"/>
      <c r="AR216" s="8"/>
      <c r="AU216" s="8"/>
      <c r="AX216" s="8"/>
      <c r="BA216" s="8"/>
    </row>
    <row r="217" spans="1:53" ht="15.75" customHeight="1">
      <c r="A217" s="8"/>
      <c r="K217" s="8"/>
      <c r="N217" s="8"/>
      <c r="Q217" s="8"/>
      <c r="T217" s="8"/>
      <c r="W217" s="8"/>
      <c r="Z217" s="8"/>
      <c r="AC217" s="8"/>
      <c r="AF217" s="8"/>
      <c r="AI217" s="8"/>
      <c r="AL217" s="8"/>
      <c r="AO217" s="8"/>
      <c r="AR217" s="8"/>
      <c r="AU217" s="8"/>
      <c r="AX217" s="8"/>
      <c r="BA217" s="8"/>
    </row>
    <row r="218" spans="1:53" ht="15.75" customHeight="1">
      <c r="A218" s="8"/>
      <c r="K218" s="8"/>
      <c r="N218" s="8"/>
      <c r="Q218" s="8"/>
      <c r="T218" s="8"/>
      <c r="W218" s="8"/>
      <c r="Z218" s="8"/>
      <c r="AC218" s="8"/>
      <c r="AF218" s="8"/>
      <c r="AI218" s="8"/>
      <c r="AL218" s="8"/>
      <c r="AO218" s="8"/>
      <c r="AR218" s="8"/>
      <c r="AU218" s="8"/>
      <c r="AX218" s="8"/>
      <c r="BA218" s="8"/>
    </row>
    <row r="219" spans="1:53" ht="15.75" customHeight="1">
      <c r="A219" s="8"/>
      <c r="K219" s="8"/>
      <c r="N219" s="8"/>
      <c r="Q219" s="8"/>
      <c r="T219" s="8"/>
      <c r="W219" s="8"/>
      <c r="Z219" s="8"/>
      <c r="AC219" s="8"/>
      <c r="AF219" s="8"/>
      <c r="AI219" s="8"/>
      <c r="AL219" s="8"/>
      <c r="AO219" s="8"/>
      <c r="AR219" s="8"/>
      <c r="AU219" s="8"/>
      <c r="AX219" s="8"/>
      <c r="BA219" s="8"/>
    </row>
    <row r="220" spans="1:53" ht="15.75" customHeight="1">
      <c r="A220" s="8"/>
      <c r="K220" s="8"/>
      <c r="N220" s="8"/>
      <c r="Q220" s="8"/>
      <c r="T220" s="8"/>
      <c r="W220" s="8"/>
      <c r="Z220" s="8"/>
      <c r="AC220" s="8"/>
      <c r="AF220" s="8"/>
      <c r="AI220" s="8"/>
      <c r="AL220" s="8"/>
      <c r="AO220" s="8"/>
      <c r="AR220" s="8"/>
      <c r="AU220" s="8"/>
      <c r="AX220" s="8"/>
      <c r="BA220" s="8"/>
    </row>
    <row r="221" spans="1:53" ht="15.75" customHeight="1">
      <c r="A221" s="8"/>
      <c r="K221" s="8"/>
      <c r="N221" s="8"/>
      <c r="Q221" s="8"/>
      <c r="T221" s="8"/>
      <c r="W221" s="8"/>
      <c r="Z221" s="8"/>
      <c r="AC221" s="8"/>
      <c r="AF221" s="8"/>
      <c r="AI221" s="8"/>
      <c r="AL221" s="8"/>
      <c r="AO221" s="8"/>
      <c r="AR221" s="8"/>
      <c r="AU221" s="8"/>
      <c r="AX221" s="8"/>
      <c r="BA221" s="8"/>
    </row>
    <row r="222" spans="1:53" ht="15.75" customHeight="1">
      <c r="A222" s="8"/>
      <c r="K222" s="8"/>
      <c r="N222" s="8"/>
      <c r="Q222" s="8"/>
      <c r="T222" s="8"/>
      <c r="W222" s="8"/>
      <c r="Z222" s="8"/>
      <c r="AC222" s="8"/>
      <c r="AF222" s="8"/>
      <c r="AI222" s="8"/>
      <c r="AL222" s="8"/>
      <c r="AO222" s="8"/>
      <c r="AR222" s="8"/>
      <c r="AU222" s="8"/>
      <c r="AX222" s="8"/>
      <c r="BA222" s="8"/>
    </row>
    <row r="223" spans="1:53" ht="15.75" customHeight="1">
      <c r="A223" s="8"/>
      <c r="K223" s="8"/>
      <c r="N223" s="8"/>
      <c r="Q223" s="8"/>
      <c r="T223" s="8"/>
      <c r="W223" s="8"/>
      <c r="Z223" s="8"/>
      <c r="AC223" s="8"/>
      <c r="AF223" s="8"/>
      <c r="AI223" s="8"/>
      <c r="AL223" s="8"/>
      <c r="AO223" s="8"/>
      <c r="AR223" s="8"/>
      <c r="AU223" s="8"/>
      <c r="AX223" s="8"/>
      <c r="BA223" s="8"/>
    </row>
    <row r="224" spans="1:53" ht="15.75" customHeight="1">
      <c r="A224" s="8"/>
      <c r="K224" s="8"/>
      <c r="N224" s="8"/>
      <c r="Q224" s="8"/>
      <c r="T224" s="8"/>
      <c r="W224" s="8"/>
      <c r="Z224" s="8"/>
      <c r="AC224" s="8"/>
      <c r="AF224" s="8"/>
      <c r="AI224" s="8"/>
      <c r="AL224" s="8"/>
      <c r="AO224" s="8"/>
      <c r="AR224" s="8"/>
      <c r="AU224" s="8"/>
      <c r="AX224" s="8"/>
      <c r="BA224" s="8"/>
    </row>
    <row r="225" spans="1:53" ht="15.75" customHeight="1">
      <c r="A225" s="8"/>
      <c r="K225" s="8"/>
      <c r="N225" s="8"/>
      <c r="Q225" s="8"/>
      <c r="T225" s="8"/>
      <c r="W225" s="8"/>
      <c r="Z225" s="8"/>
      <c r="AC225" s="8"/>
      <c r="AF225" s="8"/>
      <c r="AI225" s="8"/>
      <c r="AL225" s="8"/>
      <c r="AO225" s="8"/>
      <c r="AR225" s="8"/>
      <c r="AU225" s="8"/>
      <c r="AX225" s="8"/>
      <c r="BA225" s="8"/>
    </row>
    <row r="226" spans="1:53" ht="15.75" customHeight="1">
      <c r="A226" s="8"/>
      <c r="K226" s="8"/>
      <c r="N226" s="8"/>
      <c r="Q226" s="8"/>
      <c r="T226" s="8"/>
      <c r="W226" s="8"/>
      <c r="Z226" s="8"/>
      <c r="AC226" s="8"/>
      <c r="AF226" s="8"/>
      <c r="AI226" s="8"/>
      <c r="AL226" s="8"/>
      <c r="AO226" s="8"/>
      <c r="AR226" s="8"/>
      <c r="AU226" s="8"/>
      <c r="AX226" s="8"/>
      <c r="BA226" s="8"/>
    </row>
    <row r="227" spans="1:53" ht="15.75" customHeight="1">
      <c r="A227" s="8"/>
      <c r="K227" s="8"/>
      <c r="N227" s="8"/>
      <c r="Q227" s="8"/>
      <c r="T227" s="8"/>
      <c r="W227" s="8"/>
      <c r="Z227" s="8"/>
      <c r="AC227" s="8"/>
      <c r="AF227" s="8"/>
      <c r="AI227" s="8"/>
      <c r="AL227" s="8"/>
      <c r="AO227" s="8"/>
      <c r="AR227" s="8"/>
      <c r="AU227" s="8"/>
      <c r="AX227" s="8"/>
      <c r="BA227" s="8"/>
    </row>
    <row r="228" spans="1:53" ht="15.75" customHeight="1">
      <c r="A228" s="8"/>
      <c r="K228" s="8"/>
      <c r="N228" s="8"/>
      <c r="Q228" s="8"/>
      <c r="T228" s="8"/>
      <c r="W228" s="8"/>
      <c r="Z228" s="8"/>
      <c r="AC228" s="8"/>
      <c r="AF228" s="8"/>
      <c r="AI228" s="8"/>
      <c r="AL228" s="8"/>
      <c r="AO228" s="8"/>
      <c r="AR228" s="8"/>
      <c r="AU228" s="8"/>
      <c r="AX228" s="8"/>
      <c r="BA228" s="8"/>
    </row>
    <row r="229" spans="1:53" ht="15.75" customHeight="1">
      <c r="A229" s="8"/>
      <c r="K229" s="8"/>
      <c r="N229" s="8"/>
      <c r="Q229" s="8"/>
      <c r="T229" s="8"/>
      <c r="W229" s="8"/>
      <c r="Z229" s="8"/>
      <c r="AC229" s="8"/>
      <c r="AF229" s="8"/>
      <c r="AI229" s="8"/>
      <c r="AL229" s="8"/>
      <c r="AO229" s="8"/>
      <c r="AR229" s="8"/>
      <c r="AU229" s="8"/>
      <c r="AX229" s="8"/>
      <c r="BA229" s="8"/>
    </row>
    <row r="230" spans="1:53" ht="15.75" customHeight="1">
      <c r="A230" s="8"/>
      <c r="K230" s="8"/>
      <c r="N230" s="8"/>
      <c r="Q230" s="8"/>
      <c r="T230" s="8"/>
      <c r="W230" s="8"/>
      <c r="Z230" s="8"/>
      <c r="AC230" s="8"/>
      <c r="AF230" s="8"/>
      <c r="AI230" s="8"/>
      <c r="AL230" s="8"/>
      <c r="AO230" s="8"/>
      <c r="AR230" s="8"/>
      <c r="AU230" s="8"/>
      <c r="AX230" s="8"/>
      <c r="BA230" s="8"/>
    </row>
    <row r="231" spans="1:53" ht="15.75" customHeight="1">
      <c r="A231" s="8"/>
      <c r="K231" s="8"/>
      <c r="N231" s="8"/>
      <c r="Q231" s="8"/>
      <c r="T231" s="8"/>
      <c r="W231" s="8"/>
      <c r="Z231" s="8"/>
      <c r="AC231" s="8"/>
      <c r="AF231" s="8"/>
      <c r="AI231" s="8"/>
      <c r="AL231" s="8"/>
      <c r="AO231" s="8"/>
      <c r="AR231" s="8"/>
      <c r="AU231" s="8"/>
      <c r="AX231" s="8"/>
      <c r="BA231" s="8"/>
    </row>
    <row r="232" spans="1:53" ht="15.75" customHeight="1">
      <c r="A232" s="8"/>
      <c r="K232" s="8"/>
      <c r="N232" s="8"/>
      <c r="Q232" s="8"/>
      <c r="T232" s="8"/>
      <c r="W232" s="8"/>
      <c r="Z232" s="8"/>
      <c r="AC232" s="8"/>
      <c r="AF232" s="8"/>
      <c r="AI232" s="8"/>
      <c r="AL232" s="8"/>
      <c r="AO232" s="8"/>
      <c r="AR232" s="8"/>
      <c r="AU232" s="8"/>
      <c r="AX232" s="8"/>
      <c r="BA232" s="8"/>
    </row>
    <row r="233" spans="1:53" ht="15.75" customHeight="1">
      <c r="A233" s="8"/>
      <c r="K233" s="8"/>
      <c r="N233" s="8"/>
      <c r="Q233" s="8"/>
      <c r="T233" s="8"/>
      <c r="W233" s="8"/>
      <c r="Z233" s="8"/>
      <c r="AC233" s="8"/>
      <c r="AF233" s="8"/>
      <c r="AI233" s="8"/>
      <c r="AL233" s="8"/>
      <c r="AO233" s="8"/>
      <c r="AR233" s="8"/>
      <c r="AU233" s="8"/>
      <c r="AX233" s="8"/>
      <c r="BA233" s="8"/>
    </row>
    <row r="234" spans="1:53" ht="15.75" customHeight="1">
      <c r="A234" s="8"/>
      <c r="K234" s="8"/>
      <c r="N234" s="8"/>
      <c r="Q234" s="8"/>
      <c r="T234" s="8"/>
      <c r="W234" s="8"/>
      <c r="Z234" s="8"/>
      <c r="AC234" s="8"/>
      <c r="AF234" s="8"/>
      <c r="AI234" s="8"/>
      <c r="AL234" s="8"/>
      <c r="AO234" s="8"/>
      <c r="AR234" s="8"/>
      <c r="AU234" s="8"/>
      <c r="AX234" s="8"/>
      <c r="BA234" s="8"/>
    </row>
    <row r="235" spans="1:53" ht="15.75" customHeight="1">
      <c r="A235" s="8"/>
      <c r="K235" s="8"/>
      <c r="N235" s="8"/>
      <c r="Q235" s="8"/>
      <c r="T235" s="8"/>
      <c r="W235" s="8"/>
      <c r="Z235" s="8"/>
      <c r="AC235" s="8"/>
      <c r="AF235" s="8"/>
      <c r="AI235" s="8"/>
      <c r="AL235" s="8"/>
      <c r="AO235" s="8"/>
      <c r="AR235" s="8"/>
      <c r="AU235" s="8"/>
      <c r="AX235" s="8"/>
      <c r="BA235" s="8"/>
    </row>
    <row r="236" spans="1:53" ht="15.75" customHeight="1">
      <c r="A236" s="8"/>
      <c r="K236" s="8"/>
      <c r="N236" s="8"/>
      <c r="Q236" s="8"/>
      <c r="T236" s="8"/>
      <c r="W236" s="8"/>
      <c r="Z236" s="8"/>
      <c r="AC236" s="8"/>
      <c r="AF236" s="8"/>
      <c r="AI236" s="8"/>
      <c r="AL236" s="8"/>
      <c r="AO236" s="8"/>
      <c r="AR236" s="8"/>
      <c r="AU236" s="8"/>
      <c r="AX236" s="8"/>
      <c r="BA236" s="8"/>
    </row>
    <row r="237" spans="1:53" ht="15.75" customHeight="1">
      <c r="A237" s="8"/>
      <c r="K237" s="8"/>
      <c r="N237" s="8"/>
      <c r="Q237" s="8"/>
      <c r="T237" s="8"/>
      <c r="W237" s="8"/>
      <c r="Z237" s="8"/>
      <c r="AC237" s="8"/>
      <c r="AF237" s="8"/>
      <c r="AI237" s="8"/>
      <c r="AL237" s="8"/>
      <c r="AO237" s="8"/>
      <c r="AR237" s="8"/>
      <c r="AU237" s="8"/>
      <c r="AX237" s="8"/>
      <c r="BA237" s="8"/>
    </row>
    <row r="238" spans="1:53" ht="15.75" customHeight="1">
      <c r="A238" s="8"/>
      <c r="K238" s="8"/>
      <c r="N238" s="8"/>
      <c r="Q238" s="8"/>
      <c r="T238" s="8"/>
      <c r="W238" s="8"/>
      <c r="Z238" s="8"/>
      <c r="AC238" s="8"/>
      <c r="AF238" s="8"/>
      <c r="AI238" s="8"/>
      <c r="AL238" s="8"/>
      <c r="AO238" s="8"/>
      <c r="AR238" s="8"/>
      <c r="AU238" s="8"/>
      <c r="AX238" s="8"/>
      <c r="BA238" s="8"/>
    </row>
    <row r="239" spans="1:53" ht="15.75" customHeight="1">
      <c r="A239" s="8"/>
      <c r="K239" s="8"/>
      <c r="N239" s="8"/>
      <c r="Q239" s="8"/>
      <c r="T239" s="8"/>
      <c r="W239" s="8"/>
      <c r="Z239" s="8"/>
      <c r="AC239" s="8"/>
      <c r="AF239" s="8"/>
      <c r="AI239" s="8"/>
      <c r="AL239" s="8"/>
      <c r="AO239" s="8"/>
      <c r="AR239" s="8"/>
      <c r="AU239" s="8"/>
      <c r="AX239" s="8"/>
      <c r="BA239" s="8"/>
    </row>
    <row r="240" spans="1:53" ht="15.75" customHeight="1">
      <c r="A240" s="8"/>
      <c r="K240" s="8"/>
      <c r="N240" s="8"/>
      <c r="Q240" s="8"/>
      <c r="T240" s="8"/>
      <c r="W240" s="8"/>
      <c r="Z240" s="8"/>
      <c r="AC240" s="8"/>
      <c r="AF240" s="8"/>
      <c r="AI240" s="8"/>
      <c r="AL240" s="8"/>
      <c r="AO240" s="8"/>
      <c r="AR240" s="8"/>
      <c r="AU240" s="8"/>
      <c r="AX240" s="8"/>
      <c r="BA240" s="8"/>
    </row>
    <row r="241" spans="1:53" ht="15.75" customHeight="1">
      <c r="A241" s="8"/>
      <c r="K241" s="8"/>
      <c r="N241" s="8"/>
      <c r="Q241" s="8"/>
      <c r="T241" s="8"/>
      <c r="W241" s="8"/>
      <c r="Z241" s="8"/>
      <c r="AC241" s="8"/>
      <c r="AF241" s="8"/>
      <c r="AI241" s="8"/>
      <c r="AL241" s="8"/>
      <c r="AO241" s="8"/>
      <c r="AR241" s="8"/>
      <c r="AU241" s="8"/>
      <c r="AX241" s="8"/>
      <c r="BA241" s="8"/>
    </row>
    <row r="242" spans="1:53" ht="15.75" customHeight="1">
      <c r="A242" s="8"/>
      <c r="K242" s="8"/>
      <c r="N242" s="8"/>
      <c r="Q242" s="8"/>
      <c r="T242" s="8"/>
      <c r="W242" s="8"/>
      <c r="Z242" s="8"/>
      <c r="AC242" s="8"/>
      <c r="AF242" s="8"/>
      <c r="AI242" s="8"/>
      <c r="AL242" s="8"/>
      <c r="AO242" s="8"/>
      <c r="AR242" s="8"/>
      <c r="AU242" s="8"/>
      <c r="AX242" s="8"/>
      <c r="BA242" s="8"/>
    </row>
    <row r="243" spans="1:53" ht="15.75" customHeight="1">
      <c r="A243" s="8"/>
      <c r="K243" s="8"/>
      <c r="N243" s="8"/>
      <c r="Q243" s="8"/>
      <c r="T243" s="8"/>
      <c r="W243" s="8"/>
      <c r="Z243" s="8"/>
      <c r="AC243" s="8"/>
      <c r="AF243" s="8"/>
      <c r="AI243" s="8"/>
      <c r="AL243" s="8"/>
      <c r="AO243" s="8"/>
      <c r="AR243" s="8"/>
      <c r="AU243" s="8"/>
      <c r="AX243" s="8"/>
      <c r="BA243" s="8"/>
    </row>
    <row r="244" spans="1:53" ht="15.75" customHeight="1">
      <c r="A244" s="8"/>
      <c r="K244" s="8"/>
      <c r="N244" s="8"/>
      <c r="Q244" s="8"/>
      <c r="T244" s="8"/>
      <c r="W244" s="8"/>
      <c r="Z244" s="8"/>
      <c r="AC244" s="8"/>
      <c r="AF244" s="8"/>
      <c r="AI244" s="8"/>
      <c r="AL244" s="8"/>
      <c r="AO244" s="8"/>
      <c r="AR244" s="8"/>
      <c r="AU244" s="8"/>
      <c r="AX244" s="8"/>
      <c r="BA244" s="8"/>
    </row>
    <row r="245" spans="1:53" ht="15.75" customHeight="1">
      <c r="A245" s="8"/>
      <c r="K245" s="8"/>
      <c r="N245" s="8"/>
      <c r="Q245" s="8"/>
      <c r="T245" s="8"/>
      <c r="W245" s="8"/>
      <c r="Z245" s="8"/>
      <c r="AC245" s="8"/>
      <c r="AF245" s="8"/>
      <c r="AI245" s="8"/>
      <c r="AL245" s="8"/>
      <c r="AO245" s="8"/>
      <c r="AR245" s="8"/>
      <c r="AU245" s="8"/>
      <c r="AX245" s="8"/>
      <c r="BA245" s="8"/>
    </row>
    <row r="246" spans="1:53" ht="15.75" customHeight="1">
      <c r="A246" s="8"/>
      <c r="K246" s="8"/>
      <c r="N246" s="8"/>
      <c r="Q246" s="8"/>
      <c r="T246" s="8"/>
      <c r="W246" s="8"/>
      <c r="Z246" s="8"/>
      <c r="AC246" s="8"/>
      <c r="AF246" s="8"/>
      <c r="AI246" s="8"/>
      <c r="AL246" s="8"/>
      <c r="AO246" s="8"/>
      <c r="AR246" s="8"/>
      <c r="AU246" s="8"/>
      <c r="AX246" s="8"/>
      <c r="BA246" s="8"/>
    </row>
    <row r="247" spans="1:53" ht="15.75" customHeight="1">
      <c r="A247" s="8"/>
      <c r="K247" s="8"/>
      <c r="N247" s="8"/>
      <c r="Q247" s="8"/>
      <c r="T247" s="8"/>
      <c r="W247" s="8"/>
      <c r="Z247" s="8"/>
      <c r="AC247" s="8"/>
      <c r="AF247" s="8"/>
      <c r="AI247" s="8"/>
      <c r="AL247" s="8"/>
      <c r="AO247" s="8"/>
      <c r="AR247" s="8"/>
      <c r="AU247" s="8"/>
      <c r="AX247" s="8"/>
      <c r="BA247" s="8"/>
    </row>
    <row r="248" spans="1:53" ht="15.75" customHeight="1">
      <c r="A248" s="8"/>
      <c r="K248" s="8"/>
      <c r="N248" s="8"/>
      <c r="Q248" s="8"/>
      <c r="T248" s="8"/>
      <c r="W248" s="8"/>
      <c r="Z248" s="8"/>
      <c r="AC248" s="8"/>
      <c r="AF248" s="8"/>
      <c r="AI248" s="8"/>
      <c r="AL248" s="8"/>
      <c r="AO248" s="8"/>
      <c r="AR248" s="8"/>
      <c r="AU248" s="8"/>
      <c r="AX248" s="8"/>
      <c r="BA248" s="8"/>
    </row>
    <row r="249" spans="1:53" ht="15.75" customHeight="1">
      <c r="A249" s="8"/>
      <c r="K249" s="8"/>
      <c r="N249" s="8"/>
      <c r="Q249" s="8"/>
      <c r="T249" s="8"/>
      <c r="W249" s="8"/>
      <c r="Z249" s="8"/>
      <c r="AC249" s="8"/>
      <c r="AF249" s="8"/>
      <c r="AI249" s="8"/>
      <c r="AL249" s="8"/>
      <c r="AO249" s="8"/>
      <c r="AR249" s="8"/>
      <c r="AU249" s="8"/>
      <c r="AX249" s="8"/>
      <c r="BA249" s="8"/>
    </row>
    <row r="250" spans="1:53" ht="15.75" customHeight="1">
      <c r="A250" s="8"/>
      <c r="K250" s="8"/>
      <c r="N250" s="8"/>
      <c r="Q250" s="8"/>
      <c r="T250" s="8"/>
      <c r="W250" s="8"/>
      <c r="Z250" s="8"/>
      <c r="AC250" s="8"/>
      <c r="AF250" s="8"/>
      <c r="AI250" s="8"/>
      <c r="AL250" s="8"/>
      <c r="AO250" s="8"/>
      <c r="AR250" s="8"/>
      <c r="AU250" s="8"/>
      <c r="AX250" s="8"/>
      <c r="BA250" s="8"/>
    </row>
    <row r="251" spans="1:53" ht="15.75" customHeight="1">
      <c r="A251" s="8"/>
      <c r="K251" s="8"/>
      <c r="N251" s="8"/>
      <c r="Q251" s="8"/>
      <c r="T251" s="8"/>
      <c r="W251" s="8"/>
      <c r="Z251" s="8"/>
      <c r="AC251" s="8"/>
      <c r="AF251" s="8"/>
      <c r="AI251" s="8"/>
      <c r="AL251" s="8"/>
      <c r="AO251" s="8"/>
      <c r="AR251" s="8"/>
      <c r="AU251" s="8"/>
      <c r="AX251" s="8"/>
      <c r="BA251" s="8"/>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workbookViewId="0">
      <pane xSplit="4" ySplit="5" topLeftCell="E6" activePane="bottomRight" state="frozen"/>
      <selection pane="topRight" activeCell="E1" sqref="E1"/>
      <selection pane="bottomLeft" activeCell="A6" sqref="A6"/>
      <selection pane="bottomRight" activeCell="F10" sqref="F10"/>
    </sheetView>
  </sheetViews>
  <sheetFormatPr defaultColWidth="14.42578125" defaultRowHeight="15" customHeight="1"/>
  <cols>
    <col min="1" max="1" width="5.140625" customWidth="1"/>
    <col min="2" max="3" width="16.85546875" customWidth="1"/>
    <col min="4" max="4" width="37.5703125" customWidth="1"/>
    <col min="5" max="5" width="27.7109375" customWidth="1"/>
    <col min="6" max="6" width="21.42578125" customWidth="1"/>
    <col min="7" max="7" width="35.85546875" customWidth="1"/>
    <col min="8" max="8" width="27.7109375" customWidth="1"/>
    <col min="9" max="9" width="21.42578125" customWidth="1"/>
    <col min="10" max="10" width="35.85546875" customWidth="1"/>
    <col min="11" max="11" width="27.7109375" customWidth="1"/>
    <col min="12" max="12" width="21.42578125" customWidth="1"/>
    <col min="13" max="13" width="35.85546875" customWidth="1"/>
    <col min="14" max="14" width="4.5703125" customWidth="1"/>
    <col min="15" max="21" width="9.140625" customWidth="1"/>
  </cols>
  <sheetData>
    <row r="1" spans="1:21" ht="30.75" customHeight="1">
      <c r="A1" s="38"/>
      <c r="B1" s="39" t="s">
        <v>152</v>
      </c>
      <c r="C1" s="38"/>
      <c r="D1" s="38"/>
      <c r="E1" s="38"/>
      <c r="F1" s="38"/>
      <c r="G1" s="38"/>
      <c r="H1" s="38"/>
      <c r="I1" s="38"/>
      <c r="J1" s="38"/>
      <c r="K1" s="38"/>
      <c r="L1" s="38"/>
      <c r="M1" s="38"/>
      <c r="N1" s="38"/>
      <c r="O1" s="110"/>
      <c r="P1" s="110"/>
      <c r="Q1" s="110"/>
      <c r="R1" s="110"/>
      <c r="S1" s="110"/>
      <c r="T1" s="110"/>
      <c r="U1" s="110"/>
    </row>
    <row r="2" spans="1:21" ht="12.75" customHeight="1">
      <c r="A2" s="38"/>
      <c r="B2" s="38"/>
      <c r="C2" s="38"/>
      <c r="D2" s="38"/>
      <c r="E2" s="38"/>
      <c r="F2" s="38"/>
      <c r="G2" s="38"/>
      <c r="H2" s="38"/>
      <c r="I2" s="38"/>
      <c r="J2" s="38"/>
      <c r="K2" s="38"/>
      <c r="L2" s="38"/>
      <c r="M2" s="38"/>
      <c r="N2" s="38"/>
      <c r="O2" s="110"/>
      <c r="P2" s="110"/>
      <c r="Q2" s="110"/>
      <c r="R2" s="110"/>
      <c r="S2" s="110"/>
      <c r="T2" s="110"/>
      <c r="U2" s="110"/>
    </row>
    <row r="3" spans="1:21" ht="20.25" customHeight="1">
      <c r="A3" s="522" t="s">
        <v>271</v>
      </c>
      <c r="B3" s="522" t="s">
        <v>153</v>
      </c>
      <c r="C3" s="522" t="s">
        <v>154</v>
      </c>
      <c r="D3" s="524" t="s">
        <v>155</v>
      </c>
      <c r="E3" s="527" t="s">
        <v>279</v>
      </c>
      <c r="F3" s="465"/>
      <c r="G3" s="465"/>
      <c r="H3" s="465"/>
      <c r="I3" s="465"/>
      <c r="J3" s="465"/>
      <c r="K3" s="465"/>
      <c r="L3" s="465"/>
      <c r="M3" s="463"/>
      <c r="N3" s="38"/>
      <c r="O3" s="110"/>
      <c r="P3" s="110"/>
      <c r="Q3" s="110"/>
      <c r="R3" s="110"/>
      <c r="S3" s="110"/>
      <c r="T3" s="110"/>
      <c r="U3" s="110"/>
    </row>
    <row r="4" spans="1:21" ht="12.75" customHeight="1">
      <c r="A4" s="482"/>
      <c r="B4" s="482"/>
      <c r="C4" s="482"/>
      <c r="D4" s="525"/>
      <c r="E4" s="527" t="s">
        <v>280</v>
      </c>
      <c r="F4" s="465"/>
      <c r="G4" s="463"/>
      <c r="H4" s="528" t="s">
        <v>281</v>
      </c>
      <c r="I4" s="529"/>
      <c r="J4" s="504"/>
      <c r="K4" s="528" t="s">
        <v>282</v>
      </c>
      <c r="L4" s="529"/>
      <c r="M4" s="504"/>
      <c r="N4" s="38"/>
      <c r="O4" s="110"/>
      <c r="P4" s="110"/>
      <c r="Q4" s="110"/>
      <c r="R4" s="110"/>
      <c r="S4" s="110"/>
      <c r="T4" s="110"/>
      <c r="U4" s="110"/>
    </row>
    <row r="5" spans="1:21" ht="49.5" customHeight="1">
      <c r="A5" s="456"/>
      <c r="B5" s="456"/>
      <c r="C5" s="456"/>
      <c r="D5" s="526"/>
      <c r="E5" s="158" t="s">
        <v>283</v>
      </c>
      <c r="F5" s="158" t="s">
        <v>284</v>
      </c>
      <c r="G5" s="158" t="s">
        <v>285</v>
      </c>
      <c r="H5" s="158" t="s">
        <v>283</v>
      </c>
      <c r="I5" s="158" t="s">
        <v>284</v>
      </c>
      <c r="J5" s="158" t="s">
        <v>285</v>
      </c>
      <c r="K5" s="158" t="s">
        <v>283</v>
      </c>
      <c r="L5" s="158" t="s">
        <v>284</v>
      </c>
      <c r="M5" s="158" t="s">
        <v>285</v>
      </c>
      <c r="N5" s="38"/>
      <c r="O5" s="110"/>
      <c r="P5" s="110"/>
      <c r="Q5" s="110"/>
      <c r="R5" s="110"/>
      <c r="S5" s="110"/>
      <c r="T5" s="110"/>
      <c r="U5" s="110"/>
    </row>
    <row r="6" spans="1:21" ht="20.25" customHeight="1">
      <c r="A6" s="47">
        <v>1</v>
      </c>
      <c r="B6" s="67">
        <f>'DATA PESERTA DIDIK'!B6</f>
        <v>1578</v>
      </c>
      <c r="C6" s="151" t="str">
        <f>'DATA PESERTA DIDIK'!C6</f>
        <v>0128605065</v>
      </c>
      <c r="D6" s="92" t="str">
        <f>'DATA PESERTA DIDIK'!D6</f>
        <v>ABID AQILA PRANAJA</v>
      </c>
      <c r="E6" s="159" t="s">
        <v>149</v>
      </c>
      <c r="F6" s="159" t="s">
        <v>145</v>
      </c>
      <c r="G6" s="160" t="s">
        <v>499</v>
      </c>
      <c r="H6" s="159"/>
      <c r="I6" s="159"/>
      <c r="J6" s="160"/>
      <c r="K6" s="159"/>
      <c r="L6" s="159"/>
      <c r="M6" s="160"/>
      <c r="N6" s="38"/>
      <c r="O6" s="110"/>
      <c r="P6" s="110"/>
      <c r="Q6" s="110"/>
      <c r="R6" s="110"/>
      <c r="S6" s="110"/>
      <c r="T6" s="110"/>
      <c r="U6" s="110"/>
    </row>
    <row r="7" spans="1:21" ht="20.25" customHeight="1">
      <c r="A7" s="62">
        <v>2</v>
      </c>
      <c r="B7" s="67">
        <f>'DATA PESERTA DIDIK'!B7</f>
        <v>1581</v>
      </c>
      <c r="C7" s="151" t="str">
        <f>'DATA PESERTA DIDIK'!C7</f>
        <v>0123371534</v>
      </c>
      <c r="D7" s="92" t="str">
        <f>'DATA PESERTA DIDIK'!D7</f>
        <v>ACHMAD IBRAHIM ARYASATYA</v>
      </c>
      <c r="E7" s="159" t="s">
        <v>149</v>
      </c>
      <c r="F7" s="159" t="s">
        <v>145</v>
      </c>
      <c r="G7" s="160" t="s">
        <v>499</v>
      </c>
      <c r="H7" s="159"/>
      <c r="I7" s="159"/>
      <c r="J7" s="159"/>
      <c r="K7" s="159"/>
      <c r="L7" s="159"/>
      <c r="M7" s="159"/>
      <c r="N7" s="38"/>
      <c r="O7" s="110"/>
      <c r="P7" s="110"/>
      <c r="Q7" s="110"/>
      <c r="R7" s="110"/>
      <c r="S7" s="110"/>
      <c r="T7" s="110"/>
      <c r="U7" s="110"/>
    </row>
    <row r="8" spans="1:21" ht="20.25" customHeight="1">
      <c r="A8" s="62">
        <v>3</v>
      </c>
      <c r="B8" s="67">
        <f>'DATA PESERTA DIDIK'!B8</f>
        <v>1586</v>
      </c>
      <c r="C8" s="151" t="str">
        <f>'DATA PESERTA DIDIK'!C8</f>
        <v>3136381818</v>
      </c>
      <c r="D8" s="92" t="str">
        <f>'DATA PESERTA DIDIK'!D8</f>
        <v>AKIRA KISSA ZHAFIRAH</v>
      </c>
      <c r="E8" s="159" t="s">
        <v>149</v>
      </c>
      <c r="F8" s="159" t="s">
        <v>145</v>
      </c>
      <c r="G8" s="160" t="s">
        <v>499</v>
      </c>
      <c r="H8" s="159"/>
      <c r="I8" s="159"/>
      <c r="J8" s="159"/>
      <c r="K8" s="159"/>
      <c r="L8" s="159"/>
      <c r="M8" s="159"/>
      <c r="N8" s="38"/>
      <c r="O8" s="110"/>
      <c r="P8" s="110"/>
      <c r="Q8" s="110"/>
      <c r="R8" s="110"/>
      <c r="S8" s="110"/>
      <c r="T8" s="110"/>
      <c r="U8" s="110"/>
    </row>
    <row r="9" spans="1:21" ht="20.25" customHeight="1">
      <c r="A9" s="62">
        <v>4</v>
      </c>
      <c r="B9" s="67">
        <f>'DATA PESERTA DIDIK'!B9</f>
        <v>1587</v>
      </c>
      <c r="C9" s="151" t="str">
        <f>'DATA PESERTA DIDIK'!C9</f>
        <v>0134669213</v>
      </c>
      <c r="D9" s="92" t="str">
        <f>'DATA PESERTA DIDIK'!D9</f>
        <v>ALANA SALSABILA</v>
      </c>
      <c r="E9" s="159" t="s">
        <v>149</v>
      </c>
      <c r="F9" s="159" t="s">
        <v>145</v>
      </c>
      <c r="G9" s="160" t="s">
        <v>499</v>
      </c>
      <c r="H9" s="159"/>
      <c r="I9" s="159"/>
      <c r="J9" s="159"/>
      <c r="K9" s="159"/>
      <c r="L9" s="159"/>
      <c r="M9" s="159"/>
      <c r="N9" s="38"/>
      <c r="O9" s="110"/>
      <c r="P9" s="110"/>
      <c r="Q9" s="110"/>
      <c r="R9" s="110"/>
      <c r="S9" s="110"/>
      <c r="T9" s="110"/>
      <c r="U9" s="110"/>
    </row>
    <row r="10" spans="1:21" ht="20.25" customHeight="1">
      <c r="A10" s="47">
        <v>5</v>
      </c>
      <c r="B10" s="67">
        <f>'DATA PESERTA DIDIK'!B10</f>
        <v>1594</v>
      </c>
      <c r="C10" s="151" t="str">
        <f>'DATA PESERTA DIDIK'!C10</f>
        <v>3129764426</v>
      </c>
      <c r="D10" s="92" t="str">
        <f>'DATA PESERTA DIDIK'!D10</f>
        <v>ANDRA MAHARDIKA IBRAHIM</v>
      </c>
      <c r="E10" s="159" t="s">
        <v>149</v>
      </c>
      <c r="F10" s="159" t="s">
        <v>145</v>
      </c>
      <c r="G10" s="160" t="s">
        <v>499</v>
      </c>
      <c r="H10" s="159"/>
      <c r="I10" s="159"/>
      <c r="J10" s="159"/>
      <c r="K10" s="159"/>
      <c r="L10" s="159"/>
      <c r="M10" s="159"/>
      <c r="N10" s="38"/>
      <c r="O10" s="110"/>
      <c r="P10" s="110"/>
      <c r="Q10" s="110"/>
      <c r="R10" s="110"/>
      <c r="S10" s="110"/>
      <c r="T10" s="110"/>
      <c r="U10" s="110"/>
    </row>
    <row r="11" spans="1:21" ht="20.25" customHeight="1">
      <c r="A11" s="62">
        <v>6</v>
      </c>
      <c r="B11" s="67">
        <f>'DATA PESERTA DIDIK'!B11</f>
        <v>1595</v>
      </c>
      <c r="C11" s="151" t="str">
        <f>'DATA PESERTA DIDIK'!C11</f>
        <v>0132827299</v>
      </c>
      <c r="D11" s="92" t="str">
        <f>'DATA PESERTA DIDIK'!D11</f>
        <v>ANINDYASWARI SEKAR TRIANDITA</v>
      </c>
      <c r="E11" s="159" t="s">
        <v>149</v>
      </c>
      <c r="F11" s="159" t="s">
        <v>144</v>
      </c>
      <c r="G11" s="160" t="s">
        <v>499</v>
      </c>
      <c r="H11" s="159"/>
      <c r="I11" s="159"/>
      <c r="J11" s="159"/>
      <c r="K11" s="159"/>
      <c r="L11" s="159"/>
      <c r="M11" s="159"/>
      <c r="N11" s="38"/>
      <c r="O11" s="110"/>
      <c r="P11" s="110"/>
      <c r="Q11" s="110"/>
      <c r="R11" s="110"/>
      <c r="S11" s="110"/>
      <c r="T11" s="110"/>
      <c r="U11" s="110"/>
    </row>
    <row r="12" spans="1:21" ht="20.25" customHeight="1">
      <c r="A12" s="62">
        <v>7</v>
      </c>
      <c r="B12" s="67">
        <f>'DATA PESERTA DIDIK'!B12</f>
        <v>1597</v>
      </c>
      <c r="C12" s="151" t="str">
        <f>'DATA PESERTA DIDIK'!C12</f>
        <v>0124530464</v>
      </c>
      <c r="D12" s="92" t="str">
        <f>'DATA PESERTA DIDIK'!D12</f>
        <v>AQUEENA NASYWAH ELSYIFANIE</v>
      </c>
      <c r="E12" s="159" t="s">
        <v>149</v>
      </c>
      <c r="F12" s="159" t="s">
        <v>145</v>
      </c>
      <c r="G12" s="160" t="s">
        <v>499</v>
      </c>
      <c r="H12" s="159"/>
      <c r="I12" s="159"/>
      <c r="J12" s="159"/>
      <c r="K12" s="159"/>
      <c r="L12" s="159"/>
      <c r="M12" s="159"/>
      <c r="N12" s="38"/>
      <c r="O12" s="110"/>
      <c r="P12" s="110"/>
      <c r="Q12" s="110"/>
      <c r="R12" s="110"/>
      <c r="S12" s="110"/>
      <c r="T12" s="110"/>
      <c r="U12" s="110"/>
    </row>
    <row r="13" spans="1:21" ht="20.25" customHeight="1">
      <c r="A13" s="62">
        <v>8</v>
      </c>
      <c r="B13" s="67">
        <f>'DATA PESERTA DIDIK'!B13</f>
        <v>1599</v>
      </c>
      <c r="C13" s="151" t="str">
        <f>'DATA PESERTA DIDIK'!C13</f>
        <v>0129251048</v>
      </c>
      <c r="D13" s="92" t="str">
        <f>'DATA PESERTA DIDIK'!D13</f>
        <v>ARKA HANDY ADYA PURNOMO</v>
      </c>
      <c r="E13" s="159" t="s">
        <v>149</v>
      </c>
      <c r="F13" s="159" t="s">
        <v>145</v>
      </c>
      <c r="G13" s="160" t="s">
        <v>499</v>
      </c>
      <c r="H13" s="159"/>
      <c r="I13" s="159"/>
      <c r="J13" s="159"/>
      <c r="K13" s="159"/>
      <c r="L13" s="159"/>
      <c r="M13" s="159"/>
      <c r="N13" s="38"/>
      <c r="O13" s="110"/>
      <c r="P13" s="110"/>
      <c r="Q13" s="110"/>
      <c r="R13" s="110"/>
      <c r="S13" s="110"/>
      <c r="T13" s="110"/>
      <c r="U13" s="110"/>
    </row>
    <row r="14" spans="1:21" ht="20.25" customHeight="1">
      <c r="A14" s="47">
        <v>9</v>
      </c>
      <c r="B14" s="67">
        <f>'DATA PESERTA DIDIK'!B14</f>
        <v>1602</v>
      </c>
      <c r="C14" s="151" t="str">
        <f>'DATA PESERTA DIDIK'!C14</f>
        <v>0124076210</v>
      </c>
      <c r="D14" s="92" t="str">
        <f>'DATA PESERTA DIDIK'!D14</f>
        <v>AYASHA FIORA SASHUDI</v>
      </c>
      <c r="E14" s="159" t="s">
        <v>149</v>
      </c>
      <c r="F14" s="159" t="s">
        <v>144</v>
      </c>
      <c r="G14" s="160" t="s">
        <v>499</v>
      </c>
      <c r="H14" s="159"/>
      <c r="I14" s="159"/>
      <c r="J14" s="159"/>
      <c r="K14" s="159"/>
      <c r="L14" s="159"/>
      <c r="M14" s="159"/>
      <c r="N14" s="38"/>
      <c r="O14" s="110"/>
      <c r="P14" s="110"/>
      <c r="Q14" s="110"/>
      <c r="R14" s="110"/>
      <c r="S14" s="110"/>
      <c r="T14" s="110"/>
      <c r="U14" s="110"/>
    </row>
    <row r="15" spans="1:21" ht="20.25" customHeight="1">
      <c r="A15" s="62">
        <v>10</v>
      </c>
      <c r="B15" s="67">
        <f>'DATA PESERTA DIDIK'!B15</f>
        <v>1604</v>
      </c>
      <c r="C15" s="151" t="str">
        <f>'DATA PESERTA DIDIK'!C15</f>
        <v>0123553359</v>
      </c>
      <c r="D15" s="92" t="str">
        <f>'DATA PESERTA DIDIK'!D15</f>
        <v>AZ-ZAHIRA FII'SABILILLAH</v>
      </c>
      <c r="E15" s="159" t="s">
        <v>149</v>
      </c>
      <c r="F15" s="159" t="s">
        <v>144</v>
      </c>
      <c r="G15" s="160" t="s">
        <v>499</v>
      </c>
      <c r="H15" s="159"/>
      <c r="I15" s="159"/>
      <c r="J15" s="159"/>
      <c r="K15" s="159"/>
      <c r="L15" s="159"/>
      <c r="M15" s="159"/>
      <c r="N15" s="38"/>
      <c r="O15" s="110"/>
      <c r="P15" s="110"/>
      <c r="Q15" s="110"/>
      <c r="R15" s="110"/>
      <c r="S15" s="110"/>
      <c r="T15" s="110"/>
      <c r="U15" s="110"/>
    </row>
    <row r="16" spans="1:21" ht="20.25" customHeight="1">
      <c r="A16" s="62">
        <v>11</v>
      </c>
      <c r="B16" s="67">
        <f>'DATA PESERTA DIDIK'!B16</f>
        <v>1606</v>
      </c>
      <c r="C16" s="151" t="str">
        <f>'DATA PESERTA DIDIK'!C16</f>
        <v>0128659375</v>
      </c>
      <c r="D16" s="92" t="str">
        <f>'DATA PESERTA DIDIK'!D16</f>
        <v>CHERYL FELICIA PUTRI</v>
      </c>
      <c r="E16" s="159" t="s">
        <v>149</v>
      </c>
      <c r="F16" s="159" t="s">
        <v>145</v>
      </c>
      <c r="G16" s="160" t="s">
        <v>499</v>
      </c>
      <c r="H16" s="159"/>
      <c r="I16" s="159"/>
      <c r="J16" s="159"/>
      <c r="K16" s="159"/>
      <c r="L16" s="159"/>
      <c r="M16" s="159"/>
      <c r="N16" s="38"/>
      <c r="O16" s="110"/>
      <c r="P16" s="110"/>
      <c r="Q16" s="110"/>
      <c r="R16" s="110"/>
      <c r="S16" s="110"/>
      <c r="T16" s="110"/>
      <c r="U16" s="110"/>
    </row>
    <row r="17" spans="1:21" ht="20.25" customHeight="1">
      <c r="A17" s="62">
        <v>12</v>
      </c>
      <c r="B17" s="67">
        <f>'DATA PESERTA DIDIK'!B17</f>
        <v>1607</v>
      </c>
      <c r="C17" s="151" t="str">
        <f>'DATA PESERTA DIDIK'!C17</f>
        <v>3128393340</v>
      </c>
      <c r="D17" s="92" t="str">
        <f>'DATA PESERTA DIDIK'!D17</f>
        <v>CINTAKHANZA ARFINZA GHANIYYA</v>
      </c>
      <c r="E17" s="159" t="s">
        <v>149</v>
      </c>
      <c r="F17" s="159" t="s">
        <v>145</v>
      </c>
      <c r="G17" s="160" t="s">
        <v>499</v>
      </c>
      <c r="H17" s="159"/>
      <c r="I17" s="159"/>
      <c r="J17" s="159"/>
      <c r="K17" s="159"/>
      <c r="L17" s="159"/>
      <c r="M17" s="159"/>
      <c r="N17" s="38"/>
      <c r="O17" s="110"/>
      <c r="P17" s="110"/>
      <c r="Q17" s="110"/>
      <c r="R17" s="110"/>
      <c r="S17" s="110"/>
      <c r="T17" s="110"/>
      <c r="U17" s="110"/>
    </row>
    <row r="18" spans="1:21" ht="20.25" customHeight="1">
      <c r="A18" s="47">
        <v>13</v>
      </c>
      <c r="B18" s="67">
        <f>'DATA PESERTA DIDIK'!B18</f>
        <v>1609</v>
      </c>
      <c r="C18" s="151" t="str">
        <f>'DATA PESERTA DIDIK'!C18</f>
        <v>0132518965</v>
      </c>
      <c r="D18" s="92" t="str">
        <f>'DATA PESERTA DIDIK'!D18</f>
        <v>DAFFA FAIRUZ HIDAYANTO</v>
      </c>
      <c r="E18" s="159" t="s">
        <v>149</v>
      </c>
      <c r="F18" s="159" t="s">
        <v>145</v>
      </c>
      <c r="G18" s="160" t="s">
        <v>499</v>
      </c>
      <c r="H18" s="159"/>
      <c r="I18" s="159"/>
      <c r="J18" s="159"/>
      <c r="K18" s="159"/>
      <c r="L18" s="159"/>
      <c r="M18" s="159"/>
      <c r="N18" s="38"/>
      <c r="O18" s="110"/>
      <c r="P18" s="110"/>
      <c r="Q18" s="110"/>
      <c r="R18" s="110"/>
      <c r="S18" s="110"/>
      <c r="T18" s="110"/>
      <c r="U18" s="110"/>
    </row>
    <row r="19" spans="1:21" ht="20.25" customHeight="1">
      <c r="A19" s="62">
        <v>14</v>
      </c>
      <c r="B19" s="67">
        <f>'DATA PESERTA DIDIK'!B19</f>
        <v>1610</v>
      </c>
      <c r="C19" s="151" t="str">
        <f>'DATA PESERTA DIDIK'!C19</f>
        <v>0134305843</v>
      </c>
      <c r="D19" s="92" t="str">
        <f>'DATA PESERTA DIDIK'!D19</f>
        <v>DAFFA NAUFAL ALFARIL</v>
      </c>
      <c r="E19" s="159" t="s">
        <v>149</v>
      </c>
      <c r="F19" s="159" t="s">
        <v>145</v>
      </c>
      <c r="G19" s="160" t="s">
        <v>499</v>
      </c>
      <c r="H19" s="159"/>
      <c r="I19" s="159"/>
      <c r="J19" s="159"/>
      <c r="K19" s="159"/>
      <c r="L19" s="159"/>
      <c r="M19" s="159"/>
      <c r="N19" s="38"/>
      <c r="O19" s="110"/>
      <c r="P19" s="110"/>
      <c r="Q19" s="110"/>
      <c r="R19" s="110"/>
      <c r="S19" s="110"/>
      <c r="T19" s="110"/>
      <c r="U19" s="110"/>
    </row>
    <row r="20" spans="1:21" ht="20.25" customHeight="1">
      <c r="A20" s="62">
        <v>15</v>
      </c>
      <c r="B20" s="67">
        <f>'DATA PESERTA DIDIK'!B20</f>
        <v>1618</v>
      </c>
      <c r="C20" s="151" t="str">
        <f>'DATA PESERTA DIDIK'!C20</f>
        <v>0136037081</v>
      </c>
      <c r="D20" s="92" t="str">
        <f>'DATA PESERTA DIDIK'!D20</f>
        <v>DYAN ADHITAMA CATUR RIADY</v>
      </c>
      <c r="E20" s="159" t="s">
        <v>149</v>
      </c>
      <c r="F20" s="159" t="s">
        <v>145</v>
      </c>
      <c r="G20" s="160" t="s">
        <v>499</v>
      </c>
      <c r="H20" s="159"/>
      <c r="I20" s="159"/>
      <c r="J20" s="159"/>
      <c r="K20" s="159"/>
      <c r="L20" s="159"/>
      <c r="M20" s="159"/>
      <c r="N20" s="38"/>
      <c r="O20" s="110"/>
      <c r="P20" s="110"/>
      <c r="Q20" s="110"/>
      <c r="R20" s="110"/>
      <c r="S20" s="110"/>
      <c r="T20" s="110"/>
      <c r="U20" s="110"/>
    </row>
    <row r="21" spans="1:21" ht="20.25" customHeight="1">
      <c r="A21" s="62">
        <v>16</v>
      </c>
      <c r="B21" s="67">
        <f>'DATA PESERTA DIDIK'!B21</f>
        <v>1628</v>
      </c>
      <c r="C21" s="151" t="str">
        <f>'DATA PESERTA DIDIK'!C21</f>
        <v>0131843528</v>
      </c>
      <c r="D21" s="92" t="str">
        <f>'DATA PESERTA DIDIK'!D21</f>
        <v>GENDHIS KINANTI TALITHA HERNADI</v>
      </c>
      <c r="E21" s="159" t="s">
        <v>149</v>
      </c>
      <c r="F21" s="159" t="s">
        <v>145</v>
      </c>
      <c r="G21" s="160" t="s">
        <v>499</v>
      </c>
      <c r="H21" s="159"/>
      <c r="I21" s="159"/>
      <c r="J21" s="159"/>
      <c r="K21" s="159"/>
      <c r="L21" s="159"/>
      <c r="M21" s="159"/>
      <c r="N21" s="38"/>
      <c r="O21" s="110"/>
      <c r="P21" s="110"/>
      <c r="Q21" s="110"/>
      <c r="R21" s="110"/>
      <c r="S21" s="110"/>
      <c r="T21" s="110"/>
      <c r="U21" s="110"/>
    </row>
    <row r="22" spans="1:21" ht="20.25" customHeight="1">
      <c r="A22" s="47">
        <v>17</v>
      </c>
      <c r="B22" s="67">
        <f>'DATA PESERTA DIDIK'!B22</f>
        <v>1629</v>
      </c>
      <c r="C22" s="151" t="str">
        <f>'DATA PESERTA DIDIK'!C22</f>
        <v>0135353126</v>
      </c>
      <c r="D22" s="92" t="str">
        <f>'DATA PESERTA DIDIK'!D22</f>
        <v>HANAN TAQI AFLAHA</v>
      </c>
      <c r="E22" s="159" t="s">
        <v>149</v>
      </c>
      <c r="F22" s="159" t="s">
        <v>144</v>
      </c>
      <c r="G22" s="160" t="s">
        <v>499</v>
      </c>
      <c r="H22" s="159"/>
      <c r="I22" s="159"/>
      <c r="J22" s="159"/>
      <c r="K22" s="159"/>
      <c r="L22" s="159"/>
      <c r="M22" s="159"/>
      <c r="N22" s="38"/>
      <c r="O22" s="110"/>
      <c r="P22" s="110"/>
      <c r="Q22" s="110"/>
      <c r="R22" s="110"/>
      <c r="S22" s="110"/>
      <c r="T22" s="110"/>
      <c r="U22" s="110"/>
    </row>
    <row r="23" spans="1:21" ht="20.25" customHeight="1">
      <c r="A23" s="62">
        <v>18</v>
      </c>
      <c r="B23" s="67">
        <f>'DATA PESERTA DIDIK'!B23</f>
        <v>1632</v>
      </c>
      <c r="C23" s="151" t="str">
        <f>'DATA PESERTA DIDIK'!C23</f>
        <v>0134256843</v>
      </c>
      <c r="D23" s="92" t="str">
        <f>'DATA PESERTA DIDIK'!D23</f>
        <v>ILLONA JIHAN AL SYAURABBANI</v>
      </c>
      <c r="E23" s="159" t="s">
        <v>149</v>
      </c>
      <c r="F23" s="159" t="s">
        <v>144</v>
      </c>
      <c r="G23" s="160" t="s">
        <v>499</v>
      </c>
      <c r="H23" s="159"/>
      <c r="I23" s="159"/>
      <c r="J23" s="159"/>
      <c r="K23" s="159"/>
      <c r="L23" s="159"/>
      <c r="M23" s="159"/>
      <c r="N23" s="38"/>
      <c r="O23" s="110"/>
      <c r="P23" s="110"/>
      <c r="Q23" s="110"/>
      <c r="R23" s="110"/>
      <c r="S23" s="110"/>
      <c r="T23" s="110"/>
      <c r="U23" s="110"/>
    </row>
    <row r="24" spans="1:21" ht="20.25" customHeight="1">
      <c r="A24" s="62">
        <v>19</v>
      </c>
      <c r="B24" s="67">
        <f>'DATA PESERTA DIDIK'!B24</f>
        <v>1638</v>
      </c>
      <c r="C24" s="151" t="str">
        <f>'DATA PESERTA DIDIK'!C24</f>
        <v>3138345459</v>
      </c>
      <c r="D24" s="92" t="str">
        <f>'DATA PESERTA DIDIK'!D24</f>
        <v>LATISHA MEIRA AZIZAHRA</v>
      </c>
      <c r="E24" s="159" t="s">
        <v>149</v>
      </c>
      <c r="F24" s="159" t="s">
        <v>144</v>
      </c>
      <c r="G24" s="160" t="s">
        <v>499</v>
      </c>
      <c r="H24" s="159"/>
      <c r="I24" s="159"/>
      <c r="J24" s="159"/>
      <c r="K24" s="159"/>
      <c r="L24" s="159"/>
      <c r="M24" s="159"/>
      <c r="N24" s="38"/>
      <c r="O24" s="110"/>
      <c r="P24" s="110"/>
      <c r="Q24" s="110"/>
      <c r="R24" s="110"/>
      <c r="S24" s="110"/>
      <c r="T24" s="110"/>
      <c r="U24" s="110"/>
    </row>
    <row r="25" spans="1:21" ht="20.25" customHeight="1">
      <c r="A25" s="62">
        <v>20</v>
      </c>
      <c r="B25" s="67">
        <f>'DATA PESERTA DIDIK'!B25</f>
        <v>1645</v>
      </c>
      <c r="C25" s="151" t="str">
        <f>'DATA PESERTA DIDIK'!C25</f>
        <v>0126522081</v>
      </c>
      <c r="D25" s="92" t="str">
        <f>'DATA PESERTA DIDIK'!D25</f>
        <v>MUHAMMAD ANANTA AESAR NAIL</v>
      </c>
      <c r="E25" s="159" t="s">
        <v>149</v>
      </c>
      <c r="F25" s="159" t="s">
        <v>145</v>
      </c>
      <c r="G25" s="160" t="s">
        <v>499</v>
      </c>
      <c r="H25" s="159"/>
      <c r="I25" s="159"/>
      <c r="J25" s="159"/>
      <c r="K25" s="159"/>
      <c r="L25" s="159"/>
      <c r="M25" s="159"/>
      <c r="N25" s="38"/>
      <c r="O25" s="110"/>
      <c r="P25" s="110"/>
      <c r="Q25" s="110"/>
      <c r="R25" s="110"/>
      <c r="S25" s="110"/>
      <c r="T25" s="110"/>
      <c r="U25" s="110"/>
    </row>
    <row r="26" spans="1:21" ht="20.25" customHeight="1">
      <c r="A26" s="47">
        <v>21</v>
      </c>
      <c r="B26" s="67">
        <f>'DATA PESERTA DIDIK'!B26</f>
        <v>1647</v>
      </c>
      <c r="C26" s="151" t="str">
        <f>'DATA PESERTA DIDIK'!C26</f>
        <v>0119631759</v>
      </c>
      <c r="D26" s="92" t="str">
        <f>'DATA PESERTA DIDIK'!D26</f>
        <v>MUHAMMAD FAREZKY IMANULLAH</v>
      </c>
      <c r="E26" s="159" t="s">
        <v>149</v>
      </c>
      <c r="F26" s="159" t="s">
        <v>146</v>
      </c>
      <c r="G26" s="160" t="s">
        <v>499</v>
      </c>
      <c r="H26" s="159"/>
      <c r="I26" s="159"/>
      <c r="J26" s="159"/>
      <c r="K26" s="159"/>
      <c r="L26" s="159"/>
      <c r="M26" s="159"/>
      <c r="N26" s="38"/>
      <c r="O26" s="110"/>
      <c r="P26" s="110"/>
      <c r="Q26" s="110"/>
      <c r="R26" s="110"/>
      <c r="S26" s="110"/>
      <c r="T26" s="110"/>
      <c r="U26" s="110"/>
    </row>
    <row r="27" spans="1:21" ht="20.25" customHeight="1">
      <c r="A27" s="62">
        <v>22</v>
      </c>
      <c r="B27" s="67">
        <f>'DATA PESERTA DIDIK'!B27</f>
        <v>1649</v>
      </c>
      <c r="C27" s="151" t="str">
        <f>'DATA PESERTA DIDIK'!C27</f>
        <v>3136870908</v>
      </c>
      <c r="D27" s="92" t="str">
        <f>'DATA PESERTA DIDIK'!D27</f>
        <v>MUHAMMAD HAFIDZ RAFI RACHMAN</v>
      </c>
      <c r="E27" s="159" t="s">
        <v>149</v>
      </c>
      <c r="F27" s="159" t="s">
        <v>145</v>
      </c>
      <c r="G27" s="160" t="s">
        <v>499</v>
      </c>
      <c r="H27" s="159"/>
      <c r="I27" s="159"/>
      <c r="J27" s="159"/>
      <c r="K27" s="159"/>
      <c r="L27" s="159"/>
      <c r="M27" s="159"/>
      <c r="N27" s="38"/>
      <c r="O27" s="110"/>
      <c r="P27" s="110"/>
      <c r="Q27" s="110"/>
      <c r="R27" s="110"/>
      <c r="S27" s="110"/>
      <c r="T27" s="110"/>
      <c r="U27" s="110"/>
    </row>
    <row r="28" spans="1:21" ht="20.25" customHeight="1">
      <c r="A28" s="62">
        <v>23</v>
      </c>
      <c r="B28" s="67">
        <f>'DATA PESERTA DIDIK'!B28</f>
        <v>1657</v>
      </c>
      <c r="C28" s="151" t="str">
        <f>'DATA PESERTA DIDIK'!C28</f>
        <v>0132518965</v>
      </c>
      <c r="D28" s="92" t="str">
        <f>'DATA PESERTA DIDIK'!D28</f>
        <v>MUHAMMAD RAJASTA ANDISA KRISNATAMA</v>
      </c>
      <c r="E28" s="159" t="s">
        <v>149</v>
      </c>
      <c r="F28" s="159" t="s">
        <v>145</v>
      </c>
      <c r="G28" s="160" t="s">
        <v>499</v>
      </c>
      <c r="H28" s="159"/>
      <c r="I28" s="159"/>
      <c r="J28" s="159"/>
      <c r="K28" s="159"/>
      <c r="L28" s="159"/>
      <c r="M28" s="159"/>
      <c r="N28" s="38"/>
      <c r="O28" s="110"/>
      <c r="P28" s="110"/>
      <c r="Q28" s="110"/>
      <c r="R28" s="110"/>
      <c r="S28" s="110"/>
      <c r="T28" s="110"/>
      <c r="U28" s="110"/>
    </row>
    <row r="29" spans="1:21" ht="20.25" customHeight="1">
      <c r="A29" s="62">
        <v>24</v>
      </c>
      <c r="B29" s="67">
        <f>'DATA PESERTA DIDIK'!B29</f>
        <v>1658</v>
      </c>
      <c r="C29" s="151" t="str">
        <f>'DATA PESERTA DIDIK'!C29</f>
        <v>0133897806</v>
      </c>
      <c r="D29" s="92" t="str">
        <f>'DATA PESERTA DIDIK'!D29</f>
        <v>MUHAMMAD SABIAN ELDEN LAKSANA</v>
      </c>
      <c r="E29" s="159" t="s">
        <v>149</v>
      </c>
      <c r="F29" s="159" t="s">
        <v>145</v>
      </c>
      <c r="G29" s="160" t="s">
        <v>499</v>
      </c>
      <c r="H29" s="159"/>
      <c r="I29" s="159"/>
      <c r="J29" s="159"/>
      <c r="K29" s="159"/>
      <c r="L29" s="159"/>
      <c r="M29" s="159"/>
      <c r="N29" s="38"/>
      <c r="O29" s="110"/>
      <c r="P29" s="110"/>
      <c r="Q29" s="110"/>
      <c r="R29" s="110"/>
      <c r="S29" s="110"/>
      <c r="T29" s="110"/>
      <c r="U29" s="110"/>
    </row>
    <row r="30" spans="1:21" ht="20.25" customHeight="1">
      <c r="A30" s="47">
        <v>25</v>
      </c>
      <c r="B30" s="67">
        <f>'DATA PESERTA DIDIK'!B30</f>
        <v>1664</v>
      </c>
      <c r="C30" s="151" t="str">
        <f>'DATA PESERTA DIDIK'!C30</f>
        <v>0136548072</v>
      </c>
      <c r="D30" s="92" t="str">
        <f>'DATA PESERTA DIDIK'!D30</f>
        <v>NARENDRA AZKA RAMADHAN</v>
      </c>
      <c r="E30" s="159" t="s">
        <v>149</v>
      </c>
      <c r="F30" s="159" t="s">
        <v>145</v>
      </c>
      <c r="G30" s="160" t="s">
        <v>499</v>
      </c>
      <c r="H30" s="159"/>
      <c r="I30" s="159"/>
      <c r="J30" s="159"/>
      <c r="K30" s="159"/>
      <c r="L30" s="159"/>
      <c r="M30" s="159"/>
      <c r="N30" s="38"/>
      <c r="O30" s="110"/>
      <c r="P30" s="110"/>
      <c r="Q30" s="110"/>
      <c r="R30" s="110"/>
      <c r="S30" s="110"/>
      <c r="T30" s="110"/>
      <c r="U30" s="110"/>
    </row>
    <row r="31" spans="1:21" ht="20.25" customHeight="1">
      <c r="A31" s="62">
        <v>26</v>
      </c>
      <c r="B31" s="67">
        <f>'DATA PESERTA DIDIK'!B31</f>
        <v>1666</v>
      </c>
      <c r="C31" s="151" t="str">
        <f>'DATA PESERTA DIDIK'!C31</f>
        <v>0124270463</v>
      </c>
      <c r="D31" s="92" t="str">
        <f>'DATA PESERTA DIDIK'!D31</f>
        <v>NAUFAL IHSAN HAWARI</v>
      </c>
      <c r="E31" s="159" t="s">
        <v>149</v>
      </c>
      <c r="F31" s="159" t="s">
        <v>144</v>
      </c>
      <c r="G31" s="160" t="s">
        <v>499</v>
      </c>
      <c r="H31" s="159"/>
      <c r="I31" s="159"/>
      <c r="J31" s="159"/>
      <c r="K31" s="159"/>
      <c r="L31" s="159"/>
      <c r="M31" s="159"/>
      <c r="N31" s="38"/>
      <c r="O31" s="110"/>
      <c r="P31" s="110"/>
      <c r="Q31" s="110"/>
      <c r="R31" s="110"/>
      <c r="S31" s="110"/>
      <c r="T31" s="110"/>
      <c r="U31" s="110"/>
    </row>
    <row r="32" spans="1:21" ht="20.25" customHeight="1">
      <c r="A32" s="62">
        <v>27</v>
      </c>
      <c r="B32" s="67">
        <f>'DATA PESERTA DIDIK'!B32</f>
        <v>1683</v>
      </c>
      <c r="C32" s="151" t="str">
        <f>'DATA PESERTA DIDIK'!C32</f>
        <v>0138068020</v>
      </c>
      <c r="D32" s="92" t="str">
        <f>'DATA PESERTA DIDIK'!D32</f>
        <v>SULTAN ATHALA DAVILLIO JAYANEGARA</v>
      </c>
      <c r="E32" s="159" t="s">
        <v>149</v>
      </c>
      <c r="F32" s="159" t="s">
        <v>145</v>
      </c>
      <c r="G32" s="160" t="s">
        <v>499</v>
      </c>
      <c r="H32" s="159"/>
      <c r="I32" s="159"/>
      <c r="J32" s="159"/>
      <c r="K32" s="159"/>
      <c r="L32" s="159"/>
      <c r="M32" s="159"/>
      <c r="N32" s="38"/>
      <c r="O32" s="110"/>
      <c r="P32" s="110"/>
      <c r="Q32" s="110"/>
      <c r="R32" s="110"/>
      <c r="S32" s="110"/>
      <c r="T32" s="110"/>
      <c r="U32" s="110"/>
    </row>
    <row r="33" spans="1:21" ht="20.25" customHeight="1">
      <c r="A33" s="62">
        <v>28</v>
      </c>
      <c r="B33" s="67">
        <f>'DATA PESERTA DIDIK'!B33</f>
        <v>1684</v>
      </c>
      <c r="C33" s="151" t="str">
        <f>'DATA PESERTA DIDIK'!C33</f>
        <v>0124061392</v>
      </c>
      <c r="D33" s="92" t="str">
        <f>'DATA PESERTA DIDIK'!D33</f>
        <v>SYIFA AZZAHRA RAHMANIA</v>
      </c>
      <c r="E33" s="159" t="s">
        <v>149</v>
      </c>
      <c r="F33" s="159" t="s">
        <v>145</v>
      </c>
      <c r="G33" s="160" t="s">
        <v>499</v>
      </c>
      <c r="H33" s="159"/>
      <c r="I33" s="159"/>
      <c r="J33" s="159"/>
      <c r="K33" s="159"/>
      <c r="L33" s="159"/>
      <c r="M33" s="159"/>
      <c r="N33" s="38"/>
      <c r="O33" s="110"/>
      <c r="P33" s="110"/>
      <c r="Q33" s="110"/>
      <c r="R33" s="110"/>
      <c r="S33" s="110"/>
      <c r="T33" s="110"/>
      <c r="U33" s="110"/>
    </row>
    <row r="34" spans="1:21" ht="20.25" customHeight="1">
      <c r="A34" s="47">
        <v>29</v>
      </c>
      <c r="B34" s="67">
        <f>'DATA PESERTA DIDIK'!B34</f>
        <v>1691</v>
      </c>
      <c r="C34" s="151" t="str">
        <f>'DATA PESERTA DIDIK'!C34</f>
        <v>0135758463</v>
      </c>
      <c r="D34" s="92" t="str">
        <f>'DATA PESERTA DIDIK'!D34</f>
        <v>ZERINA RAZEETA SHANUM</v>
      </c>
      <c r="E34" s="159" t="s">
        <v>149</v>
      </c>
      <c r="F34" s="159" t="s">
        <v>144</v>
      </c>
      <c r="G34" s="160" t="s">
        <v>499</v>
      </c>
      <c r="H34" s="159"/>
      <c r="I34" s="159"/>
      <c r="J34" s="159"/>
      <c r="K34" s="159"/>
      <c r="L34" s="159"/>
      <c r="M34" s="159"/>
      <c r="N34" s="38"/>
      <c r="O34" s="110"/>
      <c r="P34" s="110"/>
      <c r="Q34" s="110"/>
      <c r="R34" s="110"/>
      <c r="S34" s="110"/>
      <c r="T34" s="110"/>
      <c r="U34" s="110"/>
    </row>
    <row r="35" spans="1:21" ht="20.25" customHeight="1">
      <c r="A35" s="62">
        <v>30</v>
      </c>
      <c r="B35" s="67">
        <f>'DATA PESERTA DIDIK'!B35</f>
        <v>1840</v>
      </c>
      <c r="C35" s="151" t="str">
        <f>'DATA PESERTA DIDIK'!C35</f>
        <v>0138900289</v>
      </c>
      <c r="D35" s="92" t="str">
        <f>'DATA PESERTA DIDIK'!D35</f>
        <v>ANAYRA TALITHA AZZAHRA</v>
      </c>
      <c r="E35" s="159" t="s">
        <v>149</v>
      </c>
      <c r="F35" s="159" t="s">
        <v>145</v>
      </c>
      <c r="G35" s="160" t="s">
        <v>499</v>
      </c>
      <c r="H35" s="159"/>
      <c r="I35" s="159"/>
      <c r="J35" s="159"/>
      <c r="K35" s="159"/>
      <c r="L35" s="159"/>
      <c r="M35" s="159"/>
      <c r="N35" s="38"/>
      <c r="O35" s="110"/>
      <c r="P35" s="110"/>
      <c r="Q35" s="110"/>
      <c r="R35" s="110"/>
      <c r="S35" s="110"/>
      <c r="T35" s="110"/>
      <c r="U35" s="110"/>
    </row>
    <row r="36" spans="1:21" ht="20.25" customHeight="1">
      <c r="A36" s="62">
        <v>31</v>
      </c>
      <c r="B36" s="67">
        <f>'DATA PESERTA DIDIK'!B36</f>
        <v>1846</v>
      </c>
      <c r="C36" s="151" t="str">
        <f>'DATA PESERTA DIDIK'!C36</f>
        <v>0131546855</v>
      </c>
      <c r="D36" s="92" t="str">
        <f>'DATA PESERTA DIDIK'!D36</f>
        <v>VARIO RAUF WILUTOMO</v>
      </c>
      <c r="E36" s="159" t="s">
        <v>149</v>
      </c>
      <c r="F36" s="159" t="s">
        <v>145</v>
      </c>
      <c r="G36" s="160" t="s">
        <v>499</v>
      </c>
      <c r="H36" s="159"/>
      <c r="I36" s="159"/>
      <c r="J36" s="159"/>
      <c r="K36" s="159"/>
      <c r="L36" s="159"/>
      <c r="M36" s="159"/>
      <c r="N36" s="38"/>
      <c r="O36" s="110"/>
      <c r="P36" s="110"/>
      <c r="Q36" s="110"/>
      <c r="R36" s="110"/>
      <c r="S36" s="110"/>
      <c r="T36" s="110"/>
      <c r="U36" s="110"/>
    </row>
    <row r="37" spans="1:21" ht="20.25" customHeight="1">
      <c r="A37" s="62">
        <v>32</v>
      </c>
      <c r="B37" s="67">
        <f>'DATA PESERTA DIDIK'!B37</f>
        <v>2154</v>
      </c>
      <c r="C37" s="151" t="str">
        <f>'DATA PESERTA DIDIK'!C37</f>
        <v>0139379420</v>
      </c>
      <c r="D37" s="92" t="str">
        <f>'DATA PESERTA DIDIK'!D37</f>
        <v>BERLIANTI QAIRINA WIGATI CANDRA</v>
      </c>
      <c r="E37" s="159" t="s">
        <v>149</v>
      </c>
      <c r="F37" s="159" t="s">
        <v>145</v>
      </c>
      <c r="G37" s="160" t="s">
        <v>499</v>
      </c>
      <c r="H37" s="159"/>
      <c r="I37" s="159"/>
      <c r="J37" s="159"/>
      <c r="K37" s="159"/>
      <c r="L37" s="159"/>
      <c r="M37" s="159"/>
      <c r="N37" s="38"/>
      <c r="O37" s="110"/>
      <c r="P37" s="110"/>
      <c r="Q37" s="110"/>
      <c r="R37" s="110"/>
      <c r="S37" s="110"/>
      <c r="T37" s="110"/>
      <c r="U37" s="110"/>
    </row>
    <row r="38" spans="1:21" ht="20.25" customHeight="1">
      <c r="A38" s="47">
        <v>33</v>
      </c>
      <c r="B38" s="67">
        <f>'DATA PESERTA DIDIK'!B38</f>
        <v>0</v>
      </c>
      <c r="C38" s="151">
        <f>'DATA PESERTA DIDIK'!C38</f>
        <v>0</v>
      </c>
      <c r="D38" s="92">
        <f>'DATA PESERTA DIDIK'!D38</f>
        <v>0</v>
      </c>
      <c r="E38" s="159" t="s">
        <v>149</v>
      </c>
      <c r="F38" s="159"/>
      <c r="G38" s="160" t="s">
        <v>499</v>
      </c>
      <c r="H38" s="159"/>
      <c r="I38" s="159"/>
      <c r="J38" s="159"/>
      <c r="K38" s="159"/>
      <c r="L38" s="159"/>
      <c r="M38" s="159"/>
      <c r="N38" s="38"/>
      <c r="O38" s="110"/>
      <c r="P38" s="110"/>
      <c r="Q38" s="110"/>
      <c r="R38" s="110"/>
      <c r="S38" s="110"/>
      <c r="T38" s="110"/>
      <c r="U38" s="110"/>
    </row>
    <row r="39" spans="1:21" ht="20.25" customHeight="1">
      <c r="A39" s="62">
        <v>34</v>
      </c>
      <c r="B39" s="67">
        <f>'DATA PESERTA DIDIK'!B39</f>
        <v>0</v>
      </c>
      <c r="C39" s="151">
        <f>'DATA PESERTA DIDIK'!C39</f>
        <v>0</v>
      </c>
      <c r="D39" s="92">
        <f>'DATA PESERTA DIDIK'!D39</f>
        <v>0</v>
      </c>
      <c r="E39" s="159" t="s">
        <v>149</v>
      </c>
      <c r="F39" s="159"/>
      <c r="G39" s="160" t="s">
        <v>499</v>
      </c>
      <c r="H39" s="159"/>
      <c r="I39" s="159"/>
      <c r="J39" s="159"/>
      <c r="K39" s="159"/>
      <c r="L39" s="159"/>
      <c r="M39" s="159"/>
      <c r="N39" s="38"/>
      <c r="O39" s="110"/>
      <c r="P39" s="110"/>
      <c r="Q39" s="110"/>
      <c r="R39" s="110"/>
      <c r="S39" s="110"/>
      <c r="T39" s="110"/>
      <c r="U39" s="110"/>
    </row>
    <row r="40" spans="1:21" ht="20.25" customHeight="1">
      <c r="A40" s="62"/>
      <c r="B40" s="67">
        <f>'DATA PESERTA DIDIK'!B40</f>
        <v>0</v>
      </c>
      <c r="C40" s="151">
        <f>'DATA PESERTA DIDIK'!C40</f>
        <v>0</v>
      </c>
      <c r="D40" s="92">
        <f>'DATA PESERTA DIDIK'!D40</f>
        <v>0</v>
      </c>
      <c r="E40" s="159" t="s">
        <v>149</v>
      </c>
      <c r="F40" s="159"/>
      <c r="G40" s="159"/>
      <c r="H40" s="159"/>
      <c r="I40" s="159"/>
      <c r="J40" s="159"/>
      <c r="K40" s="159"/>
      <c r="L40" s="159"/>
      <c r="M40" s="159"/>
      <c r="N40" s="38"/>
      <c r="O40" s="110"/>
      <c r="P40" s="110"/>
      <c r="Q40" s="110"/>
      <c r="R40" s="110"/>
      <c r="S40" s="110"/>
      <c r="T40" s="110"/>
      <c r="U40" s="110"/>
    </row>
    <row r="41" spans="1:21" ht="20.25" customHeight="1">
      <c r="A41" s="62"/>
      <c r="B41" s="67">
        <f>'DATA PESERTA DIDIK'!B41</f>
        <v>0</v>
      </c>
      <c r="C41" s="151">
        <f>'DATA PESERTA DIDIK'!C41</f>
        <v>0</v>
      </c>
      <c r="D41" s="92">
        <f>'DATA PESERTA DIDIK'!D41</f>
        <v>0</v>
      </c>
      <c r="E41" s="159" t="s">
        <v>149</v>
      </c>
      <c r="F41" s="159"/>
      <c r="G41" s="159"/>
      <c r="H41" s="159"/>
      <c r="I41" s="159"/>
      <c r="J41" s="159"/>
      <c r="K41" s="159"/>
      <c r="L41" s="159"/>
      <c r="M41" s="159"/>
      <c r="N41" s="38"/>
      <c r="O41" s="110"/>
      <c r="P41" s="110"/>
      <c r="Q41" s="110"/>
      <c r="R41" s="110"/>
      <c r="S41" s="110"/>
      <c r="T41" s="110"/>
      <c r="U41" s="110"/>
    </row>
    <row r="42" spans="1:21" ht="20.25" customHeight="1">
      <c r="A42" s="62"/>
      <c r="B42" s="67">
        <f>'DATA PESERTA DIDIK'!B42</f>
        <v>0</v>
      </c>
      <c r="C42" s="151">
        <f>'DATA PESERTA DIDIK'!C42</f>
        <v>0</v>
      </c>
      <c r="D42" s="92">
        <f>'DATA PESERTA DIDIK'!D42</f>
        <v>0</v>
      </c>
      <c r="E42" s="159" t="s">
        <v>149</v>
      </c>
      <c r="F42" s="159"/>
      <c r="G42" s="159"/>
      <c r="H42" s="159"/>
      <c r="I42" s="159"/>
      <c r="J42" s="159"/>
      <c r="K42" s="159"/>
      <c r="L42" s="159"/>
      <c r="M42" s="159"/>
      <c r="N42" s="38"/>
      <c r="O42" s="110"/>
      <c r="P42" s="110"/>
      <c r="Q42" s="110"/>
      <c r="R42" s="110"/>
      <c r="S42" s="110"/>
      <c r="T42" s="110"/>
      <c r="U42" s="110"/>
    </row>
    <row r="43" spans="1:21" ht="20.25" customHeight="1">
      <c r="A43" s="62"/>
      <c r="B43" s="67">
        <f>'DATA PESERTA DIDIK'!B43</f>
        <v>0</v>
      </c>
      <c r="C43" s="151">
        <f>'DATA PESERTA DIDIK'!C43</f>
        <v>0</v>
      </c>
      <c r="D43" s="92">
        <f>'DATA PESERTA DIDIK'!D43</f>
        <v>0</v>
      </c>
      <c r="E43" s="159" t="s">
        <v>149</v>
      </c>
      <c r="F43" s="159"/>
      <c r="G43" s="159"/>
      <c r="H43" s="159"/>
      <c r="I43" s="159"/>
      <c r="J43" s="159"/>
      <c r="K43" s="159"/>
      <c r="L43" s="159"/>
      <c r="M43" s="159"/>
      <c r="N43" s="38"/>
      <c r="O43" s="110"/>
      <c r="P43" s="110"/>
      <c r="Q43" s="110"/>
      <c r="R43" s="110"/>
      <c r="S43" s="110"/>
      <c r="T43" s="110"/>
      <c r="U43" s="110"/>
    </row>
    <row r="44" spans="1:21" ht="20.25" customHeight="1">
      <c r="A44" s="62"/>
      <c r="B44" s="67">
        <f>'DATA PESERTA DIDIK'!B44</f>
        <v>0</v>
      </c>
      <c r="C44" s="151">
        <f>'DATA PESERTA DIDIK'!C44</f>
        <v>0</v>
      </c>
      <c r="D44" s="92">
        <f>'DATA PESERTA DIDIK'!D44</f>
        <v>0</v>
      </c>
      <c r="E44" s="159" t="s">
        <v>149</v>
      </c>
      <c r="F44" s="159"/>
      <c r="G44" s="159"/>
      <c r="H44" s="159"/>
      <c r="I44" s="159"/>
      <c r="J44" s="159"/>
      <c r="K44" s="159"/>
      <c r="L44" s="159"/>
      <c r="M44" s="159"/>
      <c r="N44" s="38"/>
      <c r="O44" s="110"/>
      <c r="P44" s="110"/>
      <c r="Q44" s="110"/>
      <c r="R44" s="110"/>
      <c r="S44" s="110"/>
      <c r="T44" s="110"/>
      <c r="U44" s="110"/>
    </row>
    <row r="45" spans="1:21" ht="20.25" customHeight="1">
      <c r="A45" s="62"/>
      <c r="B45" s="67">
        <f>'DATA PESERTA DIDIK'!B45</f>
        <v>0</v>
      </c>
      <c r="C45" s="151">
        <f>'DATA PESERTA DIDIK'!C45</f>
        <v>0</v>
      </c>
      <c r="D45" s="92">
        <f>'DATA PESERTA DIDIK'!D45</f>
        <v>0</v>
      </c>
      <c r="E45" s="159" t="s">
        <v>149</v>
      </c>
      <c r="F45" s="159"/>
      <c r="G45" s="159"/>
      <c r="H45" s="159"/>
      <c r="I45" s="159"/>
      <c r="J45" s="159"/>
      <c r="K45" s="159"/>
      <c r="L45" s="159"/>
      <c r="M45" s="159"/>
      <c r="N45" s="38"/>
      <c r="O45" s="110"/>
      <c r="P45" s="110"/>
      <c r="Q45" s="110"/>
      <c r="R45" s="110"/>
      <c r="S45" s="110"/>
      <c r="T45" s="110"/>
      <c r="U45" s="110"/>
    </row>
    <row r="46" spans="1:21" ht="20.25" customHeight="1">
      <c r="A46" s="62"/>
      <c r="B46" s="67">
        <f>'DATA PESERTA DIDIK'!B46</f>
        <v>0</v>
      </c>
      <c r="C46" s="151">
        <f>'DATA PESERTA DIDIK'!C46</f>
        <v>0</v>
      </c>
      <c r="D46" s="92">
        <f>'DATA PESERTA DIDIK'!D46</f>
        <v>0</v>
      </c>
      <c r="E46" s="159" t="s">
        <v>149</v>
      </c>
      <c r="F46" s="159"/>
      <c r="G46" s="159"/>
      <c r="H46" s="159"/>
      <c r="I46" s="159"/>
      <c r="J46" s="159"/>
      <c r="K46" s="159"/>
      <c r="L46" s="159"/>
      <c r="M46" s="159"/>
      <c r="N46" s="38"/>
      <c r="O46" s="110"/>
      <c r="P46" s="110"/>
      <c r="Q46" s="110"/>
      <c r="R46" s="110"/>
      <c r="S46" s="110"/>
      <c r="T46" s="110"/>
      <c r="U46" s="110"/>
    </row>
    <row r="47" spans="1:21" ht="20.25" customHeight="1">
      <c r="A47" s="62"/>
      <c r="B47" s="67">
        <f>'DATA PESERTA DIDIK'!B47</f>
        <v>0</v>
      </c>
      <c r="C47" s="151">
        <f>'DATA PESERTA DIDIK'!C47</f>
        <v>0</v>
      </c>
      <c r="D47" s="92">
        <f>'DATA PESERTA DIDIK'!D47</f>
        <v>0</v>
      </c>
      <c r="E47" s="159" t="s">
        <v>149</v>
      </c>
      <c r="F47" s="159"/>
      <c r="G47" s="159"/>
      <c r="H47" s="159"/>
      <c r="I47" s="159"/>
      <c r="J47" s="159"/>
      <c r="K47" s="159"/>
      <c r="L47" s="159"/>
      <c r="M47" s="159"/>
      <c r="N47" s="38"/>
      <c r="O47" s="110"/>
      <c r="P47" s="110"/>
      <c r="Q47" s="110"/>
      <c r="R47" s="110"/>
      <c r="S47" s="110"/>
      <c r="T47" s="110"/>
      <c r="U47" s="110"/>
    </row>
    <row r="48" spans="1:21" ht="20.25" customHeight="1">
      <c r="A48" s="62"/>
      <c r="B48" s="67">
        <f>'DATA PESERTA DIDIK'!B48</f>
        <v>0</v>
      </c>
      <c r="C48" s="151">
        <f>'DATA PESERTA DIDIK'!C48</f>
        <v>0</v>
      </c>
      <c r="D48" s="92">
        <f>'DATA PESERTA DIDIK'!D48</f>
        <v>0</v>
      </c>
      <c r="E48" s="159" t="s">
        <v>149</v>
      </c>
      <c r="F48" s="159"/>
      <c r="G48" s="159"/>
      <c r="H48" s="159"/>
      <c r="I48" s="159"/>
      <c r="J48" s="159"/>
      <c r="K48" s="159"/>
      <c r="L48" s="159"/>
      <c r="M48" s="159"/>
      <c r="N48" s="38"/>
      <c r="O48" s="110"/>
      <c r="P48" s="110"/>
      <c r="Q48" s="110"/>
      <c r="R48" s="110"/>
      <c r="S48" s="110"/>
      <c r="T48" s="110"/>
      <c r="U48" s="110"/>
    </row>
    <row r="49" spans="1:21" ht="20.25" customHeight="1">
      <c r="A49" s="62"/>
      <c r="B49" s="67">
        <f>'DATA PESERTA DIDIK'!B49</f>
        <v>0</v>
      </c>
      <c r="C49" s="151">
        <f>'DATA PESERTA DIDIK'!C49</f>
        <v>0</v>
      </c>
      <c r="D49" s="92">
        <f>'DATA PESERTA DIDIK'!D49</f>
        <v>0</v>
      </c>
      <c r="E49" s="159" t="s">
        <v>149</v>
      </c>
      <c r="F49" s="159"/>
      <c r="G49" s="159"/>
      <c r="H49" s="159"/>
      <c r="I49" s="159"/>
      <c r="J49" s="159"/>
      <c r="K49" s="159"/>
      <c r="L49" s="159"/>
      <c r="M49" s="159"/>
      <c r="N49" s="38"/>
      <c r="O49" s="110"/>
      <c r="P49" s="110"/>
      <c r="Q49" s="110"/>
      <c r="R49" s="110"/>
      <c r="S49" s="110"/>
      <c r="T49" s="110"/>
      <c r="U49" s="110"/>
    </row>
    <row r="50" spans="1:21" ht="20.25" customHeight="1">
      <c r="A50" s="62"/>
      <c r="B50" s="67">
        <f>'DATA PESERTA DIDIK'!B50</f>
        <v>0</v>
      </c>
      <c r="C50" s="151">
        <f>'DATA PESERTA DIDIK'!C50</f>
        <v>0</v>
      </c>
      <c r="D50" s="92">
        <f>'DATA PESERTA DIDIK'!D50</f>
        <v>0</v>
      </c>
      <c r="E50" s="159" t="s">
        <v>149</v>
      </c>
      <c r="F50" s="159"/>
      <c r="G50" s="159"/>
      <c r="H50" s="159"/>
      <c r="I50" s="159"/>
      <c r="J50" s="159"/>
      <c r="K50" s="159"/>
      <c r="L50" s="159"/>
      <c r="M50" s="159"/>
      <c r="N50" s="38"/>
      <c r="O50" s="110"/>
      <c r="P50" s="110"/>
      <c r="Q50" s="110"/>
      <c r="R50" s="110"/>
      <c r="S50" s="110"/>
      <c r="T50" s="110"/>
      <c r="U50" s="110"/>
    </row>
    <row r="51" spans="1:21" ht="20.25" customHeight="1">
      <c r="A51" s="62"/>
      <c r="B51" s="67">
        <f>'DATA PESERTA DIDIK'!B51</f>
        <v>0</v>
      </c>
      <c r="C51" s="151">
        <f>'DATA PESERTA DIDIK'!C51</f>
        <v>0</v>
      </c>
      <c r="D51" s="92">
        <f>'DATA PESERTA DIDIK'!D51</f>
        <v>0</v>
      </c>
      <c r="E51" s="159" t="s">
        <v>149</v>
      </c>
      <c r="F51" s="159"/>
      <c r="G51" s="159"/>
      <c r="H51" s="159"/>
      <c r="I51" s="159"/>
      <c r="J51" s="159"/>
      <c r="K51" s="159"/>
      <c r="L51" s="159"/>
      <c r="M51" s="159"/>
      <c r="N51" s="38"/>
      <c r="O51" s="110"/>
      <c r="P51" s="110"/>
      <c r="Q51" s="110"/>
      <c r="R51" s="110"/>
      <c r="S51" s="110"/>
      <c r="T51" s="110"/>
      <c r="U51" s="110"/>
    </row>
    <row r="52" spans="1:21" ht="20.25" customHeight="1">
      <c r="A52" s="62"/>
      <c r="B52" s="67">
        <f>'DATA PESERTA DIDIK'!B52</f>
        <v>0</v>
      </c>
      <c r="C52" s="151">
        <f>'DATA PESERTA DIDIK'!C52</f>
        <v>0</v>
      </c>
      <c r="D52" s="92">
        <f>'DATA PESERTA DIDIK'!D52</f>
        <v>0</v>
      </c>
      <c r="E52" s="159" t="s">
        <v>149</v>
      </c>
      <c r="F52" s="159"/>
      <c r="G52" s="159"/>
      <c r="H52" s="159"/>
      <c r="I52" s="159"/>
      <c r="J52" s="159"/>
      <c r="K52" s="159"/>
      <c r="L52" s="159"/>
      <c r="M52" s="159"/>
      <c r="N52" s="38"/>
      <c r="O52" s="110"/>
      <c r="P52" s="110"/>
      <c r="Q52" s="110"/>
      <c r="R52" s="110"/>
      <c r="S52" s="110"/>
      <c r="T52" s="110"/>
      <c r="U52" s="110"/>
    </row>
    <row r="53" spans="1:21" ht="20.25" customHeight="1">
      <c r="A53" s="62"/>
      <c r="B53" s="67">
        <f>'DATA PESERTA DIDIK'!B53</f>
        <v>0</v>
      </c>
      <c r="C53" s="151">
        <f>'DATA PESERTA DIDIK'!C53</f>
        <v>0</v>
      </c>
      <c r="D53" s="92">
        <f>'DATA PESERTA DIDIK'!D53</f>
        <v>0</v>
      </c>
      <c r="E53" s="159" t="s">
        <v>149</v>
      </c>
      <c r="F53" s="159"/>
      <c r="G53" s="159"/>
      <c r="H53" s="159"/>
      <c r="I53" s="159"/>
      <c r="J53" s="159"/>
      <c r="K53" s="159"/>
      <c r="L53" s="159"/>
      <c r="M53" s="159"/>
      <c r="N53" s="38"/>
      <c r="O53" s="110"/>
      <c r="P53" s="110"/>
      <c r="Q53" s="110"/>
      <c r="R53" s="110"/>
      <c r="S53" s="110"/>
      <c r="T53" s="110"/>
      <c r="U53" s="110"/>
    </row>
    <row r="54" spans="1:21" ht="20.25" customHeight="1">
      <c r="A54" s="62"/>
      <c r="B54" s="67">
        <f>'DATA PESERTA DIDIK'!B54</f>
        <v>0</v>
      </c>
      <c r="C54" s="151">
        <f>'DATA PESERTA DIDIK'!C54</f>
        <v>0</v>
      </c>
      <c r="D54" s="92">
        <f>'DATA PESERTA DIDIK'!D54</f>
        <v>0</v>
      </c>
      <c r="E54" s="159" t="s">
        <v>149</v>
      </c>
      <c r="F54" s="159"/>
      <c r="G54" s="159"/>
      <c r="H54" s="159"/>
      <c r="I54" s="159"/>
      <c r="J54" s="159"/>
      <c r="K54" s="159"/>
      <c r="L54" s="159"/>
      <c r="M54" s="159"/>
      <c r="N54" s="38"/>
      <c r="O54" s="110"/>
      <c r="P54" s="110"/>
      <c r="Q54" s="110"/>
      <c r="R54" s="110"/>
      <c r="S54" s="110"/>
      <c r="T54" s="110"/>
      <c r="U54" s="110"/>
    </row>
    <row r="55" spans="1:21" ht="20.25" customHeight="1">
      <c r="A55" s="62"/>
      <c r="B55" s="67">
        <f>'DATA PESERTA DIDIK'!B55</f>
        <v>0</v>
      </c>
      <c r="C55" s="151">
        <f>'DATA PESERTA DIDIK'!C55</f>
        <v>0</v>
      </c>
      <c r="D55" s="92">
        <f>'DATA PESERTA DIDIK'!D55</f>
        <v>0</v>
      </c>
      <c r="E55" s="159" t="s">
        <v>149</v>
      </c>
      <c r="F55" s="159"/>
      <c r="G55" s="159"/>
      <c r="H55" s="159"/>
      <c r="I55" s="159"/>
      <c r="J55" s="159"/>
      <c r="K55" s="159"/>
      <c r="L55" s="159"/>
      <c r="M55" s="159"/>
      <c r="N55" s="38"/>
      <c r="O55" s="110"/>
      <c r="P55" s="110"/>
      <c r="Q55" s="110"/>
      <c r="R55" s="110"/>
      <c r="S55" s="110"/>
      <c r="T55" s="110"/>
      <c r="U55" s="110"/>
    </row>
    <row r="56" spans="1:21" ht="12.75" customHeight="1">
      <c r="A56" s="38"/>
      <c r="B56" s="38"/>
      <c r="C56" s="38"/>
      <c r="D56" s="38"/>
      <c r="E56" s="38"/>
      <c r="F56" s="38"/>
      <c r="G56" s="38"/>
      <c r="H56" s="38"/>
      <c r="I56" s="38"/>
      <c r="J56" s="38"/>
      <c r="K56" s="38"/>
      <c r="L56" s="38"/>
      <c r="M56" s="38"/>
      <c r="N56" s="38"/>
      <c r="O56" s="110"/>
      <c r="P56" s="110"/>
      <c r="Q56" s="110"/>
      <c r="R56" s="110"/>
      <c r="S56" s="110"/>
      <c r="T56" s="110"/>
      <c r="U56" s="110"/>
    </row>
    <row r="57" spans="1:21" ht="12.75" customHeight="1">
      <c r="A57" s="38"/>
      <c r="B57" s="38"/>
      <c r="C57" s="38"/>
      <c r="D57" s="38"/>
      <c r="E57" s="38"/>
      <c r="F57" s="38"/>
      <c r="G57" s="38"/>
      <c r="H57" s="38"/>
      <c r="I57" s="38"/>
      <c r="J57" s="38"/>
      <c r="K57" s="38"/>
      <c r="L57" s="38"/>
      <c r="M57" s="38"/>
      <c r="N57" s="38"/>
      <c r="O57" s="110"/>
      <c r="P57" s="110"/>
      <c r="Q57" s="110"/>
      <c r="R57" s="110"/>
      <c r="S57" s="110"/>
      <c r="T57" s="110"/>
      <c r="U57" s="110"/>
    </row>
    <row r="58" spans="1:21" ht="12.75" customHeight="1">
      <c r="A58" s="110"/>
      <c r="B58" s="110"/>
      <c r="C58" s="110"/>
      <c r="D58" s="110"/>
      <c r="E58" s="110"/>
      <c r="F58" s="110"/>
      <c r="G58" s="110"/>
      <c r="H58" s="110"/>
      <c r="I58" s="110"/>
      <c r="J58" s="110"/>
      <c r="K58" s="110"/>
      <c r="L58" s="110"/>
      <c r="M58" s="110"/>
      <c r="N58" s="110"/>
      <c r="O58" s="110"/>
      <c r="P58" s="110"/>
      <c r="Q58" s="110"/>
      <c r="R58" s="110"/>
      <c r="S58" s="110"/>
      <c r="T58" s="110"/>
      <c r="U58" s="110"/>
    </row>
    <row r="59" spans="1:21" ht="15.75" customHeight="1"/>
    <row r="60" spans="1:21" ht="15.75" customHeight="1"/>
    <row r="61" spans="1:21" ht="15.75" customHeight="1"/>
    <row r="62" spans="1:21" ht="15.75" customHeight="1"/>
    <row r="63" spans="1:21" ht="15.75" customHeight="1"/>
    <row r="64" spans="1:2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8">
    <mergeCell ref="A3:A5"/>
    <mergeCell ref="B3:B5"/>
    <mergeCell ref="C3:C5"/>
    <mergeCell ref="D3:D5"/>
    <mergeCell ref="E3:M3"/>
    <mergeCell ref="E4:G4"/>
    <mergeCell ref="H4:J4"/>
    <mergeCell ref="K4:M4"/>
  </mergeCells>
  <dataValidations count="2">
    <dataValidation type="list" allowBlank="1" showErrorMessage="1" sqref="E6:E55 H6:H55 K6:K55">
      <formula1>"Pramuka,UKS/Tiwisada,Kewirausahaan,Karate,Pencak Silat,Futsal,Sepak Bola,Badminton,Tenis Meja,Renang,Catur,Mewarna,Menggambar,Mewarna dan Menggambar,Membatik,Menari,Menyanyi,Paduan Suara,Drumband,Hadrah Al Banjari,Tartil Quran,Tahfidzul Quran,Broadcasting"&amp;",MC &amp; Speech Contest,Sains &amp; Math Club,Broadcasting,Cooking Class,Kriya Anyam,English Club,Animasi"</formula1>
    </dataValidation>
    <dataValidation type="list" allowBlank="1" showErrorMessage="1" sqref="F6:F55 I6:I55 L6:L55">
      <formula1>"Sangat Berkembang,Berkembang,Cukup Berkembang,Mulai Berkembang,Tidak Mengikuti"</formula1>
    </dataValidation>
  </dataValidations>
  <hyperlinks>
    <hyperlink ref="B1" location="HOME!A1" display="🏠 HOME"/>
  </hyperlinks>
  <pageMargins left="0.7" right="0.7" top="0.75" bottom="0.75"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12" width="18" customWidth="1"/>
    <col min="13" max="13" width="4.5703125" customWidth="1"/>
    <col min="14" max="20" width="9.140625" customWidth="1"/>
  </cols>
  <sheetData>
    <row r="1" spans="1:20" ht="30.75" customHeight="1">
      <c r="A1" s="38"/>
      <c r="B1" s="39" t="s">
        <v>152</v>
      </c>
      <c r="C1" s="38"/>
      <c r="D1" s="38"/>
      <c r="E1" s="38"/>
      <c r="F1" s="38"/>
      <c r="G1" s="38"/>
      <c r="H1" s="38"/>
      <c r="I1" s="38"/>
      <c r="J1" s="38"/>
      <c r="K1" s="38"/>
      <c r="L1" s="38"/>
      <c r="M1" s="38"/>
      <c r="N1" s="110"/>
      <c r="O1" s="110"/>
      <c r="P1" s="110"/>
      <c r="Q1" s="110"/>
      <c r="R1" s="110"/>
      <c r="S1" s="110"/>
      <c r="T1" s="110"/>
    </row>
    <row r="2" spans="1:20" ht="12.75" customHeight="1">
      <c r="A2" s="38"/>
      <c r="B2" s="38"/>
      <c r="C2" s="38"/>
      <c r="D2" s="38"/>
      <c r="E2" s="38"/>
      <c r="F2" s="38"/>
      <c r="G2" s="38"/>
      <c r="H2" s="38"/>
      <c r="I2" s="38"/>
      <c r="J2" s="38"/>
      <c r="K2" s="38"/>
      <c r="L2" s="38"/>
      <c r="M2" s="38"/>
      <c r="N2" s="110"/>
      <c r="O2" s="110"/>
      <c r="P2" s="110"/>
      <c r="Q2" s="110"/>
      <c r="R2" s="110"/>
      <c r="S2" s="110"/>
      <c r="T2" s="110"/>
    </row>
    <row r="3" spans="1:20" ht="20.25" customHeight="1">
      <c r="A3" s="522" t="s">
        <v>271</v>
      </c>
      <c r="B3" s="522" t="s">
        <v>153</v>
      </c>
      <c r="C3" s="522" t="s">
        <v>154</v>
      </c>
      <c r="D3" s="522" t="s">
        <v>155</v>
      </c>
      <c r="E3" s="491" t="s">
        <v>166</v>
      </c>
      <c r="F3" s="475"/>
      <c r="G3" s="492" t="s">
        <v>167</v>
      </c>
      <c r="H3" s="475"/>
      <c r="I3" s="530" t="s">
        <v>286</v>
      </c>
      <c r="J3" s="486"/>
      <c r="K3" s="486"/>
      <c r="L3" s="475"/>
      <c r="M3" s="38"/>
      <c r="N3" s="110"/>
      <c r="O3" s="110"/>
      <c r="P3" s="110"/>
      <c r="Q3" s="110"/>
      <c r="R3" s="110"/>
      <c r="S3" s="110"/>
      <c r="T3" s="110"/>
    </row>
    <row r="4" spans="1:20" ht="12.75" customHeight="1">
      <c r="A4" s="482"/>
      <c r="B4" s="482"/>
      <c r="C4" s="482"/>
      <c r="D4" s="482"/>
      <c r="E4" s="476"/>
      <c r="F4" s="472"/>
      <c r="G4" s="476"/>
      <c r="H4" s="472"/>
      <c r="I4" s="476"/>
      <c r="J4" s="471"/>
      <c r="K4" s="471"/>
      <c r="L4" s="472"/>
      <c r="M4" s="38"/>
      <c r="N4" s="110"/>
      <c r="O4" s="110"/>
      <c r="P4" s="110"/>
      <c r="Q4" s="110"/>
      <c r="R4" s="110"/>
      <c r="S4" s="110"/>
      <c r="T4" s="110"/>
    </row>
    <row r="5" spans="1:20" ht="49.5" customHeight="1">
      <c r="A5" s="456"/>
      <c r="B5" s="456"/>
      <c r="C5" s="456"/>
      <c r="D5" s="456"/>
      <c r="E5" s="44" t="s">
        <v>287</v>
      </c>
      <c r="F5" s="44" t="s">
        <v>288</v>
      </c>
      <c r="G5" s="45" t="s">
        <v>287</v>
      </c>
      <c r="H5" s="45" t="s">
        <v>288</v>
      </c>
      <c r="I5" s="161" t="s">
        <v>168</v>
      </c>
      <c r="J5" s="161" t="s">
        <v>169</v>
      </c>
      <c r="K5" s="161" t="s">
        <v>170</v>
      </c>
      <c r="L5" s="161" t="s">
        <v>289</v>
      </c>
      <c r="M5" s="38"/>
      <c r="N5" s="110"/>
      <c r="O5" s="110"/>
      <c r="P5" s="110"/>
      <c r="Q5" s="110"/>
      <c r="R5" s="110"/>
      <c r="S5" s="110"/>
      <c r="T5" s="110"/>
    </row>
    <row r="6" spans="1:20" ht="20.25" customHeight="1">
      <c r="A6" s="47">
        <v>1</v>
      </c>
      <c r="B6" s="67">
        <f>'DATA PESERTA DIDIK'!B6</f>
        <v>1578</v>
      </c>
      <c r="C6" s="151" t="str">
        <f>'DATA PESERTA DIDIK'!C6</f>
        <v>0128605065</v>
      </c>
      <c r="D6" s="92" t="str">
        <f>'DATA PESERTA DIDIK'!D6</f>
        <v>ABID AQILA PRANAJA</v>
      </c>
      <c r="E6" s="60"/>
      <c r="F6" s="60"/>
      <c r="G6" s="60"/>
      <c r="H6" s="60"/>
      <c r="I6" s="60"/>
      <c r="J6" s="60"/>
      <c r="K6" s="60"/>
      <c r="L6" s="60"/>
      <c r="M6" s="38"/>
      <c r="N6" s="110"/>
      <c r="O6" s="110"/>
      <c r="P6" s="110"/>
      <c r="Q6" s="110"/>
      <c r="R6" s="110"/>
      <c r="S6" s="110"/>
      <c r="T6" s="110"/>
    </row>
    <row r="7" spans="1:20" ht="20.25" customHeight="1">
      <c r="A7" s="62">
        <v>2</v>
      </c>
      <c r="B7" s="67">
        <f>'DATA PESERTA DIDIK'!B16</f>
        <v>1606</v>
      </c>
      <c r="C7" s="151" t="str">
        <f>'DATA PESERTA DIDIK'!C16</f>
        <v>0128659375</v>
      </c>
      <c r="D7" s="92" t="str">
        <f>'DATA PESERTA DIDIK'!D16</f>
        <v>CHERYL FELICIA PUTRI</v>
      </c>
      <c r="E7" s="60"/>
      <c r="F7" s="60"/>
      <c r="G7" s="60"/>
      <c r="H7" s="60"/>
      <c r="I7" s="60"/>
      <c r="J7" s="60"/>
      <c r="K7" s="69"/>
      <c r="L7" s="69"/>
      <c r="M7" s="38"/>
      <c r="N7" s="110"/>
      <c r="O7" s="110"/>
      <c r="P7" s="110"/>
      <c r="Q7" s="110"/>
      <c r="R7" s="110"/>
      <c r="S7" s="110"/>
      <c r="T7" s="110"/>
    </row>
    <row r="8" spans="1:20" ht="20.25" customHeight="1">
      <c r="A8" s="62">
        <v>3</v>
      </c>
      <c r="B8" s="67">
        <f>'DATA PESERTA DIDIK'!B17</f>
        <v>1607</v>
      </c>
      <c r="C8" s="151" t="str">
        <f>'DATA PESERTA DIDIK'!C17</f>
        <v>3128393340</v>
      </c>
      <c r="D8" s="92" t="str">
        <f>'DATA PESERTA DIDIK'!D17</f>
        <v>CINTAKHANZA ARFINZA GHANIYYA</v>
      </c>
      <c r="E8" s="60"/>
      <c r="F8" s="60"/>
      <c r="G8" s="60"/>
      <c r="H8" s="60"/>
      <c r="I8" s="60"/>
      <c r="J8" s="60"/>
      <c r="K8" s="69"/>
      <c r="L8" s="69"/>
      <c r="M8" s="38"/>
      <c r="N8" s="110"/>
      <c r="O8" s="110"/>
      <c r="P8" s="110"/>
      <c r="Q8" s="110"/>
      <c r="R8" s="110"/>
      <c r="S8" s="110"/>
      <c r="T8" s="110"/>
    </row>
    <row r="9" spans="1:20" ht="20.25" customHeight="1">
      <c r="A9" s="62">
        <v>4</v>
      </c>
      <c r="B9" s="67">
        <f>'DATA PESERTA DIDIK'!B18</f>
        <v>1609</v>
      </c>
      <c r="C9" s="151" t="str">
        <f>'DATA PESERTA DIDIK'!C18</f>
        <v>0132518965</v>
      </c>
      <c r="D9" s="92" t="str">
        <f>'DATA PESERTA DIDIK'!D18</f>
        <v>DAFFA FAIRUZ HIDAYANTO</v>
      </c>
      <c r="E9" s="60"/>
      <c r="F9" s="60"/>
      <c r="G9" s="60"/>
      <c r="H9" s="60"/>
      <c r="I9" s="60"/>
      <c r="J9" s="60"/>
      <c r="K9" s="69"/>
      <c r="L9" s="69"/>
      <c r="M9" s="38"/>
      <c r="N9" s="110"/>
      <c r="O9" s="110"/>
      <c r="P9" s="110"/>
      <c r="Q9" s="110"/>
      <c r="R9" s="110"/>
      <c r="S9" s="110"/>
      <c r="T9" s="110"/>
    </row>
    <row r="10" spans="1:20" ht="20.25" customHeight="1">
      <c r="A10" s="62">
        <v>5</v>
      </c>
      <c r="B10" s="67">
        <f>'DATA PESERTA DIDIK'!B19</f>
        <v>1610</v>
      </c>
      <c r="C10" s="151" t="str">
        <f>'DATA PESERTA DIDIK'!C19</f>
        <v>0134305843</v>
      </c>
      <c r="D10" s="92" t="str">
        <f>'DATA PESERTA DIDIK'!D19</f>
        <v>DAFFA NAUFAL ALFARIL</v>
      </c>
      <c r="E10" s="60"/>
      <c r="F10" s="60"/>
      <c r="G10" s="60"/>
      <c r="H10" s="60"/>
      <c r="I10" s="60"/>
      <c r="J10" s="60"/>
      <c r="K10" s="69"/>
      <c r="L10" s="69"/>
      <c r="M10" s="38"/>
      <c r="N10" s="110"/>
      <c r="O10" s="110"/>
      <c r="P10" s="110"/>
      <c r="Q10" s="110"/>
      <c r="R10" s="110"/>
      <c r="S10" s="110"/>
      <c r="T10" s="110"/>
    </row>
    <row r="11" spans="1:20" ht="20.25" customHeight="1">
      <c r="A11" s="62">
        <v>6</v>
      </c>
      <c r="B11" s="67">
        <f>'DATA PESERTA DIDIK'!B20</f>
        <v>1618</v>
      </c>
      <c r="C11" s="151" t="str">
        <f>'DATA PESERTA DIDIK'!C20</f>
        <v>0136037081</v>
      </c>
      <c r="D11" s="92" t="str">
        <f>'DATA PESERTA DIDIK'!D20</f>
        <v>DYAN ADHITAMA CATUR RIADY</v>
      </c>
      <c r="E11" s="60"/>
      <c r="F11" s="60"/>
      <c r="G11" s="60"/>
      <c r="H11" s="60"/>
      <c r="I11" s="60"/>
      <c r="J11" s="60"/>
      <c r="K11" s="69"/>
      <c r="L11" s="69"/>
      <c r="M11" s="38"/>
      <c r="N11" s="110"/>
      <c r="O11" s="110"/>
      <c r="P11" s="110"/>
      <c r="Q11" s="110"/>
      <c r="R11" s="110"/>
      <c r="S11" s="110"/>
      <c r="T11" s="110"/>
    </row>
    <row r="12" spans="1:20" ht="20.25" customHeight="1">
      <c r="A12" s="62"/>
      <c r="B12" s="67">
        <f>'DATA PESERTA DIDIK'!B21</f>
        <v>1628</v>
      </c>
      <c r="C12" s="151" t="str">
        <f>'DATA PESERTA DIDIK'!C21</f>
        <v>0131843528</v>
      </c>
      <c r="D12" s="92" t="str">
        <f>'DATA PESERTA DIDIK'!D21</f>
        <v>GENDHIS KINANTI TALITHA HERNADI</v>
      </c>
      <c r="E12" s="60"/>
      <c r="F12" s="60"/>
      <c r="G12" s="60"/>
      <c r="H12" s="60"/>
      <c r="I12" s="60"/>
      <c r="J12" s="60"/>
      <c r="K12" s="69"/>
      <c r="L12" s="69"/>
      <c r="M12" s="38"/>
      <c r="N12" s="110"/>
      <c r="O12" s="110"/>
      <c r="P12" s="110"/>
      <c r="Q12" s="110"/>
      <c r="R12" s="110"/>
      <c r="S12" s="110"/>
      <c r="T12" s="110"/>
    </row>
    <row r="13" spans="1:20" ht="20.25" customHeight="1">
      <c r="A13" s="62"/>
      <c r="B13" s="67">
        <f>'DATA PESERTA DIDIK'!B22</f>
        <v>1629</v>
      </c>
      <c r="C13" s="151" t="str">
        <f>'DATA PESERTA DIDIK'!C22</f>
        <v>0135353126</v>
      </c>
      <c r="D13" s="92" t="str">
        <f>'DATA PESERTA DIDIK'!D22</f>
        <v>HANAN TAQI AFLAHA</v>
      </c>
      <c r="E13" s="60"/>
      <c r="F13" s="60"/>
      <c r="G13" s="60"/>
      <c r="H13" s="60"/>
      <c r="I13" s="60"/>
      <c r="J13" s="60"/>
      <c r="K13" s="69"/>
      <c r="L13" s="69"/>
      <c r="M13" s="38"/>
      <c r="N13" s="110"/>
      <c r="O13" s="110"/>
      <c r="P13" s="110"/>
      <c r="Q13" s="110"/>
      <c r="R13" s="110"/>
      <c r="S13" s="110"/>
      <c r="T13" s="110"/>
    </row>
    <row r="14" spans="1:20" ht="20.25" customHeight="1">
      <c r="A14" s="62"/>
      <c r="B14" s="67">
        <f>'DATA PESERTA DIDIK'!B23</f>
        <v>1632</v>
      </c>
      <c r="C14" s="151" t="str">
        <f>'DATA PESERTA DIDIK'!C23</f>
        <v>0134256843</v>
      </c>
      <c r="D14" s="92" t="str">
        <f>'DATA PESERTA DIDIK'!D23</f>
        <v>ILLONA JIHAN AL SYAURABBANI</v>
      </c>
      <c r="E14" s="60"/>
      <c r="F14" s="60"/>
      <c r="G14" s="60"/>
      <c r="H14" s="60"/>
      <c r="I14" s="60"/>
      <c r="J14" s="60"/>
      <c r="K14" s="69"/>
      <c r="L14" s="69"/>
      <c r="M14" s="38"/>
      <c r="N14" s="110"/>
      <c r="O14" s="110"/>
      <c r="P14" s="110"/>
      <c r="Q14" s="110"/>
      <c r="R14" s="110"/>
      <c r="S14" s="110"/>
      <c r="T14" s="110"/>
    </row>
    <row r="15" spans="1:20" ht="20.25" customHeight="1">
      <c r="A15" s="62"/>
      <c r="B15" s="67">
        <f>'DATA PESERTA DIDIK'!B24</f>
        <v>1638</v>
      </c>
      <c r="C15" s="151" t="str">
        <f>'DATA PESERTA DIDIK'!C24</f>
        <v>3138345459</v>
      </c>
      <c r="D15" s="92" t="str">
        <f>'DATA PESERTA DIDIK'!D24</f>
        <v>LATISHA MEIRA AZIZAHRA</v>
      </c>
      <c r="E15" s="60"/>
      <c r="F15" s="60"/>
      <c r="G15" s="60"/>
      <c r="H15" s="60"/>
      <c r="I15" s="60"/>
      <c r="J15" s="60"/>
      <c r="K15" s="69"/>
      <c r="L15" s="69"/>
      <c r="M15" s="38"/>
      <c r="N15" s="110"/>
      <c r="O15" s="110"/>
      <c r="P15" s="110"/>
      <c r="Q15" s="110"/>
      <c r="R15" s="110"/>
      <c r="S15" s="110"/>
      <c r="T15" s="110"/>
    </row>
    <row r="16" spans="1:20" ht="20.25" customHeight="1">
      <c r="A16" s="62"/>
      <c r="B16" s="67">
        <f>'DATA PESERTA DIDIK'!B25</f>
        <v>1645</v>
      </c>
      <c r="C16" s="151" t="str">
        <f>'DATA PESERTA DIDIK'!C25</f>
        <v>0126522081</v>
      </c>
      <c r="D16" s="92" t="str">
        <f>'DATA PESERTA DIDIK'!D25</f>
        <v>MUHAMMAD ANANTA AESAR NAIL</v>
      </c>
      <c r="E16" s="60"/>
      <c r="F16" s="60"/>
      <c r="G16" s="60"/>
      <c r="H16" s="60"/>
      <c r="I16" s="60"/>
      <c r="J16" s="60"/>
      <c r="K16" s="69"/>
      <c r="L16" s="69"/>
      <c r="M16" s="38"/>
      <c r="N16" s="110"/>
      <c r="O16" s="110"/>
      <c r="P16" s="110"/>
      <c r="Q16" s="110"/>
      <c r="R16" s="110"/>
      <c r="S16" s="110"/>
      <c r="T16" s="110"/>
    </row>
    <row r="17" spans="1:20" ht="20.25" customHeight="1">
      <c r="A17" s="62"/>
      <c r="B17" s="67">
        <f>'DATA PESERTA DIDIK'!B26</f>
        <v>1647</v>
      </c>
      <c r="C17" s="151" t="str">
        <f>'DATA PESERTA DIDIK'!C26</f>
        <v>0119631759</v>
      </c>
      <c r="D17" s="92" t="str">
        <f>'DATA PESERTA DIDIK'!D26</f>
        <v>MUHAMMAD FAREZKY IMANULLAH</v>
      </c>
      <c r="E17" s="60"/>
      <c r="F17" s="60"/>
      <c r="G17" s="60"/>
      <c r="H17" s="60"/>
      <c r="I17" s="60"/>
      <c r="J17" s="60"/>
      <c r="K17" s="69"/>
      <c r="L17" s="69"/>
      <c r="M17" s="38"/>
      <c r="N17" s="110"/>
      <c r="O17" s="110"/>
      <c r="P17" s="110"/>
      <c r="Q17" s="110"/>
      <c r="R17" s="110"/>
      <c r="S17" s="110"/>
      <c r="T17" s="110"/>
    </row>
    <row r="18" spans="1:20" ht="20.25" customHeight="1">
      <c r="A18" s="62"/>
      <c r="B18" s="67">
        <f>'DATA PESERTA DIDIK'!B27</f>
        <v>1649</v>
      </c>
      <c r="C18" s="151" t="str">
        <f>'DATA PESERTA DIDIK'!C27</f>
        <v>3136870908</v>
      </c>
      <c r="D18" s="92" t="str">
        <f>'DATA PESERTA DIDIK'!D27</f>
        <v>MUHAMMAD HAFIDZ RAFI RACHMAN</v>
      </c>
      <c r="E18" s="60"/>
      <c r="F18" s="60"/>
      <c r="G18" s="60"/>
      <c r="H18" s="60"/>
      <c r="I18" s="60"/>
      <c r="J18" s="60"/>
      <c r="K18" s="69"/>
      <c r="L18" s="69"/>
      <c r="M18" s="38"/>
      <c r="N18" s="110"/>
      <c r="O18" s="110"/>
      <c r="P18" s="110"/>
      <c r="Q18" s="110"/>
      <c r="R18" s="110"/>
      <c r="S18" s="110"/>
      <c r="T18" s="110"/>
    </row>
    <row r="19" spans="1:20" ht="20.25" customHeight="1">
      <c r="A19" s="62"/>
      <c r="B19" s="67">
        <f>'DATA PESERTA DIDIK'!B28</f>
        <v>1657</v>
      </c>
      <c r="C19" s="151" t="str">
        <f>'DATA PESERTA DIDIK'!C28</f>
        <v>0132518965</v>
      </c>
      <c r="D19" s="92" t="str">
        <f>'DATA PESERTA DIDIK'!D28</f>
        <v>MUHAMMAD RAJASTA ANDISA KRISNATAMA</v>
      </c>
      <c r="E19" s="60"/>
      <c r="F19" s="60"/>
      <c r="G19" s="60"/>
      <c r="H19" s="60"/>
      <c r="I19" s="60"/>
      <c r="J19" s="60"/>
      <c r="K19" s="69"/>
      <c r="L19" s="69"/>
      <c r="M19" s="38"/>
      <c r="N19" s="110"/>
      <c r="O19" s="110"/>
      <c r="P19" s="110"/>
      <c r="Q19" s="110"/>
      <c r="R19" s="110"/>
      <c r="S19" s="110"/>
      <c r="T19" s="110"/>
    </row>
    <row r="20" spans="1:20" ht="20.25" customHeight="1">
      <c r="A20" s="62"/>
      <c r="B20" s="67">
        <f>'DATA PESERTA DIDIK'!B29</f>
        <v>1658</v>
      </c>
      <c r="C20" s="151" t="str">
        <f>'DATA PESERTA DIDIK'!C29</f>
        <v>0133897806</v>
      </c>
      <c r="D20" s="92" t="str">
        <f>'DATA PESERTA DIDIK'!D29</f>
        <v>MUHAMMAD SABIAN ELDEN LAKSANA</v>
      </c>
      <c r="E20" s="60"/>
      <c r="F20" s="60"/>
      <c r="G20" s="60"/>
      <c r="H20" s="60"/>
      <c r="I20" s="60"/>
      <c r="J20" s="60"/>
      <c r="K20" s="69"/>
      <c r="L20" s="69"/>
      <c r="M20" s="38"/>
      <c r="N20" s="110"/>
      <c r="O20" s="110"/>
      <c r="P20" s="110"/>
      <c r="Q20" s="110"/>
      <c r="R20" s="110"/>
      <c r="S20" s="110"/>
      <c r="T20" s="110"/>
    </row>
    <row r="21" spans="1:20" ht="20.25" customHeight="1">
      <c r="A21" s="62"/>
      <c r="B21" s="67">
        <f>'DATA PESERTA DIDIK'!B30</f>
        <v>1664</v>
      </c>
      <c r="C21" s="151" t="str">
        <f>'DATA PESERTA DIDIK'!C30</f>
        <v>0136548072</v>
      </c>
      <c r="D21" s="92" t="str">
        <f>'DATA PESERTA DIDIK'!D30</f>
        <v>NARENDRA AZKA RAMADHAN</v>
      </c>
      <c r="E21" s="60"/>
      <c r="F21" s="60"/>
      <c r="G21" s="60"/>
      <c r="H21" s="60"/>
      <c r="I21" s="60"/>
      <c r="J21" s="60"/>
      <c r="K21" s="69"/>
      <c r="L21" s="69"/>
      <c r="M21" s="38"/>
      <c r="N21" s="110"/>
      <c r="O21" s="110"/>
      <c r="P21" s="110"/>
      <c r="Q21" s="110"/>
      <c r="R21" s="110"/>
      <c r="S21" s="110"/>
      <c r="T21" s="110"/>
    </row>
    <row r="22" spans="1:20" ht="20.25" customHeight="1">
      <c r="A22" s="62"/>
      <c r="B22" s="67">
        <f>'DATA PESERTA DIDIK'!B31</f>
        <v>1666</v>
      </c>
      <c r="C22" s="151" t="str">
        <f>'DATA PESERTA DIDIK'!C31</f>
        <v>0124270463</v>
      </c>
      <c r="D22" s="92" t="str">
        <f>'DATA PESERTA DIDIK'!D31</f>
        <v>NAUFAL IHSAN HAWARI</v>
      </c>
      <c r="E22" s="60"/>
      <c r="F22" s="60"/>
      <c r="G22" s="60"/>
      <c r="H22" s="60"/>
      <c r="I22" s="60"/>
      <c r="J22" s="60"/>
      <c r="K22" s="69"/>
      <c r="L22" s="69"/>
      <c r="M22" s="38"/>
      <c r="N22" s="110"/>
      <c r="O22" s="110"/>
      <c r="P22" s="110"/>
      <c r="Q22" s="110"/>
      <c r="R22" s="110"/>
      <c r="S22" s="110"/>
      <c r="T22" s="110"/>
    </row>
    <row r="23" spans="1:20" ht="20.25" customHeight="1">
      <c r="A23" s="62"/>
      <c r="B23" s="67">
        <f>'DATA PESERTA DIDIK'!B32</f>
        <v>1683</v>
      </c>
      <c r="C23" s="151" t="str">
        <f>'DATA PESERTA DIDIK'!C32</f>
        <v>0138068020</v>
      </c>
      <c r="D23" s="92" t="str">
        <f>'DATA PESERTA DIDIK'!D32</f>
        <v>SULTAN ATHALA DAVILLIO JAYANEGARA</v>
      </c>
      <c r="E23" s="60"/>
      <c r="F23" s="60"/>
      <c r="G23" s="60"/>
      <c r="H23" s="60"/>
      <c r="I23" s="60"/>
      <c r="J23" s="60"/>
      <c r="K23" s="69"/>
      <c r="L23" s="69"/>
      <c r="M23" s="38"/>
      <c r="N23" s="110"/>
      <c r="O23" s="110"/>
      <c r="P23" s="110"/>
      <c r="Q23" s="110"/>
      <c r="R23" s="110"/>
      <c r="S23" s="110"/>
      <c r="T23" s="110"/>
    </row>
    <row r="24" spans="1:20" ht="20.25" customHeight="1">
      <c r="A24" s="62"/>
      <c r="B24" s="67">
        <f>'DATA PESERTA DIDIK'!B33</f>
        <v>1684</v>
      </c>
      <c r="C24" s="151" t="str">
        <f>'DATA PESERTA DIDIK'!C33</f>
        <v>0124061392</v>
      </c>
      <c r="D24" s="92" t="str">
        <f>'DATA PESERTA DIDIK'!D33</f>
        <v>SYIFA AZZAHRA RAHMANIA</v>
      </c>
      <c r="E24" s="60"/>
      <c r="F24" s="60"/>
      <c r="G24" s="60"/>
      <c r="H24" s="60"/>
      <c r="I24" s="60"/>
      <c r="J24" s="60"/>
      <c r="K24" s="69"/>
      <c r="L24" s="69"/>
      <c r="M24" s="38"/>
      <c r="N24" s="110"/>
      <c r="O24" s="110"/>
      <c r="P24" s="110"/>
      <c r="Q24" s="110"/>
      <c r="R24" s="110"/>
      <c r="S24" s="110"/>
      <c r="T24" s="110"/>
    </row>
    <row r="25" spans="1:20" ht="20.25" customHeight="1">
      <c r="A25" s="62"/>
      <c r="B25" s="67">
        <f>'DATA PESERTA DIDIK'!B34</f>
        <v>1691</v>
      </c>
      <c r="C25" s="151" t="str">
        <f>'DATA PESERTA DIDIK'!C34</f>
        <v>0135758463</v>
      </c>
      <c r="D25" s="92" t="str">
        <f>'DATA PESERTA DIDIK'!D34</f>
        <v>ZERINA RAZEETA SHANUM</v>
      </c>
      <c r="E25" s="60"/>
      <c r="F25" s="60"/>
      <c r="G25" s="60"/>
      <c r="H25" s="60"/>
      <c r="I25" s="60"/>
      <c r="J25" s="60"/>
      <c r="K25" s="69"/>
      <c r="L25" s="69"/>
      <c r="M25" s="38"/>
      <c r="N25" s="110"/>
      <c r="O25" s="110"/>
      <c r="P25" s="110"/>
      <c r="Q25" s="110"/>
      <c r="R25" s="110"/>
      <c r="S25" s="110"/>
      <c r="T25" s="110"/>
    </row>
    <row r="26" spans="1:20" ht="20.25" customHeight="1">
      <c r="A26" s="62"/>
      <c r="B26" s="67">
        <f>'DATA PESERTA DIDIK'!B35</f>
        <v>1840</v>
      </c>
      <c r="C26" s="151" t="str">
        <f>'DATA PESERTA DIDIK'!C35</f>
        <v>0138900289</v>
      </c>
      <c r="D26" s="92" t="str">
        <f>'DATA PESERTA DIDIK'!D35</f>
        <v>ANAYRA TALITHA AZZAHRA</v>
      </c>
      <c r="E26" s="60"/>
      <c r="F26" s="60"/>
      <c r="G26" s="60"/>
      <c r="H26" s="60"/>
      <c r="I26" s="60"/>
      <c r="J26" s="60"/>
      <c r="K26" s="69"/>
      <c r="L26" s="69"/>
      <c r="M26" s="38"/>
      <c r="N26" s="110"/>
      <c r="O26" s="110"/>
      <c r="P26" s="110"/>
      <c r="Q26" s="110"/>
      <c r="R26" s="110"/>
      <c r="S26" s="110"/>
      <c r="T26" s="110"/>
    </row>
    <row r="27" spans="1:20" ht="20.25" customHeight="1">
      <c r="A27" s="62"/>
      <c r="B27" s="67">
        <f>'DATA PESERTA DIDIK'!B36</f>
        <v>1846</v>
      </c>
      <c r="C27" s="151" t="str">
        <f>'DATA PESERTA DIDIK'!C36</f>
        <v>0131546855</v>
      </c>
      <c r="D27" s="92" t="str">
        <f>'DATA PESERTA DIDIK'!D36</f>
        <v>VARIO RAUF WILUTOMO</v>
      </c>
      <c r="E27" s="60"/>
      <c r="F27" s="60"/>
      <c r="G27" s="60"/>
      <c r="H27" s="60"/>
      <c r="I27" s="60"/>
      <c r="J27" s="60"/>
      <c r="K27" s="69"/>
      <c r="L27" s="69"/>
      <c r="M27" s="38"/>
      <c r="N27" s="110"/>
      <c r="O27" s="110"/>
      <c r="P27" s="110"/>
      <c r="Q27" s="110"/>
      <c r="R27" s="110"/>
      <c r="S27" s="110"/>
      <c r="T27" s="110"/>
    </row>
    <row r="28" spans="1:20" ht="20.25" customHeight="1">
      <c r="A28" s="62"/>
      <c r="B28" s="67">
        <f>'DATA PESERTA DIDIK'!B37</f>
        <v>2154</v>
      </c>
      <c r="C28" s="151" t="str">
        <f>'DATA PESERTA DIDIK'!C37</f>
        <v>0139379420</v>
      </c>
      <c r="D28" s="92" t="str">
        <f>'DATA PESERTA DIDIK'!D37</f>
        <v>BERLIANTI QAIRINA WIGATI CANDRA</v>
      </c>
      <c r="E28" s="60"/>
      <c r="F28" s="60"/>
      <c r="G28" s="60"/>
      <c r="H28" s="60"/>
      <c r="I28" s="60"/>
      <c r="J28" s="60"/>
      <c r="K28" s="69"/>
      <c r="L28" s="69"/>
      <c r="M28" s="38"/>
      <c r="N28" s="110"/>
      <c r="O28" s="110"/>
      <c r="P28" s="110"/>
      <c r="Q28" s="110"/>
      <c r="R28" s="110"/>
      <c r="S28" s="110"/>
      <c r="T28" s="110"/>
    </row>
    <row r="29" spans="1:20" ht="20.25" customHeight="1">
      <c r="A29" s="62"/>
      <c r="B29" s="67">
        <f>'DATA PESERTA DIDIK'!B38</f>
        <v>0</v>
      </c>
      <c r="C29" s="151">
        <f>'DATA PESERTA DIDIK'!C38</f>
        <v>0</v>
      </c>
      <c r="D29" s="92">
        <f>'DATA PESERTA DIDIK'!D38</f>
        <v>0</v>
      </c>
      <c r="E29" s="60"/>
      <c r="F29" s="60"/>
      <c r="G29" s="60"/>
      <c r="H29" s="60"/>
      <c r="I29" s="60"/>
      <c r="J29" s="60"/>
      <c r="K29" s="69"/>
      <c r="L29" s="69"/>
      <c r="M29" s="38"/>
      <c r="N29" s="110"/>
      <c r="O29" s="110"/>
      <c r="P29" s="110"/>
      <c r="Q29" s="110"/>
      <c r="R29" s="110"/>
      <c r="S29" s="110"/>
      <c r="T29" s="110"/>
    </row>
    <row r="30" spans="1:20" ht="20.25" customHeight="1">
      <c r="A30" s="62"/>
      <c r="B30" s="67">
        <f>'DATA PESERTA DIDIK'!B39</f>
        <v>0</v>
      </c>
      <c r="C30" s="151">
        <f>'DATA PESERTA DIDIK'!C39</f>
        <v>0</v>
      </c>
      <c r="D30" s="92">
        <f>'DATA PESERTA DIDIK'!D39</f>
        <v>0</v>
      </c>
      <c r="E30" s="60"/>
      <c r="F30" s="60"/>
      <c r="G30" s="60"/>
      <c r="H30" s="60"/>
      <c r="I30" s="60"/>
      <c r="J30" s="60"/>
      <c r="K30" s="69"/>
      <c r="L30" s="69"/>
      <c r="M30" s="38"/>
      <c r="N30" s="110"/>
      <c r="O30" s="110"/>
      <c r="P30" s="110"/>
      <c r="Q30" s="110"/>
      <c r="R30" s="110"/>
      <c r="S30" s="110"/>
      <c r="T30" s="110"/>
    </row>
    <row r="31" spans="1:20" ht="20.25" customHeight="1">
      <c r="A31" s="62"/>
      <c r="B31" s="67">
        <f>'DATA PESERTA DIDIK'!B40</f>
        <v>0</v>
      </c>
      <c r="C31" s="151">
        <f>'DATA PESERTA DIDIK'!C40</f>
        <v>0</v>
      </c>
      <c r="D31" s="92">
        <f>'DATA PESERTA DIDIK'!D40</f>
        <v>0</v>
      </c>
      <c r="E31" s="60"/>
      <c r="F31" s="60"/>
      <c r="G31" s="60"/>
      <c r="H31" s="60"/>
      <c r="I31" s="60"/>
      <c r="J31" s="60"/>
      <c r="K31" s="69"/>
      <c r="L31" s="69"/>
      <c r="M31" s="38"/>
      <c r="N31" s="110"/>
      <c r="O31" s="110"/>
      <c r="P31" s="110"/>
      <c r="Q31" s="110"/>
      <c r="R31" s="110"/>
      <c r="S31" s="110"/>
      <c r="T31" s="110"/>
    </row>
    <row r="32" spans="1:20" ht="20.25" customHeight="1">
      <c r="A32" s="62"/>
      <c r="B32" s="67">
        <f>'DATA PESERTA DIDIK'!B41</f>
        <v>0</v>
      </c>
      <c r="C32" s="151">
        <f>'DATA PESERTA DIDIK'!C41</f>
        <v>0</v>
      </c>
      <c r="D32" s="92">
        <f>'DATA PESERTA DIDIK'!D41</f>
        <v>0</v>
      </c>
      <c r="E32" s="60"/>
      <c r="F32" s="60"/>
      <c r="G32" s="60"/>
      <c r="H32" s="60"/>
      <c r="I32" s="60"/>
      <c r="J32" s="60"/>
      <c r="K32" s="69"/>
      <c r="L32" s="69"/>
      <c r="M32" s="38"/>
      <c r="N32" s="110"/>
      <c r="O32" s="110"/>
      <c r="P32" s="110"/>
      <c r="Q32" s="110"/>
      <c r="R32" s="110"/>
      <c r="S32" s="110"/>
      <c r="T32" s="110"/>
    </row>
    <row r="33" spans="1:20" ht="20.25" customHeight="1">
      <c r="A33" s="62"/>
      <c r="B33" s="67">
        <f>'DATA PESERTA DIDIK'!B42</f>
        <v>0</v>
      </c>
      <c r="C33" s="151">
        <f>'DATA PESERTA DIDIK'!C42</f>
        <v>0</v>
      </c>
      <c r="D33" s="92">
        <f>'DATA PESERTA DIDIK'!D42</f>
        <v>0</v>
      </c>
      <c r="E33" s="60"/>
      <c r="F33" s="60"/>
      <c r="G33" s="60"/>
      <c r="H33" s="60"/>
      <c r="I33" s="60"/>
      <c r="J33" s="60"/>
      <c r="K33" s="69"/>
      <c r="L33" s="69"/>
      <c r="M33" s="38"/>
      <c r="N33" s="110"/>
      <c r="O33" s="110"/>
      <c r="P33" s="110"/>
      <c r="Q33" s="110"/>
      <c r="R33" s="110"/>
      <c r="S33" s="110"/>
      <c r="T33" s="110"/>
    </row>
    <row r="34" spans="1:20" ht="20.25" customHeight="1">
      <c r="A34" s="62"/>
      <c r="B34" s="67">
        <f>'DATA PESERTA DIDIK'!B43</f>
        <v>0</v>
      </c>
      <c r="C34" s="151">
        <f>'DATA PESERTA DIDIK'!C43</f>
        <v>0</v>
      </c>
      <c r="D34" s="92">
        <f>'DATA PESERTA DIDIK'!D43</f>
        <v>0</v>
      </c>
      <c r="E34" s="60"/>
      <c r="F34" s="60"/>
      <c r="G34" s="60"/>
      <c r="H34" s="60"/>
      <c r="I34" s="60"/>
      <c r="J34" s="60"/>
      <c r="K34" s="69"/>
      <c r="L34" s="69"/>
      <c r="M34" s="38"/>
      <c r="N34" s="110"/>
      <c r="O34" s="110"/>
      <c r="P34" s="110"/>
      <c r="Q34" s="110"/>
      <c r="R34" s="110"/>
      <c r="S34" s="110"/>
      <c r="T34" s="110"/>
    </row>
    <row r="35" spans="1:20" ht="20.25" customHeight="1">
      <c r="A35" s="62"/>
      <c r="B35" s="67">
        <f>'DATA PESERTA DIDIK'!B44</f>
        <v>0</v>
      </c>
      <c r="C35" s="151">
        <f>'DATA PESERTA DIDIK'!C44</f>
        <v>0</v>
      </c>
      <c r="D35" s="92">
        <f>'DATA PESERTA DIDIK'!D44</f>
        <v>0</v>
      </c>
      <c r="E35" s="60"/>
      <c r="F35" s="60"/>
      <c r="G35" s="60"/>
      <c r="H35" s="60"/>
      <c r="I35" s="60"/>
      <c r="J35" s="60"/>
      <c r="K35" s="69"/>
      <c r="L35" s="69"/>
      <c r="M35" s="38"/>
      <c r="N35" s="110"/>
      <c r="O35" s="110"/>
      <c r="P35" s="110"/>
      <c r="Q35" s="110"/>
      <c r="R35" s="110"/>
      <c r="S35" s="110"/>
      <c r="T35" s="110"/>
    </row>
    <row r="36" spans="1:20" ht="20.25" customHeight="1">
      <c r="A36" s="62"/>
      <c r="B36" s="67">
        <f>'DATA PESERTA DIDIK'!B45</f>
        <v>0</v>
      </c>
      <c r="C36" s="151">
        <f>'DATA PESERTA DIDIK'!C45</f>
        <v>0</v>
      </c>
      <c r="D36" s="92">
        <f>'DATA PESERTA DIDIK'!D45</f>
        <v>0</v>
      </c>
      <c r="E36" s="60"/>
      <c r="F36" s="60"/>
      <c r="G36" s="60"/>
      <c r="H36" s="60"/>
      <c r="I36" s="60"/>
      <c r="J36" s="60"/>
      <c r="K36" s="69"/>
      <c r="L36" s="69"/>
      <c r="M36" s="38"/>
      <c r="N36" s="110"/>
      <c r="O36" s="110"/>
      <c r="P36" s="110"/>
      <c r="Q36" s="110"/>
      <c r="R36" s="110"/>
      <c r="S36" s="110"/>
      <c r="T36" s="110"/>
    </row>
    <row r="37" spans="1:20" ht="20.25" customHeight="1">
      <c r="A37" s="62"/>
      <c r="B37" s="67">
        <f>'DATA PESERTA DIDIK'!B46</f>
        <v>0</v>
      </c>
      <c r="C37" s="151">
        <f>'DATA PESERTA DIDIK'!C46</f>
        <v>0</v>
      </c>
      <c r="D37" s="92">
        <f>'DATA PESERTA DIDIK'!D46</f>
        <v>0</v>
      </c>
      <c r="E37" s="60"/>
      <c r="F37" s="60"/>
      <c r="G37" s="60"/>
      <c r="H37" s="60"/>
      <c r="I37" s="60"/>
      <c r="J37" s="60"/>
      <c r="K37" s="69"/>
      <c r="L37" s="69"/>
      <c r="M37" s="38"/>
      <c r="N37" s="110"/>
      <c r="O37" s="110"/>
      <c r="P37" s="110"/>
      <c r="Q37" s="110"/>
      <c r="R37" s="110"/>
      <c r="S37" s="110"/>
      <c r="T37" s="110"/>
    </row>
    <row r="38" spans="1:20" ht="20.25" customHeight="1">
      <c r="A38" s="62"/>
      <c r="B38" s="67">
        <f>'DATA PESERTA DIDIK'!B47</f>
        <v>0</v>
      </c>
      <c r="C38" s="151">
        <f>'DATA PESERTA DIDIK'!C47</f>
        <v>0</v>
      </c>
      <c r="D38" s="92">
        <f>'DATA PESERTA DIDIK'!D47</f>
        <v>0</v>
      </c>
      <c r="E38" s="60"/>
      <c r="F38" s="60"/>
      <c r="G38" s="60"/>
      <c r="H38" s="60"/>
      <c r="I38" s="60"/>
      <c r="J38" s="60"/>
      <c r="K38" s="69"/>
      <c r="L38" s="69"/>
      <c r="M38" s="38"/>
      <c r="N38" s="110"/>
      <c r="O38" s="110"/>
      <c r="P38" s="110"/>
      <c r="Q38" s="110"/>
      <c r="R38" s="110"/>
      <c r="S38" s="110"/>
      <c r="T38" s="110"/>
    </row>
    <row r="39" spans="1:20" ht="20.25" customHeight="1">
      <c r="A39" s="62"/>
      <c r="B39" s="67" t="e">
        <f t="shared" ref="B39:D39" si="0">#REF!</f>
        <v>#REF!</v>
      </c>
      <c r="C39" s="67" t="e">
        <f t="shared" si="0"/>
        <v>#REF!</v>
      </c>
      <c r="D39" s="92" t="e">
        <f t="shared" si="0"/>
        <v>#REF!</v>
      </c>
      <c r="E39" s="60"/>
      <c r="F39" s="60"/>
      <c r="G39" s="60"/>
      <c r="H39" s="60"/>
      <c r="I39" s="60"/>
      <c r="J39" s="60"/>
      <c r="K39" s="69"/>
      <c r="L39" s="69"/>
      <c r="M39" s="38"/>
      <c r="N39" s="110"/>
      <c r="O39" s="110"/>
      <c r="P39" s="110"/>
      <c r="Q39" s="110"/>
      <c r="R39" s="110"/>
      <c r="S39" s="110"/>
      <c r="T39" s="110"/>
    </row>
    <row r="40" spans="1:20" ht="20.25" customHeight="1">
      <c r="A40" s="62"/>
      <c r="B40" s="67" t="e">
        <f t="shared" ref="B40:D40" si="1">#REF!</f>
        <v>#REF!</v>
      </c>
      <c r="C40" s="67" t="e">
        <f t="shared" si="1"/>
        <v>#REF!</v>
      </c>
      <c r="D40" s="92" t="e">
        <f t="shared" si="1"/>
        <v>#REF!</v>
      </c>
      <c r="E40" s="60"/>
      <c r="F40" s="60"/>
      <c r="G40" s="60"/>
      <c r="H40" s="60"/>
      <c r="I40" s="60"/>
      <c r="J40" s="60"/>
      <c r="K40" s="69"/>
      <c r="L40" s="69"/>
      <c r="M40" s="38"/>
      <c r="N40" s="110"/>
      <c r="O40" s="110"/>
      <c r="P40" s="110"/>
      <c r="Q40" s="110"/>
      <c r="R40" s="110"/>
      <c r="S40" s="110"/>
      <c r="T40" s="110"/>
    </row>
    <row r="41" spans="1:20" ht="20.25" customHeight="1">
      <c r="A41" s="62"/>
      <c r="B41" s="67" t="e">
        <f t="shared" ref="B41:D41" si="2">#REF!</f>
        <v>#REF!</v>
      </c>
      <c r="C41" s="67" t="e">
        <f t="shared" si="2"/>
        <v>#REF!</v>
      </c>
      <c r="D41" s="92" t="e">
        <f t="shared" si="2"/>
        <v>#REF!</v>
      </c>
      <c r="E41" s="60"/>
      <c r="F41" s="60"/>
      <c r="G41" s="60"/>
      <c r="H41" s="60"/>
      <c r="I41" s="60"/>
      <c r="J41" s="60"/>
      <c r="K41" s="69"/>
      <c r="L41" s="69"/>
      <c r="M41" s="38"/>
      <c r="N41" s="110"/>
      <c r="O41" s="110"/>
      <c r="P41" s="110"/>
      <c r="Q41" s="110"/>
      <c r="R41" s="110"/>
      <c r="S41" s="110"/>
      <c r="T41" s="110"/>
    </row>
    <row r="42" spans="1:20" ht="20.25" customHeight="1">
      <c r="A42" s="62"/>
      <c r="B42" s="67" t="e">
        <f t="shared" ref="B42:D42" si="3">#REF!</f>
        <v>#REF!</v>
      </c>
      <c r="C42" s="67" t="e">
        <f t="shared" si="3"/>
        <v>#REF!</v>
      </c>
      <c r="D42" s="92" t="e">
        <f t="shared" si="3"/>
        <v>#REF!</v>
      </c>
      <c r="E42" s="60"/>
      <c r="F42" s="60"/>
      <c r="G42" s="60"/>
      <c r="H42" s="60"/>
      <c r="I42" s="60"/>
      <c r="J42" s="60"/>
      <c r="K42" s="69"/>
      <c r="L42" s="69"/>
      <c r="M42" s="38"/>
      <c r="N42" s="110"/>
      <c r="O42" s="110"/>
      <c r="P42" s="110"/>
      <c r="Q42" s="110"/>
      <c r="R42" s="110"/>
      <c r="S42" s="110"/>
      <c r="T42" s="110"/>
    </row>
    <row r="43" spans="1:20" ht="20.25" customHeight="1">
      <c r="A43" s="62"/>
      <c r="B43" s="67" t="e">
        <f t="shared" ref="B43:D43" si="4">#REF!</f>
        <v>#REF!</v>
      </c>
      <c r="C43" s="67" t="e">
        <f t="shared" si="4"/>
        <v>#REF!</v>
      </c>
      <c r="D43" s="92" t="e">
        <f t="shared" si="4"/>
        <v>#REF!</v>
      </c>
      <c r="E43" s="60"/>
      <c r="F43" s="60"/>
      <c r="G43" s="60"/>
      <c r="H43" s="60"/>
      <c r="I43" s="69"/>
      <c r="J43" s="69"/>
      <c r="K43" s="69"/>
      <c r="L43" s="69"/>
      <c r="M43" s="38"/>
      <c r="N43" s="110"/>
      <c r="O43" s="110"/>
      <c r="P43" s="110"/>
      <c r="Q43" s="110"/>
      <c r="R43" s="110"/>
      <c r="S43" s="110"/>
      <c r="T43" s="110"/>
    </row>
    <row r="44" spans="1:20" ht="20.25" customHeight="1">
      <c r="A44" s="62"/>
      <c r="B44" s="67" t="e">
        <f t="shared" ref="B44:D44" si="5">#REF!</f>
        <v>#REF!</v>
      </c>
      <c r="C44" s="67" t="e">
        <f t="shared" si="5"/>
        <v>#REF!</v>
      </c>
      <c r="D44" s="92" t="e">
        <f t="shared" si="5"/>
        <v>#REF!</v>
      </c>
      <c r="E44" s="60"/>
      <c r="F44" s="60"/>
      <c r="G44" s="60"/>
      <c r="H44" s="60"/>
      <c r="I44" s="69"/>
      <c r="J44" s="69"/>
      <c r="K44" s="69"/>
      <c r="L44" s="69"/>
      <c r="M44" s="38"/>
      <c r="N44" s="110"/>
      <c r="O44" s="110"/>
      <c r="P44" s="110"/>
      <c r="Q44" s="110"/>
      <c r="R44" s="110"/>
      <c r="S44" s="110"/>
      <c r="T44" s="110"/>
    </row>
    <row r="45" spans="1:20" ht="20.25" customHeight="1">
      <c r="A45" s="62"/>
      <c r="B45" s="90" t="e">
        <f t="shared" ref="B45:D45" si="6">#REF!</f>
        <v>#REF!</v>
      </c>
      <c r="C45" s="67" t="e">
        <f t="shared" si="6"/>
        <v>#REF!</v>
      </c>
      <c r="D45" s="92" t="e">
        <f t="shared" si="6"/>
        <v>#REF!</v>
      </c>
      <c r="E45" s="60"/>
      <c r="F45" s="60"/>
      <c r="G45" s="60"/>
      <c r="H45" s="60"/>
      <c r="I45" s="69"/>
      <c r="J45" s="69"/>
      <c r="K45" s="69"/>
      <c r="L45" s="69"/>
      <c r="M45" s="38"/>
      <c r="N45" s="110"/>
      <c r="O45" s="110"/>
      <c r="P45" s="110"/>
      <c r="Q45" s="110"/>
      <c r="R45" s="110"/>
      <c r="S45" s="110"/>
      <c r="T45" s="110"/>
    </row>
    <row r="46" spans="1:20" ht="20.25" customHeight="1">
      <c r="A46" s="62"/>
      <c r="B46" s="90" t="e">
        <f t="shared" ref="B46:D46" si="7">#REF!</f>
        <v>#REF!</v>
      </c>
      <c r="C46" s="67" t="e">
        <f t="shared" si="7"/>
        <v>#REF!</v>
      </c>
      <c r="D46" s="92" t="e">
        <f t="shared" si="7"/>
        <v>#REF!</v>
      </c>
      <c r="E46" s="60"/>
      <c r="F46" s="60"/>
      <c r="G46" s="60"/>
      <c r="H46" s="60"/>
      <c r="I46" s="69"/>
      <c r="J46" s="69"/>
      <c r="K46" s="69"/>
      <c r="L46" s="69"/>
      <c r="M46" s="38"/>
      <c r="N46" s="110"/>
      <c r="O46" s="110"/>
      <c r="P46" s="110"/>
      <c r="Q46" s="110"/>
      <c r="R46" s="110"/>
      <c r="S46" s="110"/>
      <c r="T46" s="110"/>
    </row>
    <row r="47" spans="1:20" ht="20.25" customHeight="1">
      <c r="A47" s="62"/>
      <c r="B47" s="90" t="e">
        <f t="shared" ref="B47:D47" si="8">#REF!</f>
        <v>#REF!</v>
      </c>
      <c r="C47" s="67" t="e">
        <f t="shared" si="8"/>
        <v>#REF!</v>
      </c>
      <c r="D47" s="92" t="e">
        <f t="shared" si="8"/>
        <v>#REF!</v>
      </c>
      <c r="E47" s="60"/>
      <c r="F47" s="60"/>
      <c r="G47" s="60"/>
      <c r="H47" s="60"/>
      <c r="I47" s="69"/>
      <c r="J47" s="69"/>
      <c r="K47" s="69"/>
      <c r="L47" s="69"/>
      <c r="M47" s="38"/>
      <c r="N47" s="110"/>
      <c r="O47" s="110"/>
      <c r="P47" s="110"/>
      <c r="Q47" s="110"/>
      <c r="R47" s="110"/>
      <c r="S47" s="110"/>
      <c r="T47" s="110"/>
    </row>
    <row r="48" spans="1:20" ht="20.25" customHeight="1">
      <c r="A48" s="62"/>
      <c r="B48" s="90">
        <f>'DATA PESERTA DIDIK'!B48</f>
        <v>0</v>
      </c>
      <c r="C48" s="67">
        <f>'DATA PESERTA DIDIK'!C48</f>
        <v>0</v>
      </c>
      <c r="D48" s="92">
        <f>'DATA PESERTA DIDIK'!D48</f>
        <v>0</v>
      </c>
      <c r="E48" s="60"/>
      <c r="F48" s="60"/>
      <c r="G48" s="60"/>
      <c r="H48" s="60"/>
      <c r="I48" s="69"/>
      <c r="J48" s="69"/>
      <c r="K48" s="69"/>
      <c r="L48" s="69"/>
      <c r="M48" s="38"/>
      <c r="N48" s="110"/>
      <c r="O48" s="110"/>
      <c r="P48" s="110"/>
      <c r="Q48" s="110"/>
      <c r="R48" s="110"/>
      <c r="S48" s="110"/>
      <c r="T48" s="110"/>
    </row>
    <row r="49" spans="1:20" ht="20.25" customHeight="1">
      <c r="A49" s="62"/>
      <c r="B49" s="90">
        <f>'DATA PESERTA DIDIK'!B49</f>
        <v>0</v>
      </c>
      <c r="C49" s="67">
        <f>'DATA PESERTA DIDIK'!C49</f>
        <v>0</v>
      </c>
      <c r="D49" s="92">
        <f>'DATA PESERTA DIDIK'!D49</f>
        <v>0</v>
      </c>
      <c r="E49" s="60"/>
      <c r="F49" s="60"/>
      <c r="G49" s="60"/>
      <c r="H49" s="60"/>
      <c r="I49" s="69"/>
      <c r="J49" s="69"/>
      <c r="K49" s="93"/>
      <c r="L49" s="93"/>
      <c r="M49" s="38"/>
      <c r="N49" s="110"/>
      <c r="O49" s="110"/>
      <c r="P49" s="110"/>
      <c r="Q49" s="110"/>
      <c r="R49" s="110"/>
      <c r="S49" s="110"/>
      <c r="T49" s="110"/>
    </row>
    <row r="50" spans="1:20" ht="20.25" customHeight="1">
      <c r="A50" s="62"/>
      <c r="B50" s="90">
        <f>'DATA PESERTA DIDIK'!B50</f>
        <v>0</v>
      </c>
      <c r="C50" s="67">
        <f>'DATA PESERTA DIDIK'!C50</f>
        <v>0</v>
      </c>
      <c r="D50" s="92">
        <f>'DATA PESERTA DIDIK'!D50</f>
        <v>0</v>
      </c>
      <c r="E50" s="60"/>
      <c r="F50" s="60"/>
      <c r="G50" s="60"/>
      <c r="H50" s="60"/>
      <c r="I50" s="69"/>
      <c r="J50" s="69"/>
      <c r="K50" s="93"/>
      <c r="L50" s="93"/>
      <c r="M50" s="38"/>
      <c r="N50" s="110"/>
      <c r="O50" s="110"/>
      <c r="P50" s="110"/>
      <c r="Q50" s="110"/>
      <c r="R50" s="110"/>
      <c r="S50" s="110"/>
      <c r="T50" s="110"/>
    </row>
    <row r="51" spans="1:20" ht="20.25" customHeight="1">
      <c r="A51" s="62"/>
      <c r="B51" s="90">
        <f>'DATA PESERTA DIDIK'!B51</f>
        <v>0</v>
      </c>
      <c r="C51" s="67">
        <f>'DATA PESERTA DIDIK'!C51</f>
        <v>0</v>
      </c>
      <c r="D51" s="92">
        <f>'DATA PESERTA DIDIK'!D51</f>
        <v>0</v>
      </c>
      <c r="E51" s="60"/>
      <c r="F51" s="60"/>
      <c r="G51" s="60"/>
      <c r="H51" s="60"/>
      <c r="I51" s="69"/>
      <c r="J51" s="69"/>
      <c r="K51" s="93"/>
      <c r="L51" s="93"/>
      <c r="M51" s="38"/>
      <c r="N51" s="110"/>
      <c r="O51" s="110"/>
      <c r="P51" s="110"/>
      <c r="Q51" s="110"/>
      <c r="R51" s="110"/>
      <c r="S51" s="110"/>
      <c r="T51" s="110"/>
    </row>
    <row r="52" spans="1:20" ht="20.25" customHeight="1">
      <c r="A52" s="62"/>
      <c r="B52" s="90">
        <f>'DATA PESERTA DIDIK'!B52</f>
        <v>0</v>
      </c>
      <c r="C52" s="67">
        <f>'DATA PESERTA DIDIK'!C52</f>
        <v>0</v>
      </c>
      <c r="D52" s="92">
        <f>'DATA PESERTA DIDIK'!D52</f>
        <v>0</v>
      </c>
      <c r="E52" s="60"/>
      <c r="F52" s="60"/>
      <c r="G52" s="60"/>
      <c r="H52" s="60"/>
      <c r="I52" s="69"/>
      <c r="J52" s="69"/>
      <c r="K52" s="93"/>
      <c r="L52" s="93"/>
      <c r="M52" s="38"/>
      <c r="N52" s="110"/>
      <c r="O52" s="110"/>
      <c r="P52" s="110"/>
      <c r="Q52" s="110"/>
      <c r="R52" s="110"/>
      <c r="S52" s="110"/>
      <c r="T52" s="110"/>
    </row>
    <row r="53" spans="1:20" ht="20.25" customHeight="1">
      <c r="A53" s="62"/>
      <c r="B53" s="90">
        <f>'DATA PESERTA DIDIK'!B53</f>
        <v>0</v>
      </c>
      <c r="C53" s="67">
        <f>'DATA PESERTA DIDIK'!C53</f>
        <v>0</v>
      </c>
      <c r="D53" s="92">
        <f>'DATA PESERTA DIDIK'!D53</f>
        <v>0</v>
      </c>
      <c r="E53" s="60"/>
      <c r="F53" s="60"/>
      <c r="G53" s="60"/>
      <c r="H53" s="60"/>
      <c r="I53" s="69"/>
      <c r="J53" s="69"/>
      <c r="K53" s="93"/>
      <c r="L53" s="93"/>
      <c r="M53" s="38"/>
      <c r="N53" s="110"/>
      <c r="O53" s="110"/>
      <c r="P53" s="110"/>
      <c r="Q53" s="110"/>
      <c r="R53" s="110"/>
      <c r="S53" s="110"/>
      <c r="T53" s="110"/>
    </row>
    <row r="54" spans="1:20" ht="20.25" customHeight="1">
      <c r="A54" s="62"/>
      <c r="B54" s="90">
        <f>'DATA PESERTA DIDIK'!B54</f>
        <v>0</v>
      </c>
      <c r="C54" s="67">
        <f>'DATA PESERTA DIDIK'!C54</f>
        <v>0</v>
      </c>
      <c r="D54" s="92">
        <f>'DATA PESERTA DIDIK'!D54</f>
        <v>0</v>
      </c>
      <c r="E54" s="60"/>
      <c r="F54" s="60"/>
      <c r="G54" s="60"/>
      <c r="H54" s="60"/>
      <c r="I54" s="69"/>
      <c r="J54" s="69"/>
      <c r="K54" s="93"/>
      <c r="L54" s="93"/>
      <c r="M54" s="38"/>
      <c r="N54" s="110"/>
      <c r="O54" s="110"/>
      <c r="P54" s="110"/>
      <c r="Q54" s="110"/>
      <c r="R54" s="110"/>
      <c r="S54" s="110"/>
      <c r="T54" s="110"/>
    </row>
    <row r="55" spans="1:20" ht="20.25" customHeight="1">
      <c r="A55" s="62"/>
      <c r="B55" s="90">
        <f>'DATA PESERTA DIDIK'!B55</f>
        <v>0</v>
      </c>
      <c r="C55" s="67">
        <f>'DATA PESERTA DIDIK'!C55</f>
        <v>0</v>
      </c>
      <c r="D55" s="92">
        <f>'DATA PESERTA DIDIK'!D55</f>
        <v>0</v>
      </c>
      <c r="E55" s="91"/>
      <c r="F55" s="91"/>
      <c r="G55" s="91"/>
      <c r="H55" s="91"/>
      <c r="I55" s="91"/>
      <c r="J55" s="91"/>
      <c r="K55" s="108"/>
      <c r="L55" s="108"/>
      <c r="M55" s="38"/>
      <c r="N55" s="110"/>
      <c r="O55" s="110"/>
      <c r="P55" s="110"/>
      <c r="Q55" s="110"/>
      <c r="R55" s="110"/>
      <c r="S55" s="110"/>
      <c r="T55" s="110"/>
    </row>
    <row r="56" spans="1:20" ht="12.75" customHeight="1">
      <c r="A56" s="38"/>
      <c r="B56" s="38"/>
      <c r="C56" s="38"/>
      <c r="D56" s="38"/>
      <c r="E56" s="38"/>
      <c r="F56" s="38"/>
      <c r="G56" s="38"/>
      <c r="H56" s="38"/>
      <c r="I56" s="38"/>
      <c r="J56" s="38"/>
      <c r="K56" s="38"/>
      <c r="L56" s="38"/>
      <c r="M56" s="38"/>
      <c r="N56" s="110"/>
      <c r="O56" s="110"/>
      <c r="P56" s="110"/>
      <c r="Q56" s="110"/>
      <c r="R56" s="110"/>
      <c r="S56" s="110"/>
      <c r="T56" s="110"/>
    </row>
    <row r="57" spans="1:20" ht="12.75" customHeight="1">
      <c r="A57" s="38"/>
      <c r="B57" s="38"/>
      <c r="C57" s="38"/>
      <c r="D57" s="38"/>
      <c r="E57" s="38"/>
      <c r="F57" s="38"/>
      <c r="G57" s="38"/>
      <c r="H57" s="38"/>
      <c r="I57" s="38"/>
      <c r="J57" s="38"/>
      <c r="K57" s="38"/>
      <c r="L57" s="38"/>
      <c r="M57" s="38"/>
      <c r="N57" s="110"/>
      <c r="O57" s="110"/>
      <c r="P57" s="110"/>
      <c r="Q57" s="110"/>
      <c r="R57" s="110"/>
      <c r="S57" s="110"/>
      <c r="T57" s="110"/>
    </row>
    <row r="58" spans="1:20" ht="12.75" customHeight="1">
      <c r="A58" s="110"/>
      <c r="B58" s="110"/>
      <c r="C58" s="110"/>
      <c r="D58" s="110"/>
      <c r="E58" s="110"/>
      <c r="F58" s="110"/>
      <c r="G58" s="110"/>
      <c r="H58" s="110"/>
      <c r="I58" s="110"/>
      <c r="J58" s="110"/>
      <c r="K58" s="110"/>
      <c r="L58" s="110"/>
      <c r="M58" s="110"/>
      <c r="N58" s="110"/>
      <c r="O58" s="110"/>
      <c r="P58" s="110"/>
      <c r="Q58" s="110"/>
      <c r="R58" s="110"/>
      <c r="S58" s="110"/>
      <c r="T58" s="110"/>
    </row>
    <row r="59" spans="1:20" ht="15.75" customHeight="1"/>
    <row r="60" spans="1:20" ht="15.75" customHeight="1"/>
    <row r="61" spans="1:20" ht="15.75" customHeight="1"/>
    <row r="62" spans="1:20" ht="15.75" customHeight="1"/>
    <row r="63" spans="1:20" ht="15.75" customHeight="1"/>
    <row r="64" spans="1:2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7">
    <mergeCell ref="G3:H4"/>
    <mergeCell ref="I3:L4"/>
    <mergeCell ref="A3:A5"/>
    <mergeCell ref="B3:B5"/>
    <mergeCell ref="C3:C5"/>
    <mergeCell ref="D3:D5"/>
    <mergeCell ref="E3:F4"/>
  </mergeCells>
  <hyperlinks>
    <hyperlink ref="B1" location="HOME!A1" display="🏠 HOM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7" width="14.42578125" customWidth="1"/>
    <col min="8" max="8" width="4.5703125" customWidth="1"/>
    <col min="9" max="15" width="9.140625" customWidth="1"/>
  </cols>
  <sheetData>
    <row r="1" spans="1:15" ht="30.75" customHeight="1">
      <c r="A1" s="38"/>
      <c r="B1" s="39" t="s">
        <v>152</v>
      </c>
      <c r="C1" s="38"/>
      <c r="D1" s="38"/>
      <c r="E1" s="38"/>
      <c r="F1" s="38"/>
      <c r="G1" s="38"/>
      <c r="H1" s="38"/>
      <c r="I1" s="110"/>
      <c r="J1" s="110"/>
      <c r="K1" s="110"/>
      <c r="L1" s="110"/>
      <c r="M1" s="110"/>
      <c r="N1" s="110"/>
      <c r="O1" s="110"/>
    </row>
    <row r="2" spans="1:15" ht="12.75" customHeight="1">
      <c r="A2" s="38"/>
      <c r="B2" s="38"/>
      <c r="C2" s="38"/>
      <c r="D2" s="38"/>
      <c r="E2" s="38"/>
      <c r="F2" s="38"/>
      <c r="G2" s="38"/>
      <c r="H2" s="38"/>
      <c r="I2" s="110"/>
      <c r="J2" s="110"/>
      <c r="K2" s="110"/>
      <c r="L2" s="110"/>
      <c r="M2" s="110"/>
      <c r="N2" s="110"/>
      <c r="O2" s="110"/>
    </row>
    <row r="3" spans="1:15" ht="20.25" customHeight="1">
      <c r="A3" s="522" t="s">
        <v>271</v>
      </c>
      <c r="B3" s="522" t="s">
        <v>153</v>
      </c>
      <c r="C3" s="522" t="s">
        <v>154</v>
      </c>
      <c r="D3" s="522" t="s">
        <v>155</v>
      </c>
      <c r="E3" s="489" t="s">
        <v>165</v>
      </c>
      <c r="F3" s="486"/>
      <c r="G3" s="475"/>
      <c r="H3" s="38"/>
      <c r="I3" s="110"/>
      <c r="J3" s="110"/>
      <c r="K3" s="110"/>
      <c r="L3" s="110"/>
      <c r="M3" s="110"/>
      <c r="N3" s="110"/>
      <c r="O3" s="110"/>
    </row>
    <row r="4" spans="1:15" ht="12.75" customHeight="1">
      <c r="A4" s="482"/>
      <c r="B4" s="482"/>
      <c r="C4" s="482"/>
      <c r="D4" s="482"/>
      <c r="E4" s="476"/>
      <c r="F4" s="471"/>
      <c r="G4" s="472"/>
      <c r="H4" s="38"/>
      <c r="I4" s="110"/>
      <c r="J4" s="110"/>
      <c r="K4" s="110"/>
      <c r="L4" s="110"/>
      <c r="M4" s="110"/>
      <c r="N4" s="110"/>
      <c r="O4" s="110"/>
    </row>
    <row r="5" spans="1:15" ht="49.5" customHeight="1">
      <c r="A5" s="456"/>
      <c r="B5" s="456"/>
      <c r="C5" s="456"/>
      <c r="D5" s="456"/>
      <c r="E5" s="43" t="s">
        <v>186</v>
      </c>
      <c r="F5" s="43" t="s">
        <v>187</v>
      </c>
      <c r="G5" s="43" t="s">
        <v>107</v>
      </c>
      <c r="H5" s="38"/>
      <c r="I5" s="110"/>
      <c r="J5" s="110"/>
      <c r="K5" s="110"/>
      <c r="L5" s="110"/>
      <c r="M5" s="110"/>
      <c r="N5" s="110"/>
      <c r="O5" s="110"/>
    </row>
    <row r="6" spans="1:15" ht="20.25" customHeight="1">
      <c r="A6" s="47">
        <v>1</v>
      </c>
      <c r="B6" s="67">
        <f>'DATA PESERTA DIDIK'!B6</f>
        <v>1578</v>
      </c>
      <c r="C6" s="151" t="str">
        <f>'DATA PESERTA DIDIK'!C6</f>
        <v>0128605065</v>
      </c>
      <c r="D6" s="92" t="str">
        <f>'DATA PESERTA DIDIK'!D6</f>
        <v>ABID AQILA PRANAJA</v>
      </c>
      <c r="E6" s="57">
        <v>1</v>
      </c>
      <c r="F6" s="58">
        <v>2</v>
      </c>
      <c r="G6" s="59">
        <v>3</v>
      </c>
      <c r="H6" s="38"/>
      <c r="I6" s="110"/>
      <c r="J6" s="110"/>
      <c r="K6" s="110"/>
      <c r="L6" s="110"/>
      <c r="M6" s="110"/>
      <c r="N6" s="110"/>
      <c r="O6" s="110"/>
    </row>
    <row r="7" spans="1:15" ht="20.25" customHeight="1">
      <c r="A7" s="62">
        <v>2</v>
      </c>
      <c r="B7" s="67">
        <f>'DATA PESERTA DIDIK'!B16</f>
        <v>1606</v>
      </c>
      <c r="C7" s="151" t="str">
        <f>'DATA PESERTA DIDIK'!C16</f>
        <v>0128659375</v>
      </c>
      <c r="D7" s="92" t="str">
        <f>'DATA PESERTA DIDIK'!D16</f>
        <v>CHERYL FELICIA PUTRI</v>
      </c>
      <c r="E7" s="66">
        <v>3</v>
      </c>
      <c r="F7" s="67">
        <v>4</v>
      </c>
      <c r="G7" s="68">
        <v>5</v>
      </c>
      <c r="H7" s="38"/>
      <c r="I7" s="110"/>
      <c r="J7" s="110"/>
      <c r="K7" s="110"/>
      <c r="L7" s="110"/>
      <c r="M7" s="110"/>
      <c r="N7" s="110"/>
      <c r="O7" s="110"/>
    </row>
    <row r="8" spans="1:15" ht="20.25" customHeight="1">
      <c r="A8" s="62">
        <v>3</v>
      </c>
      <c r="B8" s="67">
        <f>'DATA PESERTA DIDIK'!B17</f>
        <v>1607</v>
      </c>
      <c r="C8" s="151" t="str">
        <f>'DATA PESERTA DIDIK'!C17</f>
        <v>3128393340</v>
      </c>
      <c r="D8" s="92" t="str">
        <f>'DATA PESERTA DIDIK'!D17</f>
        <v>CINTAKHANZA ARFINZA GHANIYYA</v>
      </c>
      <c r="E8" s="66">
        <v>6</v>
      </c>
      <c r="F8" s="67">
        <v>7</v>
      </c>
      <c r="G8" s="68">
        <v>8</v>
      </c>
      <c r="H8" s="38"/>
      <c r="I8" s="110"/>
      <c r="J8" s="110"/>
      <c r="K8" s="110"/>
      <c r="L8" s="110"/>
      <c r="M8" s="110"/>
      <c r="N8" s="110"/>
      <c r="O8" s="110"/>
    </row>
    <row r="9" spans="1:15" ht="20.25" customHeight="1">
      <c r="A9" s="62">
        <v>4</v>
      </c>
      <c r="B9" s="67">
        <f>'DATA PESERTA DIDIK'!B18</f>
        <v>1609</v>
      </c>
      <c r="C9" s="151" t="str">
        <f>'DATA PESERTA DIDIK'!C18</f>
        <v>0132518965</v>
      </c>
      <c r="D9" s="92" t="str">
        <f>'DATA PESERTA DIDIK'!D18</f>
        <v>DAFFA FAIRUZ HIDAYANTO</v>
      </c>
      <c r="E9" s="66"/>
      <c r="F9" s="67"/>
      <c r="G9" s="68"/>
      <c r="H9" s="38"/>
      <c r="I9" s="110"/>
      <c r="J9" s="110"/>
      <c r="K9" s="110"/>
      <c r="L9" s="110"/>
      <c r="M9" s="110"/>
      <c r="N9" s="110"/>
      <c r="O9" s="110"/>
    </row>
    <row r="10" spans="1:15" ht="20.25" customHeight="1">
      <c r="A10" s="62">
        <v>5</v>
      </c>
      <c r="B10" s="67">
        <f>'DATA PESERTA DIDIK'!B19</f>
        <v>1610</v>
      </c>
      <c r="C10" s="151" t="str">
        <f>'DATA PESERTA DIDIK'!C19</f>
        <v>0134305843</v>
      </c>
      <c r="D10" s="92" t="str">
        <f>'DATA PESERTA DIDIK'!D19</f>
        <v>DAFFA NAUFAL ALFARIL</v>
      </c>
      <c r="E10" s="66"/>
      <c r="F10" s="67"/>
      <c r="G10" s="68"/>
      <c r="H10" s="38"/>
      <c r="I10" s="110"/>
      <c r="J10" s="110"/>
      <c r="K10" s="110"/>
      <c r="L10" s="110"/>
      <c r="M10" s="110"/>
      <c r="N10" s="110"/>
      <c r="O10" s="110"/>
    </row>
    <row r="11" spans="1:15" ht="20.25" customHeight="1">
      <c r="A11" s="62">
        <v>6</v>
      </c>
      <c r="B11" s="67">
        <f>'DATA PESERTA DIDIK'!B20</f>
        <v>1618</v>
      </c>
      <c r="C11" s="151" t="str">
        <f>'DATA PESERTA DIDIK'!C20</f>
        <v>0136037081</v>
      </c>
      <c r="D11" s="92" t="str">
        <f>'DATA PESERTA DIDIK'!D20</f>
        <v>DYAN ADHITAMA CATUR RIADY</v>
      </c>
      <c r="E11" s="66"/>
      <c r="F11" s="67"/>
      <c r="G11" s="68"/>
      <c r="H11" s="38"/>
      <c r="I11" s="110"/>
      <c r="J11" s="110"/>
      <c r="K11" s="110"/>
      <c r="L11" s="110"/>
      <c r="M11" s="110"/>
      <c r="N11" s="110"/>
      <c r="O11" s="110"/>
    </row>
    <row r="12" spans="1:15" ht="20.25" customHeight="1">
      <c r="A12" s="62"/>
      <c r="B12" s="67">
        <f>'DATA PESERTA DIDIK'!B21</f>
        <v>1628</v>
      </c>
      <c r="C12" s="151" t="str">
        <f>'DATA PESERTA DIDIK'!C21</f>
        <v>0131843528</v>
      </c>
      <c r="D12" s="92" t="str">
        <f>'DATA PESERTA DIDIK'!D21</f>
        <v>GENDHIS KINANTI TALITHA HERNADI</v>
      </c>
      <c r="E12" s="66"/>
      <c r="F12" s="67"/>
      <c r="G12" s="68"/>
      <c r="H12" s="38"/>
      <c r="I12" s="110"/>
      <c r="J12" s="110"/>
      <c r="K12" s="110"/>
      <c r="L12" s="110"/>
      <c r="M12" s="110"/>
      <c r="N12" s="110"/>
      <c r="O12" s="110"/>
    </row>
    <row r="13" spans="1:15" ht="20.25" customHeight="1">
      <c r="A13" s="62"/>
      <c r="B13" s="67">
        <f>'DATA PESERTA DIDIK'!B22</f>
        <v>1629</v>
      </c>
      <c r="C13" s="151" t="str">
        <f>'DATA PESERTA DIDIK'!C22</f>
        <v>0135353126</v>
      </c>
      <c r="D13" s="92" t="str">
        <f>'DATA PESERTA DIDIK'!D22</f>
        <v>HANAN TAQI AFLAHA</v>
      </c>
      <c r="E13" s="66"/>
      <c r="F13" s="67"/>
      <c r="G13" s="68"/>
      <c r="H13" s="38"/>
      <c r="I13" s="110"/>
      <c r="J13" s="110"/>
      <c r="K13" s="110"/>
      <c r="L13" s="110"/>
      <c r="M13" s="110"/>
      <c r="N13" s="110"/>
      <c r="O13" s="110"/>
    </row>
    <row r="14" spans="1:15" ht="20.25" customHeight="1">
      <c r="A14" s="62"/>
      <c r="B14" s="67">
        <f>'DATA PESERTA DIDIK'!B23</f>
        <v>1632</v>
      </c>
      <c r="C14" s="151" t="str">
        <f>'DATA PESERTA DIDIK'!C23</f>
        <v>0134256843</v>
      </c>
      <c r="D14" s="92" t="str">
        <f>'DATA PESERTA DIDIK'!D23</f>
        <v>ILLONA JIHAN AL SYAURABBANI</v>
      </c>
      <c r="E14" s="66"/>
      <c r="F14" s="67"/>
      <c r="G14" s="68"/>
      <c r="H14" s="38"/>
      <c r="I14" s="110"/>
      <c r="J14" s="110"/>
      <c r="K14" s="110"/>
      <c r="L14" s="110"/>
      <c r="M14" s="110"/>
      <c r="N14" s="110"/>
      <c r="O14" s="110"/>
    </row>
    <row r="15" spans="1:15" ht="20.25" customHeight="1">
      <c r="A15" s="62"/>
      <c r="B15" s="67">
        <f>'DATA PESERTA DIDIK'!B24</f>
        <v>1638</v>
      </c>
      <c r="C15" s="151" t="str">
        <f>'DATA PESERTA DIDIK'!C24</f>
        <v>3138345459</v>
      </c>
      <c r="D15" s="92" t="str">
        <f>'DATA PESERTA DIDIK'!D24</f>
        <v>LATISHA MEIRA AZIZAHRA</v>
      </c>
      <c r="E15" s="66"/>
      <c r="F15" s="67"/>
      <c r="G15" s="68"/>
      <c r="H15" s="38"/>
      <c r="I15" s="110"/>
      <c r="J15" s="110"/>
      <c r="K15" s="110"/>
      <c r="L15" s="110"/>
      <c r="M15" s="110"/>
      <c r="N15" s="110"/>
      <c r="O15" s="110"/>
    </row>
    <row r="16" spans="1:15" ht="20.25" customHeight="1">
      <c r="A16" s="62"/>
      <c r="B16" s="67">
        <f>'DATA PESERTA DIDIK'!B25</f>
        <v>1645</v>
      </c>
      <c r="C16" s="151" t="str">
        <f>'DATA PESERTA DIDIK'!C25</f>
        <v>0126522081</v>
      </c>
      <c r="D16" s="92" t="str">
        <f>'DATA PESERTA DIDIK'!D25</f>
        <v>MUHAMMAD ANANTA AESAR NAIL</v>
      </c>
      <c r="E16" s="66"/>
      <c r="F16" s="67"/>
      <c r="G16" s="68"/>
      <c r="H16" s="38"/>
      <c r="I16" s="110"/>
      <c r="J16" s="110"/>
      <c r="K16" s="110"/>
      <c r="L16" s="110"/>
      <c r="M16" s="110"/>
      <c r="N16" s="110"/>
      <c r="O16" s="110"/>
    </row>
    <row r="17" spans="1:15" ht="20.25" customHeight="1">
      <c r="A17" s="62"/>
      <c r="B17" s="67">
        <f>'DATA PESERTA DIDIK'!B26</f>
        <v>1647</v>
      </c>
      <c r="C17" s="151" t="str">
        <f>'DATA PESERTA DIDIK'!C26</f>
        <v>0119631759</v>
      </c>
      <c r="D17" s="92" t="str">
        <f>'DATA PESERTA DIDIK'!D26</f>
        <v>MUHAMMAD FAREZKY IMANULLAH</v>
      </c>
      <c r="E17" s="66"/>
      <c r="F17" s="67"/>
      <c r="G17" s="68"/>
      <c r="H17" s="38"/>
      <c r="I17" s="110"/>
      <c r="J17" s="110"/>
      <c r="K17" s="110"/>
      <c r="L17" s="110"/>
      <c r="M17" s="110"/>
      <c r="N17" s="110"/>
      <c r="O17" s="110"/>
    </row>
    <row r="18" spans="1:15" ht="20.25" customHeight="1">
      <c r="A18" s="62"/>
      <c r="B18" s="67">
        <f>'DATA PESERTA DIDIK'!B27</f>
        <v>1649</v>
      </c>
      <c r="C18" s="151" t="str">
        <f>'DATA PESERTA DIDIK'!C27</f>
        <v>3136870908</v>
      </c>
      <c r="D18" s="92" t="str">
        <f>'DATA PESERTA DIDIK'!D27</f>
        <v>MUHAMMAD HAFIDZ RAFI RACHMAN</v>
      </c>
      <c r="E18" s="66"/>
      <c r="F18" s="67"/>
      <c r="G18" s="68"/>
      <c r="H18" s="38"/>
      <c r="I18" s="110"/>
      <c r="J18" s="110"/>
      <c r="K18" s="110"/>
      <c r="L18" s="110"/>
      <c r="M18" s="110"/>
      <c r="N18" s="110"/>
      <c r="O18" s="110"/>
    </row>
    <row r="19" spans="1:15" ht="20.25" customHeight="1">
      <c r="A19" s="62"/>
      <c r="B19" s="67">
        <f>'DATA PESERTA DIDIK'!B28</f>
        <v>1657</v>
      </c>
      <c r="C19" s="151" t="str">
        <f>'DATA PESERTA DIDIK'!C28</f>
        <v>0132518965</v>
      </c>
      <c r="D19" s="92" t="str">
        <f>'DATA PESERTA DIDIK'!D28</f>
        <v>MUHAMMAD RAJASTA ANDISA KRISNATAMA</v>
      </c>
      <c r="E19" s="66"/>
      <c r="F19" s="67"/>
      <c r="G19" s="68"/>
      <c r="H19" s="38"/>
      <c r="I19" s="110"/>
      <c r="J19" s="110"/>
      <c r="K19" s="110"/>
      <c r="L19" s="110"/>
      <c r="M19" s="110"/>
      <c r="N19" s="110"/>
      <c r="O19" s="110"/>
    </row>
    <row r="20" spans="1:15" ht="20.25" customHeight="1">
      <c r="A20" s="62"/>
      <c r="B20" s="67">
        <f>'DATA PESERTA DIDIK'!B29</f>
        <v>1658</v>
      </c>
      <c r="C20" s="151" t="str">
        <f>'DATA PESERTA DIDIK'!C29</f>
        <v>0133897806</v>
      </c>
      <c r="D20" s="92" t="str">
        <f>'DATA PESERTA DIDIK'!D29</f>
        <v>MUHAMMAD SABIAN ELDEN LAKSANA</v>
      </c>
      <c r="E20" s="66"/>
      <c r="F20" s="67"/>
      <c r="G20" s="68"/>
      <c r="H20" s="38"/>
      <c r="I20" s="110"/>
      <c r="J20" s="110"/>
      <c r="K20" s="110"/>
      <c r="L20" s="110"/>
      <c r="M20" s="110"/>
      <c r="N20" s="110"/>
      <c r="O20" s="110"/>
    </row>
    <row r="21" spans="1:15" ht="20.25" customHeight="1">
      <c r="A21" s="62"/>
      <c r="B21" s="67">
        <f>'DATA PESERTA DIDIK'!B30</f>
        <v>1664</v>
      </c>
      <c r="C21" s="151" t="str">
        <f>'DATA PESERTA DIDIK'!C30</f>
        <v>0136548072</v>
      </c>
      <c r="D21" s="92" t="str">
        <f>'DATA PESERTA DIDIK'!D30</f>
        <v>NARENDRA AZKA RAMADHAN</v>
      </c>
      <c r="E21" s="66"/>
      <c r="F21" s="67"/>
      <c r="G21" s="68"/>
      <c r="H21" s="38"/>
      <c r="I21" s="110"/>
      <c r="J21" s="110"/>
      <c r="K21" s="110"/>
      <c r="L21" s="110"/>
      <c r="M21" s="110"/>
      <c r="N21" s="110"/>
      <c r="O21" s="110"/>
    </row>
    <row r="22" spans="1:15" ht="20.25" customHeight="1">
      <c r="A22" s="62"/>
      <c r="B22" s="67">
        <f>'DATA PESERTA DIDIK'!B31</f>
        <v>1666</v>
      </c>
      <c r="C22" s="151" t="str">
        <f>'DATA PESERTA DIDIK'!C31</f>
        <v>0124270463</v>
      </c>
      <c r="D22" s="92" t="str">
        <f>'DATA PESERTA DIDIK'!D31</f>
        <v>NAUFAL IHSAN HAWARI</v>
      </c>
      <c r="E22" s="66"/>
      <c r="F22" s="67"/>
      <c r="G22" s="68"/>
      <c r="H22" s="38"/>
      <c r="I22" s="110"/>
      <c r="J22" s="110"/>
      <c r="K22" s="110"/>
      <c r="L22" s="110"/>
      <c r="M22" s="110"/>
      <c r="N22" s="110"/>
      <c r="O22" s="110"/>
    </row>
    <row r="23" spans="1:15" ht="20.25" customHeight="1">
      <c r="A23" s="62"/>
      <c r="B23" s="67">
        <f>'DATA PESERTA DIDIK'!B32</f>
        <v>1683</v>
      </c>
      <c r="C23" s="151" t="str">
        <f>'DATA PESERTA DIDIK'!C32</f>
        <v>0138068020</v>
      </c>
      <c r="D23" s="92" t="str">
        <f>'DATA PESERTA DIDIK'!D32</f>
        <v>SULTAN ATHALA DAVILLIO JAYANEGARA</v>
      </c>
      <c r="E23" s="66"/>
      <c r="F23" s="67"/>
      <c r="G23" s="68"/>
      <c r="H23" s="38"/>
      <c r="I23" s="110"/>
      <c r="J23" s="110"/>
      <c r="K23" s="110"/>
      <c r="L23" s="110"/>
      <c r="M23" s="110"/>
      <c r="N23" s="110"/>
      <c r="O23" s="110"/>
    </row>
    <row r="24" spans="1:15" ht="20.25" customHeight="1">
      <c r="A24" s="62"/>
      <c r="B24" s="67">
        <f>'DATA PESERTA DIDIK'!B33</f>
        <v>1684</v>
      </c>
      <c r="C24" s="151" t="str">
        <f>'DATA PESERTA DIDIK'!C33</f>
        <v>0124061392</v>
      </c>
      <c r="D24" s="92" t="str">
        <f>'DATA PESERTA DIDIK'!D33</f>
        <v>SYIFA AZZAHRA RAHMANIA</v>
      </c>
      <c r="E24" s="66"/>
      <c r="F24" s="67"/>
      <c r="G24" s="68"/>
      <c r="H24" s="38"/>
      <c r="I24" s="110"/>
      <c r="J24" s="110"/>
      <c r="K24" s="110"/>
      <c r="L24" s="110"/>
      <c r="M24" s="110"/>
      <c r="N24" s="110"/>
      <c r="O24" s="110"/>
    </row>
    <row r="25" spans="1:15" ht="20.25" customHeight="1">
      <c r="A25" s="62"/>
      <c r="B25" s="67">
        <f>'DATA PESERTA DIDIK'!B34</f>
        <v>1691</v>
      </c>
      <c r="C25" s="151" t="str">
        <f>'DATA PESERTA DIDIK'!C34</f>
        <v>0135758463</v>
      </c>
      <c r="D25" s="92" t="str">
        <f>'DATA PESERTA DIDIK'!D34</f>
        <v>ZERINA RAZEETA SHANUM</v>
      </c>
      <c r="E25" s="66"/>
      <c r="F25" s="67"/>
      <c r="G25" s="68"/>
      <c r="H25" s="38"/>
      <c r="I25" s="110"/>
      <c r="J25" s="110"/>
      <c r="K25" s="110"/>
      <c r="L25" s="110"/>
      <c r="M25" s="110"/>
      <c r="N25" s="110"/>
      <c r="O25" s="110"/>
    </row>
    <row r="26" spans="1:15" ht="20.25" customHeight="1">
      <c r="A26" s="62"/>
      <c r="B26" s="67">
        <f>'DATA PESERTA DIDIK'!B35</f>
        <v>1840</v>
      </c>
      <c r="C26" s="151" t="str">
        <f>'DATA PESERTA DIDIK'!C35</f>
        <v>0138900289</v>
      </c>
      <c r="D26" s="92" t="str">
        <f>'DATA PESERTA DIDIK'!D35</f>
        <v>ANAYRA TALITHA AZZAHRA</v>
      </c>
      <c r="E26" s="66"/>
      <c r="F26" s="67"/>
      <c r="G26" s="68"/>
      <c r="H26" s="38"/>
      <c r="I26" s="110"/>
      <c r="J26" s="110"/>
      <c r="K26" s="110"/>
      <c r="L26" s="110"/>
      <c r="M26" s="110"/>
      <c r="N26" s="110"/>
      <c r="O26" s="110"/>
    </row>
    <row r="27" spans="1:15" ht="20.25" customHeight="1">
      <c r="A27" s="62"/>
      <c r="B27" s="67">
        <f>'DATA PESERTA DIDIK'!B36</f>
        <v>1846</v>
      </c>
      <c r="C27" s="151" t="str">
        <f>'DATA PESERTA DIDIK'!C36</f>
        <v>0131546855</v>
      </c>
      <c r="D27" s="92" t="str">
        <f>'DATA PESERTA DIDIK'!D36</f>
        <v>VARIO RAUF WILUTOMO</v>
      </c>
      <c r="E27" s="66"/>
      <c r="F27" s="67"/>
      <c r="G27" s="68"/>
      <c r="H27" s="38"/>
      <c r="I27" s="110"/>
      <c r="J27" s="110"/>
      <c r="K27" s="110"/>
      <c r="L27" s="110"/>
      <c r="M27" s="110"/>
      <c r="N27" s="110"/>
      <c r="O27" s="110"/>
    </row>
    <row r="28" spans="1:15" ht="20.25" customHeight="1">
      <c r="A28" s="62"/>
      <c r="B28" s="67">
        <f>'DATA PESERTA DIDIK'!B37</f>
        <v>2154</v>
      </c>
      <c r="C28" s="151" t="str">
        <f>'DATA PESERTA DIDIK'!C37</f>
        <v>0139379420</v>
      </c>
      <c r="D28" s="92" t="str">
        <f>'DATA PESERTA DIDIK'!D37</f>
        <v>BERLIANTI QAIRINA WIGATI CANDRA</v>
      </c>
      <c r="E28" s="66"/>
      <c r="F28" s="67"/>
      <c r="G28" s="68"/>
      <c r="H28" s="38"/>
      <c r="I28" s="110"/>
      <c r="J28" s="110"/>
      <c r="K28" s="110"/>
      <c r="L28" s="110"/>
      <c r="M28" s="110"/>
      <c r="N28" s="110"/>
      <c r="O28" s="110"/>
    </row>
    <row r="29" spans="1:15" ht="20.25" customHeight="1">
      <c r="A29" s="62"/>
      <c r="B29" s="67">
        <f>'DATA PESERTA DIDIK'!B38</f>
        <v>0</v>
      </c>
      <c r="C29" s="151">
        <f>'DATA PESERTA DIDIK'!C38</f>
        <v>0</v>
      </c>
      <c r="D29" s="92">
        <f>'DATA PESERTA DIDIK'!D38</f>
        <v>0</v>
      </c>
      <c r="E29" s="66"/>
      <c r="F29" s="67"/>
      <c r="G29" s="68"/>
      <c r="H29" s="38"/>
      <c r="I29" s="110"/>
      <c r="J29" s="110"/>
      <c r="K29" s="110"/>
      <c r="L29" s="110"/>
      <c r="M29" s="110"/>
      <c r="N29" s="110"/>
      <c r="O29" s="110"/>
    </row>
    <row r="30" spans="1:15" ht="20.25" customHeight="1">
      <c r="A30" s="62"/>
      <c r="B30" s="67">
        <f>'DATA PESERTA DIDIK'!B39</f>
        <v>0</v>
      </c>
      <c r="C30" s="151">
        <f>'DATA PESERTA DIDIK'!C39</f>
        <v>0</v>
      </c>
      <c r="D30" s="92">
        <f>'DATA PESERTA DIDIK'!D39</f>
        <v>0</v>
      </c>
      <c r="E30" s="66"/>
      <c r="F30" s="67"/>
      <c r="G30" s="68"/>
      <c r="H30" s="38"/>
      <c r="I30" s="110"/>
      <c r="J30" s="110"/>
      <c r="K30" s="110"/>
      <c r="L30" s="110"/>
      <c r="M30" s="110"/>
      <c r="N30" s="110"/>
      <c r="O30" s="110"/>
    </row>
    <row r="31" spans="1:15" ht="20.25" customHeight="1">
      <c r="A31" s="62"/>
      <c r="B31" s="67">
        <f>'DATA PESERTA DIDIK'!B40</f>
        <v>0</v>
      </c>
      <c r="C31" s="151">
        <f>'DATA PESERTA DIDIK'!C40</f>
        <v>0</v>
      </c>
      <c r="D31" s="92">
        <f>'DATA PESERTA DIDIK'!D40</f>
        <v>0</v>
      </c>
      <c r="E31" s="66"/>
      <c r="F31" s="67"/>
      <c r="G31" s="68"/>
      <c r="H31" s="38"/>
      <c r="I31" s="110"/>
      <c r="J31" s="110"/>
      <c r="K31" s="110"/>
      <c r="L31" s="110"/>
      <c r="M31" s="110"/>
      <c r="N31" s="110"/>
      <c r="O31" s="110"/>
    </row>
    <row r="32" spans="1:15" ht="20.25" customHeight="1">
      <c r="A32" s="62"/>
      <c r="B32" s="67">
        <f>'DATA PESERTA DIDIK'!B41</f>
        <v>0</v>
      </c>
      <c r="C32" s="151">
        <f>'DATA PESERTA DIDIK'!C41</f>
        <v>0</v>
      </c>
      <c r="D32" s="92">
        <f>'DATA PESERTA DIDIK'!D41</f>
        <v>0</v>
      </c>
      <c r="E32" s="66"/>
      <c r="F32" s="67"/>
      <c r="G32" s="68"/>
      <c r="H32" s="38"/>
      <c r="I32" s="110"/>
      <c r="J32" s="110"/>
      <c r="K32" s="110"/>
      <c r="L32" s="110"/>
      <c r="M32" s="110"/>
      <c r="N32" s="110"/>
      <c r="O32" s="110"/>
    </row>
    <row r="33" spans="1:15" ht="20.25" customHeight="1">
      <c r="A33" s="62"/>
      <c r="B33" s="67">
        <f>'DATA PESERTA DIDIK'!B42</f>
        <v>0</v>
      </c>
      <c r="C33" s="151">
        <f>'DATA PESERTA DIDIK'!C42</f>
        <v>0</v>
      </c>
      <c r="D33" s="92">
        <f>'DATA PESERTA DIDIK'!D42</f>
        <v>0</v>
      </c>
      <c r="E33" s="66"/>
      <c r="F33" s="67"/>
      <c r="G33" s="68"/>
      <c r="H33" s="38"/>
      <c r="I33" s="110"/>
      <c r="J33" s="110"/>
      <c r="K33" s="110"/>
      <c r="L33" s="110"/>
      <c r="M33" s="110"/>
      <c r="N33" s="110"/>
      <c r="O33" s="110"/>
    </row>
    <row r="34" spans="1:15" ht="20.25" customHeight="1">
      <c r="A34" s="62"/>
      <c r="B34" s="67">
        <f>'DATA PESERTA DIDIK'!B43</f>
        <v>0</v>
      </c>
      <c r="C34" s="151">
        <f>'DATA PESERTA DIDIK'!C43</f>
        <v>0</v>
      </c>
      <c r="D34" s="92">
        <f>'DATA PESERTA DIDIK'!D43</f>
        <v>0</v>
      </c>
      <c r="E34" s="66"/>
      <c r="F34" s="67"/>
      <c r="G34" s="68"/>
      <c r="H34" s="38"/>
      <c r="I34" s="110"/>
      <c r="J34" s="110"/>
      <c r="K34" s="110"/>
      <c r="L34" s="110"/>
      <c r="M34" s="110"/>
      <c r="N34" s="110"/>
      <c r="O34" s="110"/>
    </row>
    <row r="35" spans="1:15" ht="20.25" customHeight="1">
      <c r="A35" s="62"/>
      <c r="B35" s="67">
        <f>'DATA PESERTA DIDIK'!B44</f>
        <v>0</v>
      </c>
      <c r="C35" s="151">
        <f>'DATA PESERTA DIDIK'!C44</f>
        <v>0</v>
      </c>
      <c r="D35" s="92">
        <f>'DATA PESERTA DIDIK'!D44</f>
        <v>0</v>
      </c>
      <c r="E35" s="66"/>
      <c r="F35" s="67"/>
      <c r="G35" s="68"/>
      <c r="H35" s="38"/>
      <c r="I35" s="110"/>
      <c r="J35" s="110"/>
      <c r="K35" s="110"/>
      <c r="L35" s="110"/>
      <c r="M35" s="110"/>
      <c r="N35" s="110"/>
      <c r="O35" s="110"/>
    </row>
    <row r="36" spans="1:15" ht="20.25" customHeight="1">
      <c r="A36" s="62"/>
      <c r="B36" s="67">
        <f>'DATA PESERTA DIDIK'!B45</f>
        <v>0</v>
      </c>
      <c r="C36" s="151">
        <f>'DATA PESERTA DIDIK'!C45</f>
        <v>0</v>
      </c>
      <c r="D36" s="92">
        <f>'DATA PESERTA DIDIK'!D45</f>
        <v>0</v>
      </c>
      <c r="E36" s="66"/>
      <c r="F36" s="67"/>
      <c r="G36" s="68"/>
      <c r="H36" s="38"/>
      <c r="I36" s="110"/>
      <c r="J36" s="110"/>
      <c r="K36" s="110"/>
      <c r="L36" s="110"/>
      <c r="M36" s="110"/>
      <c r="N36" s="110"/>
      <c r="O36" s="110"/>
    </row>
    <row r="37" spans="1:15" ht="20.25" customHeight="1">
      <c r="A37" s="62"/>
      <c r="B37" s="67">
        <f>'DATA PESERTA DIDIK'!B46</f>
        <v>0</v>
      </c>
      <c r="C37" s="151">
        <f>'DATA PESERTA DIDIK'!C46</f>
        <v>0</v>
      </c>
      <c r="D37" s="92">
        <f>'DATA PESERTA DIDIK'!D46</f>
        <v>0</v>
      </c>
      <c r="E37" s="66"/>
      <c r="F37" s="67"/>
      <c r="G37" s="68"/>
      <c r="H37" s="38"/>
      <c r="I37" s="110"/>
      <c r="J37" s="110"/>
      <c r="K37" s="110"/>
      <c r="L37" s="110"/>
      <c r="M37" s="110"/>
      <c r="N37" s="110"/>
      <c r="O37" s="110"/>
    </row>
    <row r="38" spans="1:15" ht="20.25" customHeight="1">
      <c r="A38" s="62"/>
      <c r="B38" s="67">
        <f>'DATA PESERTA DIDIK'!B47</f>
        <v>0</v>
      </c>
      <c r="C38" s="151">
        <f>'DATA PESERTA DIDIK'!C47</f>
        <v>0</v>
      </c>
      <c r="D38" s="92">
        <f>'DATA PESERTA DIDIK'!D47</f>
        <v>0</v>
      </c>
      <c r="E38" s="66"/>
      <c r="F38" s="67"/>
      <c r="G38" s="68"/>
      <c r="H38" s="38"/>
      <c r="I38" s="110"/>
      <c r="J38" s="110"/>
      <c r="K38" s="110"/>
      <c r="L38" s="110"/>
      <c r="M38" s="110"/>
      <c r="N38" s="110"/>
      <c r="O38" s="110"/>
    </row>
    <row r="39" spans="1:15" ht="20.25" customHeight="1">
      <c r="A39" s="62"/>
      <c r="B39" s="67" t="e">
        <f t="shared" ref="B39:D39" si="0">#REF!</f>
        <v>#REF!</v>
      </c>
      <c r="C39" s="67" t="e">
        <f t="shared" si="0"/>
        <v>#REF!</v>
      </c>
      <c r="D39" s="92" t="e">
        <f t="shared" si="0"/>
        <v>#REF!</v>
      </c>
      <c r="E39" s="66"/>
      <c r="F39" s="67"/>
      <c r="G39" s="68"/>
      <c r="H39" s="38"/>
      <c r="I39" s="110"/>
      <c r="J39" s="110"/>
      <c r="K39" s="110"/>
      <c r="L39" s="110"/>
      <c r="M39" s="110"/>
      <c r="N39" s="110"/>
      <c r="O39" s="110"/>
    </row>
    <row r="40" spans="1:15" ht="20.25" customHeight="1">
      <c r="A40" s="62"/>
      <c r="B40" s="67" t="e">
        <f t="shared" ref="B40:D40" si="1">#REF!</f>
        <v>#REF!</v>
      </c>
      <c r="C40" s="67" t="e">
        <f t="shared" si="1"/>
        <v>#REF!</v>
      </c>
      <c r="D40" s="92" t="e">
        <f t="shared" si="1"/>
        <v>#REF!</v>
      </c>
      <c r="E40" s="66"/>
      <c r="F40" s="67"/>
      <c r="G40" s="68"/>
      <c r="H40" s="38"/>
      <c r="I40" s="110"/>
      <c r="J40" s="110"/>
      <c r="K40" s="110"/>
      <c r="L40" s="110"/>
      <c r="M40" s="110"/>
      <c r="N40" s="110"/>
      <c r="O40" s="110"/>
    </row>
    <row r="41" spans="1:15" ht="20.25" customHeight="1">
      <c r="A41" s="62"/>
      <c r="B41" s="67" t="e">
        <f t="shared" ref="B41:D41" si="2">#REF!</f>
        <v>#REF!</v>
      </c>
      <c r="C41" s="67" t="e">
        <f t="shared" si="2"/>
        <v>#REF!</v>
      </c>
      <c r="D41" s="92" t="e">
        <f t="shared" si="2"/>
        <v>#REF!</v>
      </c>
      <c r="E41" s="66"/>
      <c r="F41" s="67"/>
      <c r="G41" s="68"/>
      <c r="H41" s="38"/>
      <c r="I41" s="110"/>
      <c r="J41" s="110"/>
      <c r="K41" s="110"/>
      <c r="L41" s="110"/>
      <c r="M41" s="110"/>
      <c r="N41" s="110"/>
      <c r="O41" s="110"/>
    </row>
    <row r="42" spans="1:15" ht="20.25" customHeight="1">
      <c r="A42" s="62"/>
      <c r="B42" s="67" t="e">
        <f t="shared" ref="B42:D42" si="3">#REF!</f>
        <v>#REF!</v>
      </c>
      <c r="C42" s="67" t="e">
        <f t="shared" si="3"/>
        <v>#REF!</v>
      </c>
      <c r="D42" s="92" t="e">
        <f t="shared" si="3"/>
        <v>#REF!</v>
      </c>
      <c r="E42" s="66"/>
      <c r="F42" s="67"/>
      <c r="G42" s="68"/>
      <c r="H42" s="38"/>
      <c r="I42" s="110"/>
      <c r="J42" s="110"/>
      <c r="K42" s="110"/>
      <c r="L42" s="110"/>
      <c r="M42" s="110"/>
      <c r="N42" s="110"/>
      <c r="O42" s="110"/>
    </row>
    <row r="43" spans="1:15" ht="20.25" customHeight="1">
      <c r="A43" s="62"/>
      <c r="B43" s="67" t="e">
        <f t="shared" ref="B43:D43" si="4">#REF!</f>
        <v>#REF!</v>
      </c>
      <c r="C43" s="67" t="e">
        <f t="shared" si="4"/>
        <v>#REF!</v>
      </c>
      <c r="D43" s="92" t="e">
        <f t="shared" si="4"/>
        <v>#REF!</v>
      </c>
      <c r="E43" s="66"/>
      <c r="F43" s="67"/>
      <c r="G43" s="68"/>
      <c r="H43" s="38"/>
      <c r="I43" s="110"/>
      <c r="J43" s="110"/>
      <c r="K43" s="110"/>
      <c r="L43" s="110"/>
      <c r="M43" s="110"/>
      <c r="N43" s="110"/>
      <c r="O43" s="110"/>
    </row>
    <row r="44" spans="1:15" ht="20.25" customHeight="1">
      <c r="A44" s="62"/>
      <c r="B44" s="67" t="e">
        <f t="shared" ref="B44:D44" si="5">#REF!</f>
        <v>#REF!</v>
      </c>
      <c r="C44" s="67" t="e">
        <f t="shared" si="5"/>
        <v>#REF!</v>
      </c>
      <c r="D44" s="92" t="e">
        <f t="shared" si="5"/>
        <v>#REF!</v>
      </c>
      <c r="E44" s="66"/>
      <c r="F44" s="67"/>
      <c r="G44" s="68"/>
      <c r="H44" s="38"/>
      <c r="I44" s="110"/>
      <c r="J44" s="110"/>
      <c r="K44" s="110"/>
      <c r="L44" s="110"/>
      <c r="M44" s="110"/>
      <c r="N44" s="110"/>
      <c r="O44" s="110"/>
    </row>
    <row r="45" spans="1:15" ht="20.25" customHeight="1">
      <c r="A45" s="62"/>
      <c r="B45" s="90" t="e">
        <f t="shared" ref="B45:D45" si="6">#REF!</f>
        <v>#REF!</v>
      </c>
      <c r="C45" s="67" t="e">
        <f t="shared" si="6"/>
        <v>#REF!</v>
      </c>
      <c r="D45" s="92" t="e">
        <f t="shared" si="6"/>
        <v>#REF!</v>
      </c>
      <c r="E45" s="66"/>
      <c r="F45" s="67"/>
      <c r="G45" s="68"/>
      <c r="H45" s="38"/>
      <c r="I45" s="110"/>
      <c r="J45" s="110"/>
      <c r="K45" s="110"/>
      <c r="L45" s="110"/>
      <c r="M45" s="110"/>
      <c r="N45" s="110"/>
      <c r="O45" s="110"/>
    </row>
    <row r="46" spans="1:15" ht="20.25" customHeight="1">
      <c r="A46" s="62"/>
      <c r="B46" s="90" t="e">
        <f t="shared" ref="B46:D46" si="7">#REF!</f>
        <v>#REF!</v>
      </c>
      <c r="C46" s="67" t="e">
        <f t="shared" si="7"/>
        <v>#REF!</v>
      </c>
      <c r="D46" s="92" t="e">
        <f t="shared" si="7"/>
        <v>#REF!</v>
      </c>
      <c r="E46" s="66"/>
      <c r="F46" s="67"/>
      <c r="G46" s="68"/>
      <c r="H46" s="38"/>
      <c r="I46" s="110"/>
      <c r="J46" s="110"/>
      <c r="K46" s="110"/>
      <c r="L46" s="110"/>
      <c r="M46" s="110"/>
      <c r="N46" s="110"/>
      <c r="O46" s="110"/>
    </row>
    <row r="47" spans="1:15" ht="20.25" customHeight="1">
      <c r="A47" s="62"/>
      <c r="B47" s="90" t="e">
        <f t="shared" ref="B47:D47" si="8">#REF!</f>
        <v>#REF!</v>
      </c>
      <c r="C47" s="67" t="e">
        <f t="shared" si="8"/>
        <v>#REF!</v>
      </c>
      <c r="D47" s="92" t="e">
        <f t="shared" si="8"/>
        <v>#REF!</v>
      </c>
      <c r="E47" s="66"/>
      <c r="F47" s="67"/>
      <c r="G47" s="68"/>
      <c r="H47" s="38"/>
      <c r="I47" s="110"/>
      <c r="J47" s="110"/>
      <c r="K47" s="110"/>
      <c r="L47" s="110"/>
      <c r="M47" s="110"/>
      <c r="N47" s="110"/>
      <c r="O47" s="110"/>
    </row>
    <row r="48" spans="1:15" ht="20.25" customHeight="1">
      <c r="A48" s="62"/>
      <c r="B48" s="90">
        <f>'DATA PESERTA DIDIK'!B48</f>
        <v>0</v>
      </c>
      <c r="C48" s="67">
        <f>'DATA PESERTA DIDIK'!C48</f>
        <v>0</v>
      </c>
      <c r="D48" s="92">
        <f>'DATA PESERTA DIDIK'!D48</f>
        <v>0</v>
      </c>
      <c r="E48" s="66"/>
      <c r="F48" s="67"/>
      <c r="G48" s="68"/>
      <c r="H48" s="38"/>
      <c r="I48" s="110"/>
      <c r="J48" s="110"/>
      <c r="K48" s="110"/>
      <c r="L48" s="110"/>
      <c r="M48" s="110"/>
      <c r="N48" s="110"/>
      <c r="O48" s="110"/>
    </row>
    <row r="49" spans="1:15" ht="20.25" customHeight="1">
      <c r="A49" s="62"/>
      <c r="B49" s="90">
        <f>'DATA PESERTA DIDIK'!B49</f>
        <v>0</v>
      </c>
      <c r="C49" s="67">
        <f>'DATA PESERTA DIDIK'!C49</f>
        <v>0</v>
      </c>
      <c r="D49" s="92">
        <f>'DATA PESERTA DIDIK'!D49</f>
        <v>0</v>
      </c>
      <c r="E49" s="66"/>
      <c r="F49" s="67"/>
      <c r="G49" s="68"/>
      <c r="H49" s="38"/>
      <c r="I49" s="110"/>
      <c r="J49" s="110"/>
      <c r="K49" s="110"/>
      <c r="L49" s="110"/>
      <c r="M49" s="110"/>
      <c r="N49" s="110"/>
      <c r="O49" s="110"/>
    </row>
    <row r="50" spans="1:15" ht="20.25" customHeight="1">
      <c r="A50" s="62"/>
      <c r="B50" s="90">
        <f>'DATA PESERTA DIDIK'!B50</f>
        <v>0</v>
      </c>
      <c r="C50" s="67">
        <f>'DATA PESERTA DIDIK'!C50</f>
        <v>0</v>
      </c>
      <c r="D50" s="92">
        <f>'DATA PESERTA DIDIK'!D50</f>
        <v>0</v>
      </c>
      <c r="E50" s="66"/>
      <c r="F50" s="67"/>
      <c r="G50" s="68"/>
      <c r="H50" s="38"/>
      <c r="I50" s="110"/>
      <c r="J50" s="110"/>
      <c r="K50" s="110"/>
      <c r="L50" s="110"/>
      <c r="M50" s="110"/>
      <c r="N50" s="110"/>
      <c r="O50" s="110"/>
    </row>
    <row r="51" spans="1:15" ht="20.25" customHeight="1">
      <c r="A51" s="62"/>
      <c r="B51" s="90">
        <f>'DATA PESERTA DIDIK'!B51</f>
        <v>0</v>
      </c>
      <c r="C51" s="67">
        <f>'DATA PESERTA DIDIK'!C51</f>
        <v>0</v>
      </c>
      <c r="D51" s="92">
        <f>'DATA PESERTA DIDIK'!D51</f>
        <v>0</v>
      </c>
      <c r="E51" s="66"/>
      <c r="F51" s="67"/>
      <c r="G51" s="68"/>
      <c r="H51" s="38"/>
      <c r="I51" s="110"/>
      <c r="J51" s="110"/>
      <c r="K51" s="110"/>
      <c r="L51" s="110"/>
      <c r="M51" s="110"/>
      <c r="N51" s="110"/>
      <c r="O51" s="110"/>
    </row>
    <row r="52" spans="1:15" ht="20.25" customHeight="1">
      <c r="A52" s="62"/>
      <c r="B52" s="90">
        <f>'DATA PESERTA DIDIK'!B52</f>
        <v>0</v>
      </c>
      <c r="C52" s="67">
        <f>'DATA PESERTA DIDIK'!C52</f>
        <v>0</v>
      </c>
      <c r="D52" s="92">
        <f>'DATA PESERTA DIDIK'!D52</f>
        <v>0</v>
      </c>
      <c r="E52" s="66"/>
      <c r="F52" s="67"/>
      <c r="G52" s="68"/>
      <c r="H52" s="38"/>
      <c r="I52" s="110"/>
      <c r="J52" s="110"/>
      <c r="K52" s="110"/>
      <c r="L52" s="110"/>
      <c r="M52" s="110"/>
      <c r="N52" s="110"/>
      <c r="O52" s="110"/>
    </row>
    <row r="53" spans="1:15" ht="20.25" customHeight="1">
      <c r="A53" s="62"/>
      <c r="B53" s="90">
        <f>'DATA PESERTA DIDIK'!B53</f>
        <v>0</v>
      </c>
      <c r="C53" s="67">
        <f>'DATA PESERTA DIDIK'!C53</f>
        <v>0</v>
      </c>
      <c r="D53" s="92">
        <f>'DATA PESERTA DIDIK'!D53</f>
        <v>0</v>
      </c>
      <c r="E53" s="66"/>
      <c r="F53" s="67"/>
      <c r="G53" s="68"/>
      <c r="H53" s="38"/>
      <c r="I53" s="110"/>
      <c r="J53" s="110"/>
      <c r="K53" s="110"/>
      <c r="L53" s="110"/>
      <c r="M53" s="110"/>
      <c r="N53" s="110"/>
      <c r="O53" s="110"/>
    </row>
    <row r="54" spans="1:15" ht="20.25" customHeight="1">
      <c r="A54" s="62"/>
      <c r="B54" s="90">
        <f>'DATA PESERTA DIDIK'!B54</f>
        <v>0</v>
      </c>
      <c r="C54" s="67">
        <f>'DATA PESERTA DIDIK'!C54</f>
        <v>0</v>
      </c>
      <c r="D54" s="92">
        <f>'DATA PESERTA DIDIK'!D54</f>
        <v>0</v>
      </c>
      <c r="E54" s="66"/>
      <c r="F54" s="67"/>
      <c r="G54" s="68"/>
      <c r="H54" s="38"/>
      <c r="I54" s="110"/>
      <c r="J54" s="110"/>
      <c r="K54" s="110"/>
      <c r="L54" s="110"/>
      <c r="M54" s="110"/>
      <c r="N54" s="110"/>
      <c r="O54" s="110"/>
    </row>
    <row r="55" spans="1:15" ht="20.25" customHeight="1">
      <c r="A55" s="62"/>
      <c r="B55" s="90">
        <f>'DATA PESERTA DIDIK'!B55</f>
        <v>0</v>
      </c>
      <c r="C55" s="67">
        <f>'DATA PESERTA DIDIK'!C55</f>
        <v>0</v>
      </c>
      <c r="D55" s="92">
        <f>'DATA PESERTA DIDIK'!D55</f>
        <v>0</v>
      </c>
      <c r="E55" s="105"/>
      <c r="F55" s="106"/>
      <c r="G55" s="107"/>
      <c r="H55" s="38"/>
      <c r="I55" s="110"/>
      <c r="J55" s="110"/>
      <c r="K55" s="110"/>
      <c r="L55" s="110"/>
      <c r="M55" s="110"/>
      <c r="N55" s="110"/>
      <c r="O55" s="110"/>
    </row>
    <row r="56" spans="1:15" ht="12.75" customHeight="1">
      <c r="A56" s="38"/>
      <c r="B56" s="38"/>
      <c r="C56" s="38"/>
      <c r="D56" s="38"/>
      <c r="E56" s="38"/>
      <c r="F56" s="38"/>
      <c r="G56" s="38"/>
      <c r="H56" s="38"/>
      <c r="I56" s="110"/>
      <c r="J56" s="110"/>
      <c r="K56" s="110"/>
      <c r="L56" s="110"/>
      <c r="M56" s="110"/>
      <c r="N56" s="110"/>
      <c r="O56" s="110"/>
    </row>
    <row r="57" spans="1:15" ht="12.75" customHeight="1">
      <c r="A57" s="38"/>
      <c r="B57" s="38"/>
      <c r="C57" s="38"/>
      <c r="D57" s="38"/>
      <c r="E57" s="38"/>
      <c r="F57" s="38"/>
      <c r="G57" s="38"/>
      <c r="H57" s="38"/>
      <c r="I57" s="110"/>
      <c r="J57" s="110"/>
      <c r="K57" s="110"/>
      <c r="L57" s="110"/>
      <c r="M57" s="110"/>
      <c r="N57" s="110"/>
      <c r="O57" s="110"/>
    </row>
    <row r="58" spans="1:15" ht="12.75" customHeight="1">
      <c r="A58" s="110"/>
      <c r="B58" s="110"/>
      <c r="C58" s="110"/>
      <c r="D58" s="110"/>
      <c r="E58" s="110"/>
      <c r="F58" s="110"/>
      <c r="G58" s="110"/>
      <c r="H58" s="110"/>
      <c r="I58" s="110"/>
      <c r="J58" s="110"/>
      <c r="K58" s="110"/>
      <c r="L58" s="110"/>
      <c r="M58" s="110"/>
      <c r="N58" s="110"/>
      <c r="O58" s="110"/>
    </row>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G4"/>
  </mergeCells>
  <hyperlinks>
    <hyperlink ref="B1" location="HOME!A1" display="🏠 HOM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19" activePane="bottomLeft" state="frozen"/>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75.1406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
      <c r="A5" s="169"/>
      <c r="B5" s="170" t="s">
        <v>116</v>
      </c>
      <c r="C5" s="170"/>
      <c r="D5" s="170"/>
      <c r="E5" s="171" t="str">
        <f>": "&amp;HOME!E32</f>
        <v>: Pendidikan Agama dan Budi Pekerti</v>
      </c>
      <c r="F5" s="170"/>
      <c r="G5" s="172"/>
      <c r="H5" s="172" t="s">
        <v>116</v>
      </c>
      <c r="I5" s="172"/>
      <c r="J5" s="172" t="str">
        <f t="shared" ref="J5:J6" si="0">E5</f>
        <v>: Pendidikan Agama dan Budi Pekerti</v>
      </c>
      <c r="K5" s="172"/>
    </row>
    <row r="6" spans="1:11" ht="18">
      <c r="A6" s="169"/>
      <c r="B6" s="170" t="s">
        <v>109</v>
      </c>
      <c r="C6" s="170"/>
      <c r="D6" s="170"/>
      <c r="E6" s="171" t="str">
        <f>": "&amp;HOME!H26</f>
        <v>: Genap</v>
      </c>
      <c r="F6" s="170"/>
      <c r="G6" s="172"/>
      <c r="H6" s="172" t="s">
        <v>109</v>
      </c>
      <c r="I6" s="172"/>
      <c r="J6" s="172" t="str">
        <f t="shared" si="0"/>
        <v>: Genap</v>
      </c>
      <c r="K6" s="172"/>
    </row>
    <row r="7" spans="1:11" ht="16.5">
      <c r="A7" s="166"/>
      <c r="B7" s="167"/>
      <c r="C7" s="167"/>
      <c r="D7" s="167"/>
      <c r="E7" s="167"/>
      <c r="F7" s="167"/>
      <c r="G7" s="164"/>
      <c r="H7" s="164"/>
      <c r="I7" s="164"/>
      <c r="J7" s="164"/>
      <c r="K7" s="164"/>
    </row>
    <row r="8" spans="1:11" ht="27.75" customHeight="1" thickBot="1">
      <c r="A8" s="166"/>
      <c r="B8" s="167"/>
      <c r="C8" s="167"/>
      <c r="D8" s="173" t="s">
        <v>115</v>
      </c>
      <c r="E8" s="174" t="s">
        <v>292</v>
      </c>
      <c r="F8" s="175"/>
      <c r="G8" s="176"/>
      <c r="H8" s="164"/>
      <c r="I8" s="177" t="s">
        <v>115</v>
      </c>
      <c r="J8" s="173" t="s">
        <v>293</v>
      </c>
      <c r="K8" s="164"/>
    </row>
    <row r="9" spans="1:11" ht="34.5" customHeight="1" thickBot="1">
      <c r="A9" s="166"/>
      <c r="B9" s="167"/>
      <c r="C9" s="167"/>
      <c r="D9" s="178">
        <v>1</v>
      </c>
      <c r="E9" s="337" t="s">
        <v>500</v>
      </c>
      <c r="F9" s="180"/>
      <c r="G9" s="181"/>
      <c r="H9" s="164"/>
      <c r="I9" s="182">
        <v>1</v>
      </c>
      <c r="J9" s="183" t="s">
        <v>294</v>
      </c>
      <c r="K9" s="164"/>
    </row>
    <row r="10" spans="1:11" ht="33" customHeight="1" thickBot="1">
      <c r="A10" s="166"/>
      <c r="B10" s="167"/>
      <c r="C10" s="167"/>
      <c r="D10" s="178">
        <v>2</v>
      </c>
      <c r="E10" s="338" t="s">
        <v>501</v>
      </c>
      <c r="F10" s="180"/>
      <c r="G10" s="181"/>
      <c r="H10" s="164"/>
      <c r="I10" s="182">
        <v>2</v>
      </c>
      <c r="J10" s="183"/>
      <c r="K10" s="164"/>
    </row>
    <row r="11" spans="1:11" ht="33" customHeight="1" thickBot="1">
      <c r="A11" s="166"/>
      <c r="B11" s="167"/>
      <c r="C11" s="167"/>
      <c r="D11" s="178">
        <v>3</v>
      </c>
      <c r="E11" s="338" t="s">
        <v>502</v>
      </c>
      <c r="F11" s="180"/>
      <c r="G11" s="181"/>
      <c r="H11" s="164"/>
      <c r="I11" s="182">
        <v>3</v>
      </c>
      <c r="J11" s="183"/>
      <c r="K11" s="164"/>
    </row>
    <row r="12" spans="1:11" ht="33" customHeight="1" thickBot="1">
      <c r="A12" s="166"/>
      <c r="B12" s="167"/>
      <c r="C12" s="167"/>
      <c r="D12" s="178">
        <v>4</v>
      </c>
      <c r="E12" s="338" t="s">
        <v>503</v>
      </c>
      <c r="F12" s="180"/>
      <c r="G12" s="181"/>
      <c r="H12" s="164"/>
      <c r="I12" s="182">
        <v>4</v>
      </c>
      <c r="J12" s="183"/>
      <c r="K12" s="164"/>
    </row>
    <row r="13" spans="1:11" ht="33" customHeight="1" thickBot="1">
      <c r="A13" s="166"/>
      <c r="B13" s="167"/>
      <c r="C13" s="167"/>
      <c r="D13" s="178">
        <v>5</v>
      </c>
      <c r="E13" s="338" t="s">
        <v>504</v>
      </c>
      <c r="F13" s="180"/>
      <c r="G13" s="181"/>
      <c r="H13" s="164"/>
      <c r="I13" s="182">
        <v>5</v>
      </c>
      <c r="J13" s="183"/>
      <c r="K13" s="164"/>
    </row>
    <row r="14" spans="1:11" ht="33" customHeight="1" thickBot="1">
      <c r="A14" s="166"/>
      <c r="B14" s="167"/>
      <c r="C14" s="167"/>
      <c r="D14" s="178">
        <v>6</v>
      </c>
      <c r="E14" s="338" t="s">
        <v>505</v>
      </c>
      <c r="F14" s="180"/>
      <c r="G14" s="181"/>
      <c r="H14" s="164"/>
      <c r="I14" s="184">
        <v>6</v>
      </c>
      <c r="J14" s="183"/>
      <c r="K14" s="164"/>
    </row>
    <row r="15" spans="1:11" ht="33" customHeight="1">
      <c r="A15" s="166"/>
      <c r="B15" s="167"/>
      <c r="C15" s="167"/>
      <c r="D15" s="178">
        <v>7</v>
      </c>
      <c r="E15" s="339" t="s">
        <v>506</v>
      </c>
      <c r="F15" s="180"/>
      <c r="G15" s="181"/>
      <c r="H15" s="185" t="s">
        <v>295</v>
      </c>
      <c r="I15" s="186"/>
      <c r="J15" s="164"/>
      <c r="K15" s="164"/>
    </row>
    <row r="16" spans="1:11" ht="35.25" customHeight="1">
      <c r="A16" s="166"/>
      <c r="B16" s="167"/>
      <c r="C16" s="167"/>
      <c r="D16" s="178">
        <v>8</v>
      </c>
      <c r="E16" s="339" t="s">
        <v>507</v>
      </c>
      <c r="F16" s="180"/>
      <c r="G16" s="181"/>
      <c r="H16" s="164"/>
      <c r="I16" s="164"/>
      <c r="J16" s="164"/>
      <c r="K16" s="164"/>
    </row>
    <row r="17" spans="1:11" ht="35.25" customHeight="1">
      <c r="A17" s="166"/>
      <c r="B17" s="167"/>
      <c r="C17" s="167"/>
      <c r="D17" s="178">
        <v>9</v>
      </c>
      <c r="E17" s="342" t="s">
        <v>508</v>
      </c>
      <c r="F17" s="167"/>
      <c r="G17" s="164"/>
      <c r="H17" s="164"/>
      <c r="I17" s="164"/>
      <c r="J17" s="164"/>
      <c r="K17" s="164"/>
    </row>
    <row r="18" spans="1:11" ht="35.25" customHeight="1">
      <c r="A18" s="166"/>
      <c r="B18" s="167"/>
      <c r="C18" s="167"/>
      <c r="D18" s="178">
        <v>10</v>
      </c>
      <c r="E18" s="339" t="s">
        <v>509</v>
      </c>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showGridLines="0"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4" width="8" customWidth="1"/>
    <col min="25" max="25" width="7.140625" customWidth="1"/>
    <col min="26" max="27" width="7.85546875" hidden="1" customWidth="1"/>
    <col min="28" max="28" width="25.7109375" hidden="1" customWidth="1"/>
    <col min="29" max="30" width="7.85546875" hidden="1" customWidth="1"/>
    <col min="31" max="31" width="20.42578125" hidden="1" customWidth="1"/>
    <col min="32" max="33" width="10.42578125" hidden="1" customWidth="1"/>
    <col min="34" max="37" width="9.140625" hidden="1"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c r="AG3" s="192"/>
      <c r="AH3" s="192"/>
      <c r="AI3" s="192"/>
      <c r="AJ3" s="192"/>
      <c r="AK3" s="192"/>
    </row>
    <row r="4" spans="1:37"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c r="AG4" s="192"/>
      <c r="AH4" s="192"/>
      <c r="AI4" s="192"/>
      <c r="AJ4" s="192"/>
      <c r="AK4" s="192"/>
    </row>
    <row r="5" spans="1:37" ht="23.25">
      <c r="A5" s="193"/>
      <c r="B5" s="193"/>
      <c r="C5" s="194" t="s">
        <v>116</v>
      </c>
      <c r="D5" s="195" t="s">
        <v>88</v>
      </c>
      <c r="E5" s="196" t="str">
        <f>HOME!E32</f>
        <v>Pendidikan Agama dan Budi Pekerti</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c r="AG5" s="192"/>
      <c r="AH5" s="192"/>
      <c r="AI5" s="192"/>
      <c r="AJ5" s="192"/>
      <c r="AK5" s="192"/>
    </row>
    <row r="6" spans="1:37"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534" t="s">
        <v>115</v>
      </c>
      <c r="C8" s="534" t="s">
        <v>297</v>
      </c>
      <c r="D8" s="539" t="str">
        <f>HOME!E32</f>
        <v>Pendidikan Agama dan Budi Pekerti</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c r="AG8" s="202"/>
      <c r="AH8" s="202"/>
      <c r="AI8" s="202"/>
      <c r="AJ8" s="202"/>
      <c r="AK8" s="202"/>
    </row>
    <row r="9" spans="1:37" ht="32.25" customHeight="1">
      <c r="A9" s="200"/>
      <c r="B9" s="482"/>
      <c r="C9" s="482"/>
      <c r="D9" s="541"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c r="AG9" s="202"/>
      <c r="AH9" s="202"/>
      <c r="AI9" s="202"/>
      <c r="AJ9" s="202"/>
      <c r="AK9" s="202"/>
    </row>
    <row r="10" spans="1:37"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c r="AG10" s="202"/>
      <c r="AH10" s="202"/>
      <c r="AI10" s="202"/>
      <c r="AJ10" s="202"/>
      <c r="AK10" s="202"/>
    </row>
    <row r="11" spans="1:37" ht="16.5">
      <c r="A11" s="200"/>
      <c r="B11" s="456"/>
      <c r="C11" s="456"/>
      <c r="D11" s="205" t="str">
        <f>'TP PA'!E9</f>
        <v>mampu membaca Q.S. At-Tīn dengan tartil.</v>
      </c>
      <c r="E11" s="206" t="str">
        <f>'TP PA'!E10</f>
        <v>mampu menjelaskan pesan-pesan pokok Q.S. At-Tīn dengan baik.</v>
      </c>
      <c r="F11" s="205" t="str">
        <f>'TP PA'!E11</f>
        <v>mampu membaca hadis tentang silaturahmi dengan baik.</v>
      </c>
      <c r="G11" s="206" t="str">
        <f>'TP PA'!E12</f>
        <v>mampu menjelaskan arti iman kepada Rasul dengan benar</v>
      </c>
      <c r="H11" s="205" t="str">
        <f>'TP PA'!E13</f>
        <v>mampu menyebutkan sifat-sifat Rasul dengan benar</v>
      </c>
      <c r="I11" s="206" t="str">
        <f>'TP PA'!E14</f>
        <v>mampu menjelaskan tujuan diutusnya Rasul dengan benar</v>
      </c>
      <c r="J11" s="205" t="str">
        <f>'TP PA'!E15</f>
        <v>menjelaskan makna salam dengan baik</v>
      </c>
      <c r="K11" s="205" t="str">
        <f>'TP PA'!E16</f>
        <v>menjelaskan ciri-ciri munafik dengan baik</v>
      </c>
      <c r="L11" s="205" t="str">
        <f>'TP PA'!E17</f>
        <v>menjelaskan ketentuan dan mempraktikkan tata cara  salat jumat, salat duha, dan salat tahajud dengan benar</v>
      </c>
      <c r="M11" s="205" t="str">
        <f>'TP PA'!E18</f>
        <v>mampu menceritakan kisah nabi Muhammad SAW membangun kota Madinah</v>
      </c>
      <c r="N11" s="205">
        <f>'TP PA'!E19</f>
        <v>0</v>
      </c>
      <c r="O11" s="205">
        <f>'TP PA'!E20</f>
        <v>0</v>
      </c>
      <c r="P11" s="205">
        <f>'TP PA'!E21</f>
        <v>0</v>
      </c>
      <c r="Q11" s="205">
        <f>'TP PA'!E22</f>
        <v>0</v>
      </c>
      <c r="R11" s="205">
        <f>'TP PA'!E23</f>
        <v>0</v>
      </c>
      <c r="S11" s="205">
        <f>'TP PA'!E24</f>
        <v>0</v>
      </c>
      <c r="T11" s="205">
        <f>'TP PA'!E25</f>
        <v>0</v>
      </c>
      <c r="U11" s="205">
        <f>'TP PA'!E26</f>
        <v>0</v>
      </c>
      <c r="V11" s="205">
        <f>'TP PA'!E27</f>
        <v>0</v>
      </c>
      <c r="W11" s="205">
        <f>'TP PA'!E28</f>
        <v>0</v>
      </c>
      <c r="X11" s="538"/>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 ca="1">IFERROR(__xludf.DUMMYFUNCTION("QUERY('DATA PESERTA DIDIK'!D6:D55)"),"")</f>
        <v/>
      </c>
      <c r="D12" s="210">
        <v>80</v>
      </c>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80</v>
      </c>
      <c r="Y12" s="190"/>
      <c r="Z12" s="213" t="str">
        <f t="shared" ref="Z12:Z61" si="1">INDEX($D$11:$W$11,MATCH(AA12,D12:W12,0))</f>
        <v>mampu membaca Q.S. At-Tīn dengan tartil.</v>
      </c>
      <c r="AA12" s="191">
        <f t="shared" ref="AA12:AA61" si="2">MAX(D12:W12)</f>
        <v>80</v>
      </c>
      <c r="AB12" s="191" t="str">
        <f t="shared" ref="AB12:AB61" ca="1" si="3">C12&amp;" sangat menguasai dalam "&amp;Z12</f>
        <v xml:space="preserve"> sangat menguasai dalam mampu membaca Q.S. At-Tīn dengan tartil.</v>
      </c>
      <c r="AC12" s="191" t="str">
        <f t="shared" ref="AC12:AC61" si="4">INDEX($D$11:$W$11,MATCH(AD12,D12:W12,0))</f>
        <v>mampu membaca Q.S. At-Tīn dengan tartil.</v>
      </c>
      <c r="AD12" s="191">
        <f t="shared" ref="AD12:AD61" si="5">MIN(D12:W12)</f>
        <v>80</v>
      </c>
      <c r="AE12" s="191" t="str">
        <f t="shared" ref="AE12:AE61" ca="1" si="6">C12&amp;" perlu bimbingan dalam "&amp;AC12</f>
        <v xml:space="preserve"> perlu bimbingan dalam mampu membaca Q.S. At-Tīn dengan tartil.</v>
      </c>
      <c r="AF12" s="191"/>
      <c r="AG12" s="192"/>
      <c r="AH12" s="192"/>
      <c r="AI12" s="192"/>
      <c r="AJ12" s="192"/>
      <c r="AK12" s="192"/>
    </row>
    <row r="13" spans="1:37" ht="16.5" customHeight="1">
      <c r="A13" s="190"/>
      <c r="B13" s="208">
        <v>2</v>
      </c>
      <c r="C13" s="209"/>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#N/A</v>
      </c>
      <c r="AC45" s="191" t="e">
        <f t="shared" si="4"/>
        <v>#N/A</v>
      </c>
      <c r="AD45" s="191">
        <f t="shared" si="5"/>
        <v>0</v>
      </c>
      <c r="AE45" s="191" t="e">
        <f t="shared" si="6"/>
        <v>#N/A</v>
      </c>
      <c r="AF45" s="191"/>
      <c r="AG45" s="192"/>
      <c r="AH45" s="192"/>
      <c r="AI45" s="192"/>
      <c r="AJ45" s="192"/>
      <c r="AK45" s="192"/>
    </row>
    <row r="46" spans="1:37" ht="16.5" customHeight="1">
      <c r="A46" s="190"/>
      <c r="B46" s="208">
        <v>35</v>
      </c>
      <c r="C46" s="209"/>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#N/A</v>
      </c>
      <c r="AC46" s="191" t="e">
        <f t="shared" si="4"/>
        <v>#N/A</v>
      </c>
      <c r="AD46" s="191">
        <f t="shared" si="5"/>
        <v>0</v>
      </c>
      <c r="AE46" s="191" t="e">
        <f t="shared" si="6"/>
        <v>#N/A</v>
      </c>
      <c r="AF46" s="191"/>
      <c r="AG46" s="192"/>
      <c r="AH46" s="192"/>
      <c r="AI46" s="192"/>
      <c r="AJ46" s="192"/>
      <c r="AK46" s="192"/>
    </row>
    <row r="47" spans="1:37" ht="16.5" customHeight="1">
      <c r="A47" s="190"/>
      <c r="B47" s="208">
        <v>36</v>
      </c>
      <c r="C47" s="209"/>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#N/A</v>
      </c>
      <c r="AC47" s="191" t="e">
        <f t="shared" si="4"/>
        <v>#N/A</v>
      </c>
      <c r="AD47" s="191">
        <f t="shared" si="5"/>
        <v>0</v>
      </c>
      <c r="AE47" s="191" t="e">
        <f t="shared" si="6"/>
        <v>#N/A</v>
      </c>
      <c r="AF47" s="191"/>
      <c r="AG47" s="192"/>
      <c r="AH47" s="192"/>
      <c r="AI47" s="192"/>
      <c r="AJ47" s="192"/>
      <c r="AK47" s="192"/>
    </row>
    <row r="48" spans="1:37" ht="16.5" customHeight="1">
      <c r="A48" s="190"/>
      <c r="B48" s="208">
        <v>37</v>
      </c>
      <c r="C48" s="209"/>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#N/A</v>
      </c>
      <c r="AC48" s="191" t="e">
        <f t="shared" si="4"/>
        <v>#N/A</v>
      </c>
      <c r="AD48" s="191">
        <f t="shared" si="5"/>
        <v>0</v>
      </c>
      <c r="AE48" s="191" t="e">
        <f t="shared" si="6"/>
        <v>#N/A</v>
      </c>
      <c r="AF48" s="191"/>
      <c r="AG48" s="192"/>
      <c r="AH48" s="192"/>
      <c r="AI48" s="192"/>
      <c r="AJ48" s="192"/>
      <c r="AK48" s="192"/>
    </row>
    <row r="49" spans="1:37" ht="16.5" customHeight="1">
      <c r="A49" s="190"/>
      <c r="B49" s="208">
        <v>38</v>
      </c>
      <c r="C49" s="209"/>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#N/A</v>
      </c>
      <c r="AC49" s="191" t="e">
        <f t="shared" si="4"/>
        <v>#N/A</v>
      </c>
      <c r="AD49" s="191">
        <f t="shared" si="5"/>
        <v>0</v>
      </c>
      <c r="AE49" s="191" t="e">
        <f t="shared" si="6"/>
        <v>#N/A</v>
      </c>
      <c r="AF49" s="191"/>
      <c r="AG49" s="192"/>
      <c r="AH49" s="192"/>
      <c r="AI49" s="192"/>
      <c r="AJ49" s="192"/>
      <c r="AK49" s="192"/>
    </row>
    <row r="50" spans="1:37" ht="16.5" customHeight="1">
      <c r="A50" s="190"/>
      <c r="B50" s="208">
        <v>39</v>
      </c>
      <c r="C50" s="209"/>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#N/A</v>
      </c>
      <c r="AC50" s="191" t="e">
        <f t="shared" si="4"/>
        <v>#N/A</v>
      </c>
      <c r="AD50" s="191">
        <f t="shared" si="5"/>
        <v>0</v>
      </c>
      <c r="AE50" s="191" t="e">
        <f t="shared" si="6"/>
        <v>#N/A</v>
      </c>
      <c r="AF50" s="191"/>
      <c r="AG50" s="192"/>
      <c r="AH50" s="192"/>
      <c r="AI50" s="192"/>
      <c r="AJ50" s="192"/>
      <c r="AK50" s="192"/>
    </row>
    <row r="51" spans="1:37" ht="16.5" customHeight="1">
      <c r="A51" s="190"/>
      <c r="B51" s="208">
        <v>40</v>
      </c>
      <c r="C51" s="209"/>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#N/A</v>
      </c>
      <c r="AC51" s="191" t="e">
        <f t="shared" si="4"/>
        <v>#N/A</v>
      </c>
      <c r="AD51" s="191">
        <f t="shared" si="5"/>
        <v>0</v>
      </c>
      <c r="AE51" s="191" t="e">
        <f t="shared" si="6"/>
        <v>#N/A</v>
      </c>
      <c r="AF51" s="191"/>
      <c r="AG51" s="192"/>
      <c r="AH51" s="192"/>
      <c r="AI51" s="192"/>
      <c r="AJ51" s="192"/>
      <c r="AK51" s="192"/>
    </row>
    <row r="52" spans="1:37" ht="16.5" customHeight="1">
      <c r="A52" s="190"/>
      <c r="B52" s="208">
        <v>41</v>
      </c>
      <c r="C52" s="209"/>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#N/A</v>
      </c>
      <c r="AC52" s="191" t="e">
        <f t="shared" si="4"/>
        <v>#N/A</v>
      </c>
      <c r="AD52" s="191">
        <f t="shared" si="5"/>
        <v>0</v>
      </c>
      <c r="AE52" s="191" t="e">
        <f t="shared" si="6"/>
        <v>#N/A</v>
      </c>
      <c r="AF52" s="191"/>
      <c r="AG52" s="192"/>
      <c r="AH52" s="192"/>
      <c r="AI52" s="192"/>
      <c r="AJ52" s="192"/>
      <c r="AK52" s="192"/>
    </row>
    <row r="53" spans="1:37" ht="16.5" customHeight="1">
      <c r="A53" s="190"/>
      <c r="B53" s="208">
        <v>42</v>
      </c>
      <c r="C53" s="209"/>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#N/A</v>
      </c>
      <c r="AC53" s="191" t="e">
        <f t="shared" si="4"/>
        <v>#N/A</v>
      </c>
      <c r="AD53" s="191">
        <f t="shared" si="5"/>
        <v>0</v>
      </c>
      <c r="AE53" s="191" t="e">
        <f t="shared" si="6"/>
        <v>#N/A</v>
      </c>
      <c r="AF53" s="191"/>
      <c r="AG53" s="192"/>
      <c r="AH53" s="192"/>
      <c r="AI53" s="192"/>
      <c r="AJ53" s="192"/>
      <c r="AK53" s="192"/>
    </row>
    <row r="54" spans="1:37" ht="16.5" customHeight="1">
      <c r="A54" s="190"/>
      <c r="B54" s="208">
        <v>43</v>
      </c>
      <c r="C54" s="209"/>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535" t="s">
        <v>324</v>
      </c>
      <c r="C62" s="463"/>
      <c r="D62" s="220">
        <f t="shared" ref="D62:W62" si="7">IFERROR(AVERAGE(D12:D61),0)</f>
        <v>80</v>
      </c>
      <c r="E62" s="220">
        <f t="shared" si="7"/>
        <v>0</v>
      </c>
      <c r="F62" s="220">
        <f t="shared" si="7"/>
        <v>0</v>
      </c>
      <c r="G62" s="220">
        <f t="shared" si="7"/>
        <v>0</v>
      </c>
      <c r="H62" s="220">
        <f t="shared" si="7"/>
        <v>0</v>
      </c>
      <c r="I62" s="220">
        <f t="shared" si="7"/>
        <v>0</v>
      </c>
      <c r="J62" s="220">
        <f t="shared" si="7"/>
        <v>0</v>
      </c>
      <c r="K62" s="220">
        <f t="shared" si="7"/>
        <v>0</v>
      </c>
      <c r="L62" s="220">
        <f t="shared" si="7"/>
        <v>0</v>
      </c>
      <c r="M62" s="220">
        <f t="shared" si="7"/>
        <v>0</v>
      </c>
      <c r="N62" s="220">
        <f t="shared" si="7"/>
        <v>0</v>
      </c>
      <c r="O62" s="220">
        <f t="shared" si="7"/>
        <v>0</v>
      </c>
      <c r="P62" s="220">
        <f t="shared" si="7"/>
        <v>0</v>
      </c>
      <c r="Q62" s="220">
        <f t="shared" si="7"/>
        <v>0</v>
      </c>
      <c r="R62" s="220">
        <f t="shared" si="7"/>
        <v>0</v>
      </c>
      <c r="S62" s="220">
        <f t="shared" si="7"/>
        <v>0</v>
      </c>
      <c r="T62" s="220">
        <f t="shared" si="7"/>
        <v>0</v>
      </c>
      <c r="U62" s="220">
        <f t="shared" si="7"/>
        <v>0</v>
      </c>
      <c r="V62" s="220">
        <f t="shared" si="7"/>
        <v>0</v>
      </c>
      <c r="W62" s="220">
        <f t="shared" si="7"/>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C1" zoomScale="60" zoomScaleNormal="60" workbookViewId="0">
      <pane ySplit="6" topLeftCell="A7" activePane="bottomLeft" state="frozen"/>
      <selection activeCell="E24" sqref="E24"/>
      <selection pane="bottomLeft" activeCell="E16" sqref="E16"/>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"&amp;HOME!E33</f>
        <v xml:space="preserve">: Pendidikan Pancasila </v>
      </c>
      <c r="F5" s="167"/>
      <c r="G5" s="164"/>
      <c r="H5" s="164" t="s">
        <v>116</v>
      </c>
      <c r="I5" s="164"/>
      <c r="J5" s="164" t="str">
        <f t="shared" ref="J5:J6" si="0">E5</f>
        <v xml:space="preserve">: Pendidikan Pancasila </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325</v>
      </c>
      <c r="F8" s="175"/>
      <c r="G8" s="176"/>
      <c r="H8" s="164"/>
      <c r="I8" s="177" t="s">
        <v>115</v>
      </c>
      <c r="J8" s="173" t="s">
        <v>293</v>
      </c>
      <c r="K8" s="164"/>
    </row>
    <row r="9" spans="1:11" ht="31.5" customHeight="1" thickBot="1">
      <c r="A9" s="166"/>
      <c r="B9" s="167"/>
      <c r="C9" s="167"/>
      <c r="D9" s="178">
        <v>1</v>
      </c>
      <c r="E9" s="337" t="s">
        <v>578</v>
      </c>
      <c r="F9" s="180"/>
      <c r="G9" s="181"/>
      <c r="H9" s="164"/>
      <c r="I9" s="182">
        <v>1</v>
      </c>
      <c r="J9" s="179"/>
      <c r="K9" s="164"/>
    </row>
    <row r="10" spans="1:11" ht="33" customHeight="1" thickBot="1">
      <c r="A10" s="166"/>
      <c r="B10" s="167"/>
      <c r="C10" s="167"/>
      <c r="D10" s="178">
        <v>2</v>
      </c>
      <c r="E10" s="338" t="s">
        <v>579</v>
      </c>
      <c r="F10" s="180"/>
      <c r="G10" s="181"/>
      <c r="H10" s="164"/>
      <c r="I10" s="182">
        <v>2</v>
      </c>
      <c r="J10" s="179"/>
      <c r="K10" s="164"/>
    </row>
    <row r="11" spans="1:11" ht="33" customHeight="1" thickBot="1">
      <c r="A11" s="166"/>
      <c r="B11" s="167"/>
      <c r="C11" s="167"/>
      <c r="D11" s="178">
        <v>3</v>
      </c>
      <c r="E11" s="338" t="s">
        <v>580</v>
      </c>
      <c r="F11" s="180"/>
      <c r="G11" s="181"/>
      <c r="H11" s="164"/>
      <c r="I11" s="182">
        <v>3</v>
      </c>
      <c r="J11" s="179"/>
      <c r="K11" s="164"/>
    </row>
    <row r="12" spans="1:11" ht="33" customHeight="1" thickBot="1">
      <c r="A12" s="166"/>
      <c r="B12" s="167"/>
      <c r="C12" s="167"/>
      <c r="D12" s="178">
        <v>4</v>
      </c>
      <c r="E12" s="338" t="s">
        <v>581</v>
      </c>
      <c r="F12" s="180"/>
      <c r="G12" s="181"/>
      <c r="H12" s="164"/>
      <c r="I12" s="182">
        <v>4</v>
      </c>
      <c r="J12" s="222"/>
      <c r="K12" s="164"/>
    </row>
    <row r="13" spans="1:11" ht="33" customHeight="1" thickBot="1">
      <c r="A13" s="166"/>
      <c r="B13" s="167"/>
      <c r="C13" s="167"/>
      <c r="D13" s="178">
        <v>5</v>
      </c>
      <c r="E13" s="338" t="s">
        <v>582</v>
      </c>
      <c r="F13" s="180"/>
      <c r="G13" s="181"/>
      <c r="H13" s="164"/>
      <c r="I13" s="182">
        <v>5</v>
      </c>
      <c r="J13" s="222"/>
      <c r="K13" s="164"/>
    </row>
    <row r="14" spans="1:11" ht="33" customHeight="1">
      <c r="A14" s="166"/>
      <c r="B14" s="167"/>
      <c r="C14" s="167"/>
      <c r="D14" s="178">
        <v>6</v>
      </c>
      <c r="E14" s="339" t="s">
        <v>583</v>
      </c>
      <c r="F14" s="180"/>
      <c r="G14" s="181"/>
      <c r="H14" s="164"/>
      <c r="I14" s="184">
        <v>6</v>
      </c>
      <c r="J14" s="222"/>
      <c r="K14" s="164"/>
    </row>
    <row r="15" spans="1:11" ht="33" customHeight="1">
      <c r="A15" s="166"/>
      <c r="B15" s="167"/>
      <c r="C15" s="167"/>
      <c r="D15" s="178">
        <v>7</v>
      </c>
      <c r="E15" s="339" t="s">
        <v>584</v>
      </c>
      <c r="F15" s="180"/>
      <c r="G15" s="181"/>
      <c r="H15" s="185" t="s">
        <v>295</v>
      </c>
      <c r="I15" s="186"/>
      <c r="J15" s="164"/>
      <c r="K15" s="164"/>
    </row>
    <row r="16" spans="1:11" ht="35.25" customHeight="1">
      <c r="A16" s="166"/>
      <c r="B16" s="167"/>
      <c r="C16" s="167"/>
      <c r="D16" s="178">
        <v>8</v>
      </c>
      <c r="E16" s="33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E1" workbookViewId="0">
      <pane ySplit="6" topLeftCell="A16"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"&amp;HOME!E34</f>
        <v>: Bahasa Indonesia</v>
      </c>
      <c r="F5" s="167"/>
      <c r="G5" s="164"/>
      <c r="H5" s="164" t="s">
        <v>116</v>
      </c>
      <c r="I5" s="164"/>
      <c r="J5" s="164" t="str">
        <f t="shared" ref="J5:J6" si="0">E5</f>
        <v>: Bahasa Indonesia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326</v>
      </c>
      <c r="F8" s="175"/>
      <c r="G8" s="176"/>
      <c r="H8" s="164"/>
      <c r="I8" s="177" t="s">
        <v>115</v>
      </c>
      <c r="J8" s="173" t="s">
        <v>293</v>
      </c>
      <c r="K8" s="164"/>
    </row>
    <row r="9" spans="1:11" ht="33" customHeight="1" thickBot="1">
      <c r="A9" s="166"/>
      <c r="B9" s="167"/>
      <c r="C9" s="167"/>
      <c r="D9" s="178">
        <v>1</v>
      </c>
      <c r="E9" s="337" t="s">
        <v>563</v>
      </c>
      <c r="F9" s="180"/>
      <c r="G9" s="181"/>
      <c r="H9" s="164"/>
      <c r="I9" s="182">
        <v>1</v>
      </c>
      <c r="J9" s="222"/>
      <c r="K9" s="164"/>
    </row>
    <row r="10" spans="1:11" ht="33" customHeight="1" thickBot="1">
      <c r="A10" s="166"/>
      <c r="B10" s="167"/>
      <c r="C10" s="167"/>
      <c r="D10" s="178">
        <v>2</v>
      </c>
      <c r="E10" s="338" t="s">
        <v>564</v>
      </c>
      <c r="F10" s="180"/>
      <c r="G10" s="181"/>
      <c r="H10" s="164"/>
      <c r="I10" s="182">
        <v>2</v>
      </c>
      <c r="J10" s="222"/>
      <c r="K10" s="164"/>
    </row>
    <row r="11" spans="1:11" ht="33" customHeight="1" thickBot="1">
      <c r="A11" s="166"/>
      <c r="B11" s="167"/>
      <c r="C11" s="167"/>
      <c r="D11" s="178">
        <v>3</v>
      </c>
      <c r="E11" s="338" t="s">
        <v>565</v>
      </c>
      <c r="F11" s="180"/>
      <c r="G11" s="181"/>
      <c r="H11" s="164"/>
      <c r="I11" s="182">
        <v>3</v>
      </c>
      <c r="J11" s="222"/>
      <c r="K11" s="164"/>
    </row>
    <row r="12" spans="1:11" ht="33" customHeight="1">
      <c r="A12" s="166"/>
      <c r="B12" s="167"/>
      <c r="C12" s="167"/>
      <c r="D12" s="178">
        <v>4</v>
      </c>
      <c r="E12" s="343" t="s">
        <v>566</v>
      </c>
      <c r="F12" s="180"/>
      <c r="G12" s="181"/>
      <c r="H12" s="164"/>
      <c r="I12" s="182">
        <v>4</v>
      </c>
      <c r="J12" s="222"/>
      <c r="K12" s="164"/>
    </row>
    <row r="13" spans="1:11" ht="33" customHeight="1">
      <c r="A13" s="166"/>
      <c r="B13" s="167"/>
      <c r="C13" s="167"/>
      <c r="D13" s="178">
        <v>5</v>
      </c>
      <c r="E13" s="343" t="s">
        <v>567</v>
      </c>
      <c r="F13" s="180"/>
      <c r="G13" s="181"/>
      <c r="H13" s="164"/>
      <c r="I13" s="182">
        <v>5</v>
      </c>
      <c r="J13" s="222"/>
      <c r="K13" s="164"/>
    </row>
    <row r="14" spans="1:11" ht="33" customHeight="1">
      <c r="A14" s="166"/>
      <c r="B14" s="167"/>
      <c r="C14" s="167"/>
      <c r="D14" s="178">
        <v>6</v>
      </c>
      <c r="E14" s="343" t="s">
        <v>568</v>
      </c>
      <c r="F14" s="180"/>
      <c r="G14" s="181"/>
      <c r="H14" s="164"/>
      <c r="I14" s="184">
        <v>6</v>
      </c>
      <c r="J14" s="222"/>
      <c r="K14" s="164"/>
    </row>
    <row r="15" spans="1:11" ht="33" customHeight="1">
      <c r="A15" s="166"/>
      <c r="B15" s="167"/>
      <c r="C15" s="167"/>
      <c r="D15" s="178">
        <v>7</v>
      </c>
      <c r="E15" s="339" t="s">
        <v>569</v>
      </c>
      <c r="F15" s="180"/>
      <c r="G15" s="181"/>
      <c r="H15" s="185" t="s">
        <v>295</v>
      </c>
      <c r="I15" s="186"/>
      <c r="J15" s="164"/>
      <c r="K15" s="164"/>
    </row>
    <row r="16" spans="1:11" ht="35.25" customHeight="1">
      <c r="A16" s="166"/>
      <c r="B16" s="167"/>
      <c r="C16" s="167"/>
      <c r="D16" s="178">
        <v>8</v>
      </c>
      <c r="E16" s="339"/>
      <c r="F16" s="180"/>
      <c r="G16" s="181"/>
      <c r="H16" s="164"/>
      <c r="I16" s="164"/>
      <c r="J16" s="164"/>
      <c r="K16" s="164"/>
    </row>
    <row r="17" spans="1:11" ht="35.25" customHeight="1">
      <c r="A17" s="166"/>
      <c r="B17" s="167"/>
      <c r="C17" s="167"/>
      <c r="D17" s="178">
        <v>9</v>
      </c>
      <c r="E17" s="339"/>
      <c r="F17" s="167"/>
      <c r="G17" s="164"/>
      <c r="H17" s="164"/>
      <c r="I17" s="164"/>
      <c r="J17" s="164"/>
      <c r="K17" s="164"/>
    </row>
    <row r="18" spans="1:11" ht="35.25" customHeight="1">
      <c r="A18" s="166"/>
      <c r="B18" s="167"/>
      <c r="C18" s="167"/>
      <c r="D18" s="178">
        <v>10</v>
      </c>
      <c r="E18" s="339"/>
      <c r="F18" s="167"/>
      <c r="G18" s="164"/>
      <c r="H18" s="164"/>
      <c r="I18" s="164"/>
      <c r="J18" s="164"/>
      <c r="K18" s="164"/>
    </row>
    <row r="19" spans="1:11" ht="35.25" customHeight="1">
      <c r="A19" s="166"/>
      <c r="B19" s="167"/>
      <c r="C19" s="167"/>
      <c r="D19" s="178">
        <v>11</v>
      </c>
      <c r="E19" s="339"/>
      <c r="F19" s="167"/>
      <c r="G19" s="164"/>
      <c r="H19" s="164"/>
      <c r="I19" s="164"/>
      <c r="J19" s="164"/>
      <c r="K19" s="164"/>
    </row>
    <row r="20" spans="1:11" ht="35.25" customHeight="1">
      <c r="A20" s="166"/>
      <c r="B20" s="167"/>
      <c r="C20" s="167"/>
      <c r="D20" s="178">
        <v>12</v>
      </c>
      <c r="E20" s="33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84" zoomScaleNormal="84" workbookViewId="0">
      <pane ySplit="6" topLeftCell="A7" activePane="bottomLeft" state="frozen"/>
      <selection activeCell="E24" sqref="E24"/>
      <selection pane="bottomLeft" activeCell="E12" sqref="E12"/>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9"/>
      <c r="B5" s="170" t="s">
        <v>116</v>
      </c>
      <c r="C5" s="170"/>
      <c r="D5" s="170"/>
      <c r="E5" s="171" t="str">
        <f>": "&amp;HOME!E35</f>
        <v>: Matematika</v>
      </c>
      <c r="F5" s="167"/>
      <c r="G5" s="164"/>
      <c r="H5" s="164" t="s">
        <v>116</v>
      </c>
      <c r="I5" s="164"/>
      <c r="J5" s="164" t="str">
        <f t="shared" ref="J5:J6" si="0">E5</f>
        <v>: Matematika</v>
      </c>
      <c r="K5" s="164"/>
    </row>
    <row r="6" spans="1:11" ht="18.75">
      <c r="A6" s="169"/>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327</v>
      </c>
      <c r="F8" s="175"/>
      <c r="G8" s="176"/>
      <c r="H8" s="164"/>
      <c r="I8" s="177" t="s">
        <v>115</v>
      </c>
      <c r="J8" s="173" t="s">
        <v>293</v>
      </c>
      <c r="K8" s="164"/>
    </row>
    <row r="9" spans="1:11" ht="33" customHeight="1" thickBot="1">
      <c r="A9" s="166"/>
      <c r="B9" s="167"/>
      <c r="C9" s="167"/>
      <c r="D9" s="178">
        <v>1</v>
      </c>
      <c r="E9" s="337" t="s">
        <v>585</v>
      </c>
      <c r="F9" s="180"/>
      <c r="G9" s="181"/>
      <c r="H9" s="164"/>
      <c r="I9" s="182">
        <v>1</v>
      </c>
      <c r="J9" s="222"/>
      <c r="K9" s="164"/>
    </row>
    <row r="10" spans="1:11" ht="33" customHeight="1" thickBot="1">
      <c r="A10" s="166"/>
      <c r="B10" s="167"/>
      <c r="C10" s="167"/>
      <c r="D10" s="178">
        <v>2</v>
      </c>
      <c r="E10" s="338" t="s">
        <v>586</v>
      </c>
      <c r="F10" s="180"/>
      <c r="G10" s="181"/>
      <c r="H10" s="164"/>
      <c r="I10" s="182">
        <v>2</v>
      </c>
      <c r="J10" s="222"/>
      <c r="K10" s="164"/>
    </row>
    <row r="11" spans="1:11" ht="33" customHeight="1" thickBot="1">
      <c r="A11" s="166"/>
      <c r="B11" s="167"/>
      <c r="C11" s="167"/>
      <c r="D11" s="178">
        <v>3</v>
      </c>
      <c r="E11" s="338" t="s">
        <v>587</v>
      </c>
      <c r="F11" s="180"/>
      <c r="G11" s="181"/>
      <c r="H11" s="164"/>
      <c r="I11" s="182">
        <v>3</v>
      </c>
      <c r="J11" s="222"/>
      <c r="K11" s="164"/>
    </row>
    <row r="12" spans="1:11" ht="33" customHeight="1" thickBot="1">
      <c r="A12" s="166"/>
      <c r="B12" s="167"/>
      <c r="C12" s="167"/>
      <c r="D12" s="178">
        <v>4</v>
      </c>
      <c r="E12" s="338" t="s">
        <v>588</v>
      </c>
      <c r="F12" s="180"/>
      <c r="G12" s="181"/>
      <c r="H12" s="164"/>
      <c r="I12" s="182">
        <v>4</v>
      </c>
      <c r="J12" s="222"/>
      <c r="K12" s="164"/>
    </row>
    <row r="13" spans="1:11" ht="33" customHeight="1">
      <c r="A13" s="166"/>
      <c r="B13" s="167"/>
      <c r="C13" s="167"/>
      <c r="D13" s="178">
        <v>5</v>
      </c>
      <c r="E13" s="339" t="s">
        <v>589</v>
      </c>
      <c r="F13" s="180"/>
      <c r="G13" s="181"/>
      <c r="H13" s="164"/>
      <c r="I13" s="182">
        <v>5</v>
      </c>
      <c r="J13" s="222"/>
      <c r="K13" s="164"/>
    </row>
    <row r="14" spans="1:11" ht="33" customHeight="1">
      <c r="A14" s="166"/>
      <c r="B14" s="167"/>
      <c r="C14" s="167"/>
      <c r="D14" s="178">
        <v>6</v>
      </c>
      <c r="E14" s="339" t="s">
        <v>590</v>
      </c>
      <c r="F14" s="180"/>
      <c r="G14" s="181"/>
      <c r="H14" s="164"/>
      <c r="I14" s="184">
        <v>6</v>
      </c>
      <c r="J14" s="222"/>
      <c r="K14" s="164"/>
    </row>
    <row r="15" spans="1:11" ht="33" customHeight="1">
      <c r="A15" s="166"/>
      <c r="B15" s="167"/>
      <c r="C15" s="167"/>
      <c r="D15" s="178">
        <v>7</v>
      </c>
      <c r="E15" s="339" t="s">
        <v>591</v>
      </c>
      <c r="F15" s="180"/>
      <c r="G15" s="181"/>
      <c r="H15" s="185" t="s">
        <v>295</v>
      </c>
      <c r="I15" s="186"/>
      <c r="J15" s="164"/>
      <c r="K15" s="164"/>
    </row>
    <row r="16" spans="1:11" ht="35.25" customHeight="1">
      <c r="A16" s="166"/>
      <c r="B16" s="167"/>
      <c r="C16" s="167"/>
      <c r="D16" s="178">
        <v>8</v>
      </c>
      <c r="E16" s="339" t="s">
        <v>592</v>
      </c>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pane ySplit="6" topLeftCell="A7"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"&amp;HOME!E36</f>
        <v>: Ilmu Pengetahuan Alam dan Sosial</v>
      </c>
      <c r="F5" s="167"/>
      <c r="G5" s="164"/>
      <c r="H5" s="164" t="s">
        <v>116</v>
      </c>
      <c r="I5" s="164"/>
      <c r="J5" s="164" t="str">
        <f t="shared" ref="J5:J6" si="0">E5</f>
        <v>: Ilmu Pengetahuan Alam dan Sosial</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328</v>
      </c>
      <c r="F8" s="175"/>
      <c r="G8" s="176"/>
      <c r="H8" s="164"/>
      <c r="I8" s="177" t="s">
        <v>115</v>
      </c>
      <c r="J8" s="173" t="s">
        <v>293</v>
      </c>
      <c r="K8" s="164"/>
    </row>
    <row r="9" spans="1:11" ht="33" customHeight="1">
      <c r="A9" s="166"/>
      <c r="B9" s="167"/>
      <c r="C9" s="167"/>
      <c r="D9" s="178">
        <v>1</v>
      </c>
      <c r="E9" s="179" t="s">
        <v>553</v>
      </c>
      <c r="F9" s="180"/>
      <c r="G9" s="181"/>
      <c r="H9" s="164"/>
      <c r="I9" s="182">
        <v>1</v>
      </c>
      <c r="J9" s="222"/>
      <c r="K9" s="164"/>
    </row>
    <row r="10" spans="1:11" ht="33" customHeight="1">
      <c r="A10" s="166"/>
      <c r="B10" s="167"/>
      <c r="C10" s="167"/>
      <c r="D10" s="178">
        <v>2</v>
      </c>
      <c r="E10" s="179" t="s">
        <v>554</v>
      </c>
      <c r="F10" s="180"/>
      <c r="G10" s="181"/>
      <c r="H10" s="164"/>
      <c r="I10" s="182">
        <v>2</v>
      </c>
      <c r="J10" s="222"/>
      <c r="K10" s="164"/>
    </row>
    <row r="11" spans="1:11" ht="33" customHeight="1">
      <c r="A11" s="166"/>
      <c r="B11" s="167"/>
      <c r="C11" s="167"/>
      <c r="D11" s="178">
        <v>3</v>
      </c>
      <c r="E11" s="179" t="s">
        <v>555</v>
      </c>
      <c r="F11" s="180"/>
      <c r="G11" s="181"/>
      <c r="H11" s="164"/>
      <c r="I11" s="182">
        <v>3</v>
      </c>
      <c r="J11" s="222"/>
      <c r="K11" s="164"/>
    </row>
    <row r="12" spans="1:11" ht="33" customHeight="1">
      <c r="A12" s="166"/>
      <c r="B12" s="167"/>
      <c r="C12" s="167"/>
      <c r="D12" s="178">
        <v>4</v>
      </c>
      <c r="E12" s="179" t="s">
        <v>556</v>
      </c>
      <c r="F12" s="180"/>
      <c r="G12" s="181"/>
      <c r="H12" s="164"/>
      <c r="I12" s="182">
        <v>4</v>
      </c>
      <c r="J12" s="222"/>
      <c r="K12" s="164"/>
    </row>
    <row r="13" spans="1:11" ht="33" customHeight="1">
      <c r="A13" s="166"/>
      <c r="B13" s="167"/>
      <c r="C13" s="167"/>
      <c r="D13" s="178">
        <v>5</v>
      </c>
      <c r="E13" s="179" t="s">
        <v>557</v>
      </c>
      <c r="F13" s="180"/>
      <c r="G13" s="181"/>
      <c r="H13" s="164"/>
      <c r="I13" s="182">
        <v>5</v>
      </c>
      <c r="J13" s="222"/>
      <c r="K13" s="164"/>
    </row>
    <row r="14" spans="1:11" ht="33" customHeight="1">
      <c r="A14" s="166"/>
      <c r="B14" s="167"/>
      <c r="C14" s="167"/>
      <c r="D14" s="178">
        <v>6</v>
      </c>
      <c r="E14" s="179" t="s">
        <v>558</v>
      </c>
      <c r="F14" s="180"/>
      <c r="G14" s="181"/>
      <c r="H14" s="164"/>
      <c r="I14" s="184">
        <v>6</v>
      </c>
      <c r="J14" s="222"/>
      <c r="K14" s="164"/>
    </row>
    <row r="15" spans="1:11" ht="33" customHeight="1">
      <c r="A15" s="166"/>
      <c r="B15" s="167"/>
      <c r="C15" s="167"/>
      <c r="D15" s="178">
        <v>7</v>
      </c>
      <c r="E15" s="179" t="s">
        <v>559</v>
      </c>
      <c r="F15" s="180"/>
      <c r="G15" s="181"/>
      <c r="H15" s="185" t="s">
        <v>295</v>
      </c>
      <c r="I15" s="186"/>
      <c r="J15" s="164"/>
      <c r="K15" s="164"/>
    </row>
    <row r="16" spans="1:11" ht="35.25" customHeight="1">
      <c r="A16" s="166"/>
      <c r="B16" s="167"/>
      <c r="C16" s="167"/>
      <c r="D16" s="178">
        <v>8</v>
      </c>
      <c r="E16" s="179" t="s">
        <v>560</v>
      </c>
      <c r="F16" s="180"/>
      <c r="G16" s="181"/>
      <c r="H16" s="164"/>
      <c r="I16" s="164"/>
      <c r="J16" s="164"/>
      <c r="K16" s="164"/>
    </row>
    <row r="17" spans="1:11" ht="35.25" customHeight="1">
      <c r="A17" s="166"/>
      <c r="B17" s="167"/>
      <c r="C17" s="167"/>
      <c r="D17" s="178">
        <v>9</v>
      </c>
      <c r="E17" s="179" t="s">
        <v>561</v>
      </c>
      <c r="F17" s="167"/>
      <c r="G17" s="164"/>
      <c r="H17" s="164"/>
      <c r="I17" s="164"/>
      <c r="J17" s="164"/>
      <c r="K17" s="164"/>
    </row>
    <row r="18" spans="1:11" ht="35.25" customHeight="1">
      <c r="A18" s="166"/>
      <c r="B18" s="167"/>
      <c r="C18" s="167"/>
      <c r="D18" s="178">
        <v>10</v>
      </c>
      <c r="E18" s="179" t="s">
        <v>562</v>
      </c>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topLeftCell="E1" workbookViewId="0">
      <pane ySplit="6" topLeftCell="A7"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"&amp;HOME!E37</f>
        <v>: Pendidikan Jasmani, Olahraga, dan Kesehatan</v>
      </c>
      <c r="F5" s="167"/>
      <c r="G5" s="164"/>
      <c r="H5" s="164" t="s">
        <v>116</v>
      </c>
      <c r="I5" s="164"/>
      <c r="J5" s="164" t="str">
        <f t="shared" ref="J5:J6" si="0">E5</f>
        <v>: Pendidikan Jasmani, Olahraga, dan Kesehatan</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329</v>
      </c>
      <c r="F8" s="175"/>
      <c r="G8" s="176"/>
      <c r="H8" s="164"/>
      <c r="I8" s="177" t="s">
        <v>115</v>
      </c>
      <c r="J8" s="173" t="s">
        <v>293</v>
      </c>
      <c r="K8" s="164"/>
    </row>
    <row r="9" spans="1:11" ht="33" customHeight="1" thickBot="1">
      <c r="A9" s="166"/>
      <c r="B9" s="167"/>
      <c r="C9" s="167"/>
      <c r="D9" s="178">
        <v>1</v>
      </c>
      <c r="E9" s="337" t="s">
        <v>548</v>
      </c>
      <c r="F9" s="180"/>
      <c r="G9" s="181"/>
      <c r="H9" s="164"/>
      <c r="I9" s="182">
        <v>1</v>
      </c>
      <c r="J9" s="222"/>
      <c r="K9" s="164"/>
    </row>
    <row r="10" spans="1:11" ht="33" customHeight="1" thickBot="1">
      <c r="A10" s="166"/>
      <c r="B10" s="167"/>
      <c r="C10" s="167"/>
      <c r="D10" s="178">
        <v>2</v>
      </c>
      <c r="E10" s="338" t="s">
        <v>549</v>
      </c>
      <c r="F10" s="180"/>
      <c r="G10" s="181"/>
      <c r="H10" s="164"/>
      <c r="I10" s="182">
        <v>2</v>
      </c>
      <c r="J10" s="222"/>
      <c r="K10" s="164"/>
    </row>
    <row r="11" spans="1:11" ht="33" customHeight="1" thickBot="1">
      <c r="A11" s="166"/>
      <c r="B11" s="167"/>
      <c r="C11" s="167"/>
      <c r="D11" s="178">
        <v>3</v>
      </c>
      <c r="E11" s="338" t="s">
        <v>550</v>
      </c>
      <c r="F11" s="180"/>
      <c r="G11" s="181"/>
      <c r="H11" s="164"/>
      <c r="I11" s="182">
        <v>3</v>
      </c>
      <c r="J11" s="222"/>
      <c r="K11" s="164"/>
    </row>
    <row r="12" spans="1:11" ht="33" customHeight="1">
      <c r="A12" s="166"/>
      <c r="B12" s="167"/>
      <c r="C12" s="167"/>
      <c r="D12" s="178">
        <v>4</v>
      </c>
      <c r="E12" s="179" t="s">
        <v>551</v>
      </c>
      <c r="F12" s="180"/>
      <c r="G12" s="181"/>
      <c r="H12" s="164"/>
      <c r="I12" s="182">
        <v>4</v>
      </c>
      <c r="J12" s="222"/>
      <c r="K12" s="164"/>
    </row>
    <row r="13" spans="1:11" ht="33" customHeight="1">
      <c r="A13" s="166"/>
      <c r="B13" s="167"/>
      <c r="C13" s="167"/>
      <c r="D13" s="178">
        <v>5</v>
      </c>
      <c r="E13" s="179" t="s">
        <v>552</v>
      </c>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
  <sheetViews>
    <sheetView showGridLines="0" workbookViewId="0">
      <pane ySplit="1" topLeftCell="A2" activePane="bottomLeft" state="frozen"/>
      <selection pane="bottomLeft" activeCell="B3" sqref="B3"/>
    </sheetView>
  </sheetViews>
  <sheetFormatPr defaultColWidth="14.42578125" defaultRowHeight="15" customHeight="1"/>
  <cols>
    <col min="1" max="1" width="4.28515625" customWidth="1"/>
    <col min="2" max="2" width="4.7109375" customWidth="1"/>
    <col min="3" max="3" width="14.42578125" customWidth="1"/>
    <col min="4" max="4" width="21.85546875" customWidth="1"/>
    <col min="5" max="5" width="4.42578125" customWidth="1"/>
    <col min="6" max="6" width="4.7109375" customWidth="1"/>
    <col min="8" max="8" width="21.85546875" customWidth="1"/>
    <col min="9" max="9" width="4.42578125" customWidth="1"/>
    <col min="10" max="10" width="4.7109375" customWidth="1"/>
    <col min="12" max="12" width="21.85546875" customWidth="1"/>
    <col min="13" max="13" width="4.42578125" customWidth="1"/>
    <col min="14" max="14" width="4.7109375" customWidth="1"/>
    <col min="16" max="16" width="21.85546875" customWidth="1"/>
    <col min="17" max="17" width="6.7109375" customWidth="1"/>
  </cols>
  <sheetData>
    <row r="1" spans="1:17" ht="45">
      <c r="A1" s="453" t="s">
        <v>75</v>
      </c>
      <c r="B1" s="454"/>
      <c r="C1" s="454"/>
      <c r="D1" s="454"/>
      <c r="E1" s="454"/>
      <c r="F1" s="454"/>
      <c r="G1" s="454"/>
      <c r="H1" s="454"/>
      <c r="I1" s="454"/>
      <c r="J1" s="454"/>
      <c r="K1" s="454"/>
      <c r="L1" s="454"/>
      <c r="M1" s="454"/>
      <c r="N1" s="454"/>
      <c r="O1" s="454"/>
      <c r="P1" s="454"/>
      <c r="Q1" s="454"/>
    </row>
    <row r="2" spans="1:17">
      <c r="A2" s="9"/>
      <c r="B2" s="9"/>
      <c r="C2" s="9"/>
      <c r="D2" s="9"/>
      <c r="E2" s="10"/>
      <c r="F2" s="9"/>
      <c r="G2" s="9"/>
      <c r="H2" s="9"/>
      <c r="I2" s="9"/>
      <c r="J2" s="9"/>
      <c r="K2" s="9"/>
      <c r="L2" s="9"/>
      <c r="M2" s="9"/>
      <c r="N2" s="9"/>
      <c r="O2" s="9"/>
      <c r="P2" s="9"/>
      <c r="Q2" s="9"/>
    </row>
    <row r="3" spans="1:17" ht="40.5" customHeight="1">
      <c r="A3" s="9"/>
      <c r="B3" s="9"/>
      <c r="C3" s="455" t="s">
        <v>76</v>
      </c>
      <c r="D3" s="9"/>
      <c r="E3" s="10"/>
      <c r="F3" s="9"/>
      <c r="G3" s="455" t="s">
        <v>77</v>
      </c>
      <c r="H3" s="9"/>
      <c r="I3" s="9"/>
      <c r="J3" s="9"/>
      <c r="K3" s="455" t="s">
        <v>78</v>
      </c>
      <c r="L3" s="9"/>
      <c r="M3" s="9"/>
      <c r="N3" s="9"/>
      <c r="O3" s="455" t="s">
        <v>79</v>
      </c>
      <c r="P3" s="9"/>
      <c r="Q3" s="9"/>
    </row>
    <row r="4" spans="1:17" ht="44.25" customHeight="1">
      <c r="A4" s="9"/>
      <c r="B4" s="11"/>
      <c r="C4" s="456"/>
      <c r="D4" s="12" t="s">
        <v>80</v>
      </c>
      <c r="E4" s="10"/>
      <c r="F4" s="11"/>
      <c r="G4" s="456"/>
      <c r="H4" s="12" t="s">
        <v>81</v>
      </c>
      <c r="I4" s="9"/>
      <c r="J4" s="11"/>
      <c r="K4" s="456"/>
      <c r="L4" s="12" t="s">
        <v>82</v>
      </c>
      <c r="M4" s="9"/>
      <c r="N4" s="11"/>
      <c r="O4" s="456"/>
      <c r="P4" s="12" t="s">
        <v>83</v>
      </c>
      <c r="Q4" s="9"/>
    </row>
    <row r="5" spans="1:17">
      <c r="A5" s="9"/>
      <c r="B5" s="13"/>
      <c r="C5" s="14"/>
      <c r="D5" s="15"/>
      <c r="E5" s="10"/>
      <c r="F5" s="13"/>
      <c r="G5" s="14"/>
      <c r="H5" s="15"/>
      <c r="I5" s="9"/>
      <c r="J5" s="13"/>
      <c r="K5" s="14"/>
      <c r="L5" s="15"/>
      <c r="M5" s="9"/>
      <c r="N5" s="13"/>
      <c r="O5" s="14"/>
      <c r="P5" s="15"/>
      <c r="Q5" s="9"/>
    </row>
    <row r="6" spans="1:17" ht="44.25" customHeight="1">
      <c r="A6" s="9"/>
      <c r="B6" s="460" t="s">
        <v>84</v>
      </c>
      <c r="C6" s="458"/>
      <c r="D6" s="459"/>
      <c r="E6" s="10"/>
      <c r="F6" s="457">
        <v>78.972222220000006</v>
      </c>
      <c r="G6" s="458"/>
      <c r="H6" s="459"/>
      <c r="I6" s="9"/>
      <c r="J6" s="457">
        <v>80.333333330000002</v>
      </c>
      <c r="K6" s="458"/>
      <c r="L6" s="459"/>
      <c r="M6" s="9"/>
      <c r="N6" s="457">
        <v>952.9805556</v>
      </c>
      <c r="O6" s="458"/>
      <c r="P6" s="459"/>
      <c r="Q6" s="9"/>
    </row>
    <row r="7" spans="1:17">
      <c r="A7" s="9"/>
      <c r="B7" s="9"/>
      <c r="C7" s="9"/>
      <c r="D7" s="9"/>
      <c r="E7" s="10"/>
      <c r="F7" s="9"/>
      <c r="G7" s="9"/>
      <c r="H7" s="9"/>
      <c r="I7" s="9"/>
      <c r="J7" s="9"/>
      <c r="K7" s="9"/>
      <c r="L7" s="9"/>
      <c r="M7" s="9"/>
      <c r="N7" s="9"/>
      <c r="O7" s="9"/>
      <c r="P7" s="9"/>
      <c r="Q7" s="9"/>
    </row>
    <row r="8" spans="1:17" ht="1.5" customHeight="1">
      <c r="A8" s="461"/>
      <c r="B8" s="454"/>
      <c r="C8" s="454"/>
      <c r="D8" s="454"/>
      <c r="E8" s="454"/>
      <c r="F8" s="454"/>
      <c r="G8" s="454"/>
      <c r="H8" s="454"/>
      <c r="I8" s="454"/>
      <c r="J8" s="454"/>
      <c r="K8" s="454"/>
      <c r="L8" s="454"/>
      <c r="M8" s="454"/>
      <c r="N8" s="454"/>
      <c r="O8" s="454"/>
      <c r="P8" s="454"/>
      <c r="Q8" s="454"/>
    </row>
    <row r="9" spans="1:17" ht="18.75" customHeight="1">
      <c r="A9" s="454"/>
      <c r="B9" s="454"/>
      <c r="C9" s="454"/>
      <c r="D9" s="454"/>
      <c r="E9" s="454"/>
      <c r="F9" s="454"/>
      <c r="G9" s="454"/>
      <c r="H9" s="454"/>
      <c r="I9" s="454"/>
      <c r="J9" s="454"/>
      <c r="K9" s="454"/>
      <c r="L9" s="454"/>
      <c r="M9" s="454"/>
      <c r="N9" s="454"/>
      <c r="O9" s="454"/>
      <c r="P9" s="454"/>
      <c r="Q9" s="454"/>
    </row>
    <row r="10" spans="1:17" ht="18.75" customHeight="1">
      <c r="A10" s="454"/>
      <c r="B10" s="454"/>
      <c r="C10" s="454"/>
      <c r="D10" s="454"/>
      <c r="E10" s="454"/>
      <c r="F10" s="454"/>
      <c r="G10" s="454"/>
      <c r="H10" s="454"/>
      <c r="I10" s="454"/>
      <c r="J10" s="454"/>
      <c r="K10" s="454"/>
      <c r="L10" s="454"/>
      <c r="M10" s="454"/>
      <c r="N10" s="454"/>
      <c r="O10" s="454"/>
      <c r="P10" s="454"/>
      <c r="Q10" s="454"/>
    </row>
    <row r="11" spans="1:17" ht="18.75" customHeight="1">
      <c r="A11" s="454"/>
      <c r="B11" s="454"/>
      <c r="C11" s="454"/>
      <c r="D11" s="454"/>
      <c r="E11" s="454"/>
      <c r="F11" s="454"/>
      <c r="G11" s="454"/>
      <c r="H11" s="454"/>
      <c r="I11" s="454"/>
      <c r="J11" s="454"/>
      <c r="K11" s="454"/>
      <c r="L11" s="454"/>
      <c r="M11" s="454"/>
      <c r="N11" s="454"/>
      <c r="O11" s="454"/>
      <c r="P11" s="454"/>
      <c r="Q11" s="454"/>
    </row>
    <row r="12" spans="1:17" ht="18.75" customHeight="1">
      <c r="A12" s="454"/>
      <c r="B12" s="454"/>
      <c r="C12" s="454"/>
      <c r="D12" s="454"/>
      <c r="E12" s="454"/>
      <c r="F12" s="454"/>
      <c r="G12" s="454"/>
      <c r="H12" s="454"/>
      <c r="I12" s="454"/>
      <c r="J12" s="454"/>
      <c r="K12" s="454"/>
      <c r="L12" s="454"/>
      <c r="M12" s="454"/>
      <c r="N12" s="454"/>
      <c r="O12" s="454"/>
      <c r="P12" s="454"/>
      <c r="Q12" s="454"/>
    </row>
    <row r="13" spans="1:17" ht="18.75" customHeight="1">
      <c r="A13" s="454"/>
      <c r="B13" s="454"/>
      <c r="C13" s="454"/>
      <c r="D13" s="454"/>
      <c r="E13" s="454"/>
      <c r="F13" s="454"/>
      <c r="G13" s="454"/>
      <c r="H13" s="454"/>
      <c r="I13" s="454"/>
      <c r="J13" s="454"/>
      <c r="K13" s="454"/>
      <c r="L13" s="454"/>
      <c r="M13" s="454"/>
      <c r="N13" s="454"/>
      <c r="O13" s="454"/>
      <c r="P13" s="454"/>
      <c r="Q13" s="454"/>
    </row>
    <row r="14" spans="1:17" ht="18.75" customHeight="1">
      <c r="A14" s="454"/>
      <c r="B14" s="454"/>
      <c r="C14" s="454"/>
      <c r="D14" s="454"/>
      <c r="E14" s="454"/>
      <c r="F14" s="454"/>
      <c r="G14" s="454"/>
      <c r="H14" s="454"/>
      <c r="I14" s="454"/>
      <c r="J14" s="454"/>
      <c r="K14" s="454"/>
      <c r="L14" s="454"/>
      <c r="M14" s="454"/>
      <c r="N14" s="454"/>
      <c r="O14" s="454"/>
      <c r="P14" s="454"/>
      <c r="Q14" s="454"/>
    </row>
    <row r="15" spans="1:17" ht="18.75" customHeight="1">
      <c r="A15" s="454"/>
      <c r="B15" s="454"/>
      <c r="C15" s="454"/>
      <c r="D15" s="454"/>
      <c r="E15" s="454"/>
      <c r="F15" s="454"/>
      <c r="G15" s="454"/>
      <c r="H15" s="454"/>
      <c r="I15" s="454"/>
      <c r="J15" s="454"/>
      <c r="K15" s="454"/>
      <c r="L15" s="454"/>
      <c r="M15" s="454"/>
      <c r="N15" s="454"/>
      <c r="O15" s="454"/>
      <c r="P15" s="454"/>
      <c r="Q15" s="454"/>
    </row>
    <row r="16" spans="1:17" ht="18.75" customHeight="1">
      <c r="A16" s="454"/>
      <c r="B16" s="454"/>
      <c r="C16" s="454"/>
      <c r="D16" s="454"/>
      <c r="E16" s="454"/>
      <c r="F16" s="454"/>
      <c r="G16" s="454"/>
      <c r="H16" s="454"/>
      <c r="I16" s="454"/>
      <c r="J16" s="454"/>
      <c r="K16" s="454"/>
      <c r="L16" s="454"/>
      <c r="M16" s="454"/>
      <c r="N16" s="454"/>
      <c r="O16" s="454"/>
      <c r="P16" s="454"/>
      <c r="Q16" s="454"/>
    </row>
    <row r="17" spans="1:17" ht="18.75" customHeight="1">
      <c r="A17" s="454"/>
      <c r="B17" s="454"/>
      <c r="C17" s="454"/>
      <c r="D17" s="454"/>
      <c r="E17" s="454"/>
      <c r="F17" s="454"/>
      <c r="G17" s="454"/>
      <c r="H17" s="454"/>
      <c r="I17" s="454"/>
      <c r="J17" s="454"/>
      <c r="K17" s="454"/>
      <c r="L17" s="454"/>
      <c r="M17" s="454"/>
      <c r="N17" s="454"/>
      <c r="O17" s="454"/>
      <c r="P17" s="454"/>
      <c r="Q17" s="454"/>
    </row>
    <row r="18" spans="1:17" ht="18.75" customHeight="1">
      <c r="A18" s="454"/>
      <c r="B18" s="454"/>
      <c r="C18" s="454"/>
      <c r="D18" s="454"/>
      <c r="E18" s="454"/>
      <c r="F18" s="454"/>
      <c r="G18" s="454"/>
      <c r="H18" s="454"/>
      <c r="I18" s="454"/>
      <c r="J18" s="454"/>
      <c r="K18" s="454"/>
      <c r="L18" s="454"/>
      <c r="M18" s="454"/>
      <c r="N18" s="454"/>
      <c r="O18" s="454"/>
      <c r="P18" s="454"/>
      <c r="Q18" s="454"/>
    </row>
    <row r="19" spans="1:17" ht="18.75" customHeight="1">
      <c r="A19" s="454"/>
      <c r="B19" s="454"/>
      <c r="C19" s="454"/>
      <c r="D19" s="454"/>
      <c r="E19" s="454"/>
      <c r="F19" s="454"/>
      <c r="G19" s="454"/>
      <c r="H19" s="454"/>
      <c r="I19" s="454"/>
      <c r="J19" s="454"/>
      <c r="K19" s="454"/>
      <c r="L19" s="454"/>
      <c r="M19" s="454"/>
      <c r="N19" s="454"/>
      <c r="O19" s="454"/>
      <c r="P19" s="454"/>
      <c r="Q19" s="454"/>
    </row>
    <row r="20" spans="1:17" ht="18.75" customHeight="1">
      <c r="A20" s="454"/>
      <c r="B20" s="454"/>
      <c r="C20" s="454"/>
      <c r="D20" s="454"/>
      <c r="E20" s="454"/>
      <c r="F20" s="454"/>
      <c r="G20" s="454"/>
      <c r="H20" s="454"/>
      <c r="I20" s="454"/>
      <c r="J20" s="454"/>
      <c r="K20" s="454"/>
      <c r="L20" s="454"/>
      <c r="M20" s="454"/>
      <c r="N20" s="454"/>
      <c r="O20" s="454"/>
      <c r="P20" s="454"/>
      <c r="Q20" s="454"/>
    </row>
    <row r="21" spans="1:17" ht="18.75" customHeight="1">
      <c r="A21" s="454"/>
      <c r="B21" s="454"/>
      <c r="C21" s="454"/>
      <c r="D21" s="454"/>
      <c r="E21" s="454"/>
      <c r="F21" s="454"/>
      <c r="G21" s="454"/>
      <c r="H21" s="454"/>
      <c r="I21" s="454"/>
      <c r="J21" s="454"/>
      <c r="K21" s="454"/>
      <c r="L21" s="454"/>
      <c r="M21" s="454"/>
      <c r="N21" s="454"/>
      <c r="O21" s="454"/>
      <c r="P21" s="454"/>
      <c r="Q21" s="454"/>
    </row>
    <row r="22" spans="1:17" ht="18.75" customHeight="1">
      <c r="A22" s="454"/>
      <c r="B22" s="454"/>
      <c r="C22" s="454"/>
      <c r="D22" s="454"/>
      <c r="E22" s="454"/>
      <c r="F22" s="454"/>
      <c r="G22" s="454"/>
      <c r="H22" s="454"/>
      <c r="I22" s="454"/>
      <c r="J22" s="454"/>
      <c r="K22" s="454"/>
      <c r="L22" s="454"/>
      <c r="M22" s="454"/>
      <c r="N22" s="454"/>
      <c r="O22" s="454"/>
      <c r="P22" s="454"/>
      <c r="Q22" s="454"/>
    </row>
    <row r="23" spans="1:17" ht="18.75" customHeight="1">
      <c r="A23" s="454"/>
      <c r="B23" s="454"/>
      <c r="C23" s="454"/>
      <c r="D23" s="454"/>
      <c r="E23" s="454"/>
      <c r="F23" s="454"/>
      <c r="G23" s="454"/>
      <c r="H23" s="454"/>
      <c r="I23" s="454"/>
      <c r="J23" s="454"/>
      <c r="K23" s="454"/>
      <c r="L23" s="454"/>
      <c r="M23" s="454"/>
      <c r="N23" s="454"/>
      <c r="O23" s="454"/>
      <c r="P23" s="454"/>
      <c r="Q23" s="454"/>
    </row>
    <row r="24" spans="1:17" ht="18.75" customHeight="1">
      <c r="A24" s="454"/>
      <c r="B24" s="454"/>
      <c r="C24" s="454"/>
      <c r="D24" s="454"/>
      <c r="E24" s="454"/>
      <c r="F24" s="454"/>
      <c r="G24" s="454"/>
      <c r="H24" s="454"/>
      <c r="I24" s="454"/>
      <c r="J24" s="454"/>
      <c r="K24" s="454"/>
      <c r="L24" s="454"/>
      <c r="M24" s="454"/>
      <c r="N24" s="454"/>
      <c r="O24" s="454"/>
      <c r="P24" s="454"/>
      <c r="Q24" s="454"/>
    </row>
    <row r="25" spans="1:17" ht="18.75" customHeight="1">
      <c r="A25" s="454"/>
      <c r="B25" s="454"/>
      <c r="C25" s="454"/>
      <c r="D25" s="454"/>
      <c r="E25" s="454"/>
      <c r="F25" s="454"/>
      <c r="G25" s="454"/>
      <c r="H25" s="454"/>
      <c r="I25" s="454"/>
      <c r="J25" s="454"/>
      <c r="K25" s="454"/>
      <c r="L25" s="454"/>
      <c r="M25" s="454"/>
      <c r="N25" s="454"/>
      <c r="O25" s="454"/>
      <c r="P25" s="454"/>
      <c r="Q25" s="454"/>
    </row>
    <row r="26" spans="1:17" ht="18.75" customHeight="1">
      <c r="A26" s="454"/>
      <c r="B26" s="454"/>
      <c r="C26" s="454"/>
      <c r="D26" s="454"/>
      <c r="E26" s="454"/>
      <c r="F26" s="454"/>
      <c r="G26" s="454"/>
      <c r="H26" s="454"/>
      <c r="I26" s="454"/>
      <c r="J26" s="454"/>
      <c r="K26" s="454"/>
      <c r="L26" s="454"/>
      <c r="M26" s="454"/>
      <c r="N26" s="454"/>
      <c r="O26" s="454"/>
      <c r="P26" s="454"/>
      <c r="Q26" s="454"/>
    </row>
    <row r="27" spans="1:17" ht="18.75" customHeight="1">
      <c r="A27" s="454"/>
      <c r="B27" s="454"/>
      <c r="C27" s="454"/>
      <c r="D27" s="454"/>
      <c r="E27" s="454"/>
      <c r="F27" s="454"/>
      <c r="G27" s="454"/>
      <c r="H27" s="454"/>
      <c r="I27" s="454"/>
      <c r="J27" s="454"/>
      <c r="K27" s="454"/>
      <c r="L27" s="454"/>
      <c r="M27" s="454"/>
      <c r="N27" s="454"/>
      <c r="O27" s="454"/>
      <c r="P27" s="454"/>
      <c r="Q27" s="454"/>
    </row>
    <row r="28" spans="1:17" ht="18.75" customHeight="1">
      <c r="A28" s="454"/>
      <c r="B28" s="454"/>
      <c r="C28" s="454"/>
      <c r="D28" s="454"/>
      <c r="E28" s="454"/>
      <c r="F28" s="454"/>
      <c r="G28" s="454"/>
      <c r="H28" s="454"/>
      <c r="I28" s="454"/>
      <c r="J28" s="454"/>
      <c r="K28" s="454"/>
      <c r="L28" s="454"/>
      <c r="M28" s="454"/>
      <c r="N28" s="454"/>
      <c r="O28" s="454"/>
      <c r="P28" s="454"/>
      <c r="Q28" s="454"/>
    </row>
    <row r="29" spans="1:17" ht="18.75" customHeight="1">
      <c r="A29" s="454"/>
      <c r="B29" s="454"/>
      <c r="C29" s="454"/>
      <c r="D29" s="454"/>
      <c r="E29" s="454"/>
      <c r="F29" s="454"/>
      <c r="G29" s="454"/>
      <c r="H29" s="454"/>
      <c r="I29" s="454"/>
      <c r="J29" s="454"/>
      <c r="K29" s="454"/>
      <c r="L29" s="454"/>
      <c r="M29" s="454"/>
      <c r="N29" s="454"/>
      <c r="O29" s="454"/>
      <c r="P29" s="454"/>
      <c r="Q29" s="454"/>
    </row>
    <row r="30" spans="1:17" ht="18.75" customHeight="1">
      <c r="A30" s="454"/>
      <c r="B30" s="454"/>
      <c r="C30" s="454"/>
      <c r="D30" s="454"/>
      <c r="E30" s="454"/>
      <c r="F30" s="454"/>
      <c r="G30" s="454"/>
      <c r="H30" s="454"/>
      <c r="I30" s="454"/>
      <c r="J30" s="454"/>
      <c r="K30" s="454"/>
      <c r="L30" s="454"/>
      <c r="M30" s="454"/>
      <c r="N30" s="454"/>
      <c r="O30" s="454"/>
      <c r="P30" s="454"/>
      <c r="Q30" s="454"/>
    </row>
    <row r="31" spans="1:17" ht="18.75" customHeight="1">
      <c r="A31" s="454"/>
      <c r="B31" s="454"/>
      <c r="C31" s="454"/>
      <c r="D31" s="454"/>
      <c r="E31" s="454"/>
      <c r="F31" s="454"/>
      <c r="G31" s="454"/>
      <c r="H31" s="454"/>
      <c r="I31" s="454"/>
      <c r="J31" s="454"/>
      <c r="K31" s="454"/>
      <c r="L31" s="454"/>
      <c r="M31" s="454"/>
      <c r="N31" s="454"/>
      <c r="O31" s="454"/>
      <c r="P31" s="454"/>
      <c r="Q31" s="454"/>
    </row>
    <row r="32" spans="1:17" ht="18.75" customHeight="1">
      <c r="A32" s="454"/>
      <c r="B32" s="454"/>
      <c r="C32" s="454"/>
      <c r="D32" s="454"/>
      <c r="E32" s="454"/>
      <c r="F32" s="454"/>
      <c r="G32" s="454"/>
      <c r="H32" s="454"/>
      <c r="I32" s="454"/>
      <c r="J32" s="454"/>
      <c r="K32" s="454"/>
      <c r="L32" s="454"/>
      <c r="M32" s="454"/>
      <c r="N32" s="454"/>
      <c r="O32" s="454"/>
      <c r="P32" s="454"/>
      <c r="Q32" s="454"/>
    </row>
    <row r="33" spans="1:17" ht="18.75" customHeight="1">
      <c r="A33" s="454"/>
      <c r="B33" s="454"/>
      <c r="C33" s="454"/>
      <c r="D33" s="454"/>
      <c r="E33" s="454"/>
      <c r="F33" s="454"/>
      <c r="G33" s="454"/>
      <c r="H33" s="454"/>
      <c r="I33" s="454"/>
      <c r="J33" s="454"/>
      <c r="K33" s="454"/>
      <c r="L33" s="454"/>
      <c r="M33" s="454"/>
      <c r="N33" s="454"/>
      <c r="O33" s="454"/>
      <c r="P33" s="454"/>
      <c r="Q33" s="454"/>
    </row>
    <row r="34" spans="1:17" ht="18.75" customHeight="1">
      <c r="A34" s="454"/>
      <c r="B34" s="454"/>
      <c r="C34" s="454"/>
      <c r="D34" s="454"/>
      <c r="E34" s="454"/>
      <c r="F34" s="454"/>
      <c r="G34" s="454"/>
      <c r="H34" s="454"/>
      <c r="I34" s="454"/>
      <c r="J34" s="454"/>
      <c r="K34" s="454"/>
      <c r="L34" s="454"/>
      <c r="M34" s="454"/>
      <c r="N34" s="454"/>
      <c r="O34" s="454"/>
      <c r="P34" s="454"/>
      <c r="Q34" s="454"/>
    </row>
    <row r="35" spans="1:17" ht="15" customHeight="1">
      <c r="A35" s="454"/>
      <c r="B35" s="454"/>
      <c r="C35" s="454"/>
      <c r="D35" s="454"/>
      <c r="E35" s="454"/>
      <c r="F35" s="454"/>
      <c r="G35" s="454"/>
      <c r="H35" s="454"/>
      <c r="I35" s="454"/>
      <c r="J35" s="454"/>
      <c r="K35" s="454"/>
      <c r="L35" s="454"/>
      <c r="M35" s="454"/>
      <c r="N35" s="454"/>
      <c r="O35" s="454"/>
      <c r="P35" s="454"/>
      <c r="Q35" s="454"/>
    </row>
    <row r="36" spans="1:17" ht="15.75" customHeight="1"/>
    <row r="37" spans="1:17" ht="15.75" customHeight="1"/>
    <row r="38" spans="1:17" ht="15.75" customHeight="1"/>
    <row r="39" spans="1:17" ht="15.75" customHeight="1"/>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0">
    <mergeCell ref="J6:L6"/>
    <mergeCell ref="B6:D6"/>
    <mergeCell ref="F6:H6"/>
    <mergeCell ref="A8:Q35"/>
    <mergeCell ref="N6:P6"/>
    <mergeCell ref="A1:Q1"/>
    <mergeCell ref="C3:C4"/>
    <mergeCell ref="G3:G4"/>
    <mergeCell ref="K3:K4"/>
    <mergeCell ref="O3:O4"/>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8"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"&amp;HOME!E41</f>
        <v>: Seni Rupa</v>
      </c>
      <c r="F5" s="167"/>
      <c r="G5" s="164"/>
      <c r="H5" s="164" t="s">
        <v>116</v>
      </c>
      <c r="I5" s="164"/>
      <c r="J5" s="164" t="str">
        <f t="shared" ref="J5:J6" si="0">E5</f>
        <v>: Seni Rupa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330</v>
      </c>
      <c r="F8" s="175"/>
      <c r="G8" s="176"/>
      <c r="H8" s="164"/>
      <c r="I8" s="177" t="s">
        <v>115</v>
      </c>
      <c r="J8" s="173" t="s">
        <v>293</v>
      </c>
      <c r="K8" s="164"/>
    </row>
    <row r="9" spans="1:11" ht="33" customHeight="1" thickBot="1">
      <c r="A9" s="166"/>
      <c r="B9" s="167"/>
      <c r="C9" s="167"/>
      <c r="D9" s="178">
        <v>1</v>
      </c>
      <c r="E9" s="337" t="s">
        <v>542</v>
      </c>
      <c r="F9" s="180"/>
      <c r="G9" s="181"/>
      <c r="H9" s="164"/>
      <c r="I9" s="182">
        <v>1</v>
      </c>
      <c r="J9" s="222"/>
      <c r="K9" s="164"/>
    </row>
    <row r="10" spans="1:11" ht="33" customHeight="1" thickBot="1">
      <c r="A10" s="166"/>
      <c r="B10" s="167"/>
      <c r="C10" s="167"/>
      <c r="D10" s="178">
        <v>2</v>
      </c>
      <c r="E10" s="338" t="s">
        <v>543</v>
      </c>
      <c r="F10" s="180"/>
      <c r="G10" s="181"/>
      <c r="H10" s="164"/>
      <c r="I10" s="182">
        <v>2</v>
      </c>
      <c r="J10" s="222"/>
      <c r="K10" s="164"/>
    </row>
    <row r="11" spans="1:11" ht="33" customHeight="1" thickBot="1">
      <c r="A11" s="166"/>
      <c r="B11" s="167"/>
      <c r="C11" s="167"/>
      <c r="D11" s="178">
        <v>3</v>
      </c>
      <c r="E11" s="338" t="s">
        <v>544</v>
      </c>
      <c r="F11" s="180"/>
      <c r="G11" s="181"/>
      <c r="H11" s="164"/>
      <c r="I11" s="182">
        <v>3</v>
      </c>
      <c r="J11" s="222"/>
      <c r="K11" s="164"/>
    </row>
    <row r="12" spans="1:11" ht="33" customHeight="1" thickBot="1">
      <c r="A12" s="166"/>
      <c r="B12" s="167"/>
      <c r="C12" s="167"/>
      <c r="D12" s="178">
        <v>4</v>
      </c>
      <c r="E12" s="338" t="s">
        <v>545</v>
      </c>
      <c r="F12" s="180"/>
      <c r="G12" s="181"/>
      <c r="H12" s="164"/>
      <c r="I12" s="182">
        <v>4</v>
      </c>
      <c r="J12" s="222"/>
      <c r="K12" s="164"/>
    </row>
    <row r="13" spans="1:11" ht="33" customHeight="1">
      <c r="A13" s="166"/>
      <c r="B13" s="167"/>
      <c r="C13" s="167"/>
      <c r="D13" s="178">
        <v>5</v>
      </c>
      <c r="E13" s="339" t="s">
        <v>546</v>
      </c>
      <c r="F13" s="180"/>
      <c r="G13" s="181"/>
      <c r="H13" s="164"/>
      <c r="I13" s="182">
        <v>5</v>
      </c>
      <c r="J13" s="222"/>
      <c r="K13" s="164"/>
    </row>
    <row r="14" spans="1:11" ht="33" customHeight="1">
      <c r="A14" s="166"/>
      <c r="B14" s="167"/>
      <c r="C14" s="167"/>
      <c r="D14" s="178">
        <v>6</v>
      </c>
      <c r="E14" s="339" t="s">
        <v>547</v>
      </c>
      <c r="F14" s="180"/>
      <c r="G14" s="181"/>
      <c r="H14" s="164"/>
      <c r="I14" s="184">
        <v>6</v>
      </c>
      <c r="J14" s="222"/>
      <c r="K14" s="164"/>
    </row>
    <row r="15" spans="1:11" ht="33" customHeight="1">
      <c r="A15" s="166"/>
      <c r="B15" s="167"/>
      <c r="C15" s="167"/>
      <c r="D15" s="178">
        <v>7</v>
      </c>
      <c r="E15" s="33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60" zoomScaleNormal="60" workbookViewId="0">
      <selection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"&amp;HOME!E43</f>
        <v>: Bahasa Jawa</v>
      </c>
      <c r="F5" s="167"/>
      <c r="G5" s="164"/>
      <c r="H5" s="164" t="s">
        <v>116</v>
      </c>
      <c r="I5" s="164"/>
      <c r="J5" s="164" t="str">
        <f t="shared" ref="J5:J6" si="0">E5</f>
        <v>: Bahasa Jawa</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331</v>
      </c>
      <c r="F8" s="175"/>
      <c r="G8" s="176"/>
      <c r="H8" s="164"/>
      <c r="I8" s="177" t="s">
        <v>115</v>
      </c>
      <c r="J8" s="173" t="s">
        <v>293</v>
      </c>
      <c r="K8" s="164"/>
    </row>
    <row r="9" spans="1:11" ht="33" customHeight="1" thickBot="1">
      <c r="A9" s="166"/>
      <c r="B9" s="167"/>
      <c r="C9" s="167"/>
      <c r="D9" s="178">
        <v>1</v>
      </c>
      <c r="E9" s="337" t="s">
        <v>534</v>
      </c>
      <c r="F9" s="180"/>
      <c r="G9" s="181"/>
      <c r="H9" s="164"/>
      <c r="I9" s="182">
        <v>1</v>
      </c>
      <c r="J9" s="222"/>
      <c r="K9" s="164"/>
    </row>
    <row r="10" spans="1:11" ht="33" customHeight="1" thickBot="1">
      <c r="A10" s="166"/>
      <c r="B10" s="167"/>
      <c r="C10" s="167"/>
      <c r="D10" s="178">
        <v>2</v>
      </c>
      <c r="E10" s="338" t="s">
        <v>535</v>
      </c>
      <c r="F10" s="180"/>
      <c r="G10" s="181"/>
      <c r="H10" s="164"/>
      <c r="I10" s="182">
        <v>2</v>
      </c>
      <c r="J10" s="222"/>
      <c r="K10" s="164"/>
    </row>
    <row r="11" spans="1:11" ht="33" customHeight="1" thickBot="1">
      <c r="A11" s="166"/>
      <c r="B11" s="167"/>
      <c r="C11" s="167"/>
      <c r="D11" s="178">
        <v>3</v>
      </c>
      <c r="E11" s="338" t="s">
        <v>536</v>
      </c>
      <c r="F11" s="180"/>
      <c r="G11" s="181"/>
      <c r="H11" s="164"/>
      <c r="I11" s="182">
        <v>3</v>
      </c>
      <c r="J11" s="222"/>
      <c r="K11" s="164"/>
    </row>
    <row r="12" spans="1:11" ht="33" customHeight="1" thickBot="1">
      <c r="A12" s="166"/>
      <c r="B12" s="167"/>
      <c r="C12" s="167"/>
      <c r="D12" s="178">
        <v>4</v>
      </c>
      <c r="E12" s="338" t="s">
        <v>537</v>
      </c>
      <c r="F12" s="180"/>
      <c r="G12" s="181"/>
      <c r="H12" s="164"/>
      <c r="I12" s="182">
        <v>4</v>
      </c>
      <c r="J12" s="222"/>
      <c r="K12" s="164"/>
    </row>
    <row r="13" spans="1:11" ht="33" customHeight="1">
      <c r="A13" s="166"/>
      <c r="B13" s="167"/>
      <c r="C13" s="167"/>
      <c r="D13" s="178">
        <v>5</v>
      </c>
      <c r="E13" s="339" t="s">
        <v>538</v>
      </c>
      <c r="F13" s="180"/>
      <c r="G13" s="181"/>
      <c r="H13" s="164"/>
      <c r="I13" s="182">
        <v>5</v>
      </c>
      <c r="J13" s="222"/>
      <c r="K13" s="164"/>
    </row>
    <row r="14" spans="1:11" ht="33" customHeight="1">
      <c r="A14" s="166"/>
      <c r="B14" s="167"/>
      <c r="C14" s="167"/>
      <c r="D14" s="178">
        <v>6</v>
      </c>
      <c r="E14" s="339" t="s">
        <v>539</v>
      </c>
      <c r="F14" s="180"/>
      <c r="G14" s="181"/>
      <c r="H14" s="164"/>
      <c r="I14" s="184">
        <v>6</v>
      </c>
      <c r="J14" s="222"/>
      <c r="K14" s="164"/>
    </row>
    <row r="15" spans="1:11" ht="33" customHeight="1">
      <c r="A15" s="166"/>
      <c r="B15" s="167"/>
      <c r="C15" s="167"/>
      <c r="D15" s="178">
        <v>7</v>
      </c>
      <c r="E15" s="339" t="s">
        <v>540</v>
      </c>
      <c r="F15" s="180"/>
      <c r="G15" s="181"/>
      <c r="H15" s="185" t="s">
        <v>295</v>
      </c>
      <c r="I15" s="186"/>
      <c r="J15" s="164"/>
      <c r="K15" s="164"/>
    </row>
    <row r="16" spans="1:11" ht="35.25" customHeight="1">
      <c r="A16" s="166"/>
      <c r="B16" s="167"/>
      <c r="C16" s="167"/>
      <c r="D16" s="178">
        <v>8</v>
      </c>
      <c r="E16" s="179" t="s">
        <v>541</v>
      </c>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7"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"&amp;HOME!E44</f>
        <v>: Bahasa Inggris</v>
      </c>
      <c r="F5" s="167"/>
      <c r="G5" s="164"/>
      <c r="H5" s="164" t="s">
        <v>116</v>
      </c>
      <c r="I5" s="164"/>
      <c r="J5" s="164" t="str">
        <f t="shared" ref="J5:J6" si="0">E5</f>
        <v>: Bahasa Inggris</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332</v>
      </c>
      <c r="F8" s="175"/>
      <c r="G8" s="176"/>
      <c r="H8" s="164"/>
      <c r="I8" s="177" t="s">
        <v>115</v>
      </c>
      <c r="J8" s="173" t="s">
        <v>293</v>
      </c>
      <c r="K8" s="164"/>
    </row>
    <row r="9" spans="1:11" ht="33" customHeight="1" thickBot="1">
      <c r="A9" s="166"/>
      <c r="B9" s="167"/>
      <c r="C9" s="167"/>
      <c r="D9" s="178">
        <v>1</v>
      </c>
      <c r="E9" s="337" t="s">
        <v>529</v>
      </c>
      <c r="F9" s="180"/>
      <c r="G9" s="181"/>
      <c r="H9" s="164"/>
      <c r="I9" s="182">
        <v>1</v>
      </c>
      <c r="J9" s="222"/>
      <c r="K9" s="164"/>
    </row>
    <row r="10" spans="1:11" ht="33" customHeight="1" thickBot="1">
      <c r="A10" s="166"/>
      <c r="B10" s="167"/>
      <c r="C10" s="167"/>
      <c r="D10" s="178">
        <v>2</v>
      </c>
      <c r="E10" s="338" t="s">
        <v>530</v>
      </c>
      <c r="F10" s="180"/>
      <c r="G10" s="181"/>
      <c r="H10" s="164"/>
      <c r="I10" s="182">
        <v>2</v>
      </c>
      <c r="J10" s="222"/>
      <c r="K10" s="164"/>
    </row>
    <row r="11" spans="1:11" ht="33" customHeight="1" thickBot="1">
      <c r="A11" s="166"/>
      <c r="B11" s="167"/>
      <c r="C11" s="167"/>
      <c r="D11" s="178">
        <v>3</v>
      </c>
      <c r="E11" s="338" t="s">
        <v>531</v>
      </c>
      <c r="F11" s="180"/>
      <c r="G11" s="181"/>
      <c r="H11" s="164"/>
      <c r="I11" s="182">
        <v>3</v>
      </c>
      <c r="J11" s="222"/>
      <c r="K11" s="164"/>
    </row>
    <row r="12" spans="1:11" ht="33" customHeight="1">
      <c r="A12" s="166"/>
      <c r="B12" s="167"/>
      <c r="C12" s="167"/>
      <c r="D12" s="178">
        <v>4</v>
      </c>
      <c r="E12" s="341" t="s">
        <v>532</v>
      </c>
      <c r="F12" s="180"/>
      <c r="G12" s="181"/>
      <c r="H12" s="164"/>
      <c r="I12" s="182">
        <v>4</v>
      </c>
      <c r="J12" s="222"/>
      <c r="K12" s="164"/>
    </row>
    <row r="13" spans="1:11" ht="33" customHeight="1">
      <c r="A13" s="166"/>
      <c r="B13" s="167"/>
      <c r="C13" s="167"/>
      <c r="D13" s="178">
        <v>5</v>
      </c>
      <c r="E13" s="340" t="s">
        <v>533</v>
      </c>
      <c r="F13" s="180"/>
      <c r="G13" s="181"/>
      <c r="H13" s="164"/>
      <c r="I13" s="182">
        <v>5</v>
      </c>
      <c r="J13" s="222"/>
      <c r="K13" s="164"/>
    </row>
    <row r="14" spans="1:11" ht="33" customHeight="1">
      <c r="A14" s="166"/>
      <c r="B14" s="167"/>
      <c r="C14" s="167"/>
      <c r="D14" s="178">
        <v>6</v>
      </c>
      <c r="E14" s="341"/>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zoomScale="70" zoomScaleNormal="70" workbookViewId="0">
      <pane ySplit="6" topLeftCell="A7"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"&amp;HOME!E45</f>
        <v>: Fiqih</v>
      </c>
      <c r="F5" s="167"/>
      <c r="G5" s="164"/>
      <c r="H5" s="164" t="s">
        <v>116</v>
      </c>
      <c r="I5" s="164"/>
      <c r="J5" s="164" t="str">
        <f t="shared" ref="J5:J6" si="0">E5</f>
        <v>: Fiqih</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thickBot="1">
      <c r="A8" s="166"/>
      <c r="B8" s="167"/>
      <c r="C8" s="167"/>
      <c r="D8" s="173" t="s">
        <v>115</v>
      </c>
      <c r="E8" s="174" t="s">
        <v>333</v>
      </c>
      <c r="F8" s="175"/>
      <c r="G8" s="176"/>
      <c r="H8" s="164"/>
      <c r="I8" s="177" t="s">
        <v>115</v>
      </c>
      <c r="J8" s="173" t="s">
        <v>293</v>
      </c>
      <c r="K8" s="164"/>
    </row>
    <row r="9" spans="1:11" ht="33" customHeight="1" thickBot="1">
      <c r="A9" s="166"/>
      <c r="B9" s="167"/>
      <c r="C9" s="167"/>
      <c r="D9" s="178">
        <v>1</v>
      </c>
      <c r="E9" s="337" t="s">
        <v>521</v>
      </c>
      <c r="F9" s="180"/>
      <c r="G9" s="181"/>
      <c r="H9" s="164"/>
      <c r="I9" s="182">
        <v>1</v>
      </c>
      <c r="J9" s="222"/>
      <c r="K9" s="164"/>
    </row>
    <row r="10" spans="1:11" ht="33" customHeight="1" thickBot="1">
      <c r="A10" s="166"/>
      <c r="B10" s="167"/>
      <c r="C10" s="167"/>
      <c r="D10" s="178">
        <v>2</v>
      </c>
      <c r="E10" s="338" t="s">
        <v>522</v>
      </c>
      <c r="F10" s="180"/>
      <c r="G10" s="181"/>
      <c r="H10" s="164"/>
      <c r="I10" s="182">
        <v>2</v>
      </c>
      <c r="J10" s="222"/>
      <c r="K10" s="164"/>
    </row>
    <row r="11" spans="1:11" ht="33" customHeight="1" thickBot="1">
      <c r="A11" s="166"/>
      <c r="B11" s="167"/>
      <c r="C11" s="167"/>
      <c r="D11" s="178">
        <v>3</v>
      </c>
      <c r="E11" s="338" t="s">
        <v>523</v>
      </c>
      <c r="F11" s="180"/>
      <c r="G11" s="181"/>
      <c r="H11" s="164"/>
      <c r="I11" s="182">
        <v>3</v>
      </c>
      <c r="J11" s="222"/>
      <c r="K11" s="164"/>
    </row>
    <row r="12" spans="1:11" ht="33" customHeight="1">
      <c r="A12" s="166"/>
      <c r="B12" s="167"/>
      <c r="C12" s="167"/>
      <c r="D12" s="178">
        <v>4</v>
      </c>
      <c r="E12" s="339" t="s">
        <v>524</v>
      </c>
      <c r="F12" s="180"/>
      <c r="G12" s="181"/>
      <c r="H12" s="164"/>
      <c r="I12" s="182">
        <v>4</v>
      </c>
      <c r="J12" s="222"/>
      <c r="K12" s="164"/>
    </row>
    <row r="13" spans="1:11" ht="33" customHeight="1">
      <c r="A13" s="166"/>
      <c r="B13" s="167"/>
      <c r="C13" s="167"/>
      <c r="D13" s="178">
        <v>5</v>
      </c>
      <c r="E13" s="339" t="s">
        <v>525</v>
      </c>
      <c r="F13" s="180"/>
      <c r="G13" s="181"/>
      <c r="H13" s="164"/>
      <c r="I13" s="182">
        <v>5</v>
      </c>
      <c r="J13" s="222"/>
      <c r="K13" s="164"/>
    </row>
    <row r="14" spans="1:11" ht="33" customHeight="1">
      <c r="A14" s="166"/>
      <c r="B14" s="167"/>
      <c r="C14" s="167"/>
      <c r="D14" s="178">
        <v>6</v>
      </c>
      <c r="E14" s="339" t="s">
        <v>526</v>
      </c>
      <c r="F14" s="180"/>
      <c r="G14" s="181"/>
      <c r="H14" s="164"/>
      <c r="I14" s="184">
        <v>6</v>
      </c>
      <c r="J14" s="222"/>
      <c r="K14" s="164"/>
    </row>
    <row r="15" spans="1:11" ht="33" customHeight="1">
      <c r="A15" s="166"/>
      <c r="B15" s="167"/>
      <c r="C15" s="167"/>
      <c r="D15" s="178">
        <v>7</v>
      </c>
      <c r="E15" s="179" t="s">
        <v>527</v>
      </c>
      <c r="F15" s="180"/>
      <c r="G15" s="181"/>
      <c r="H15" s="185" t="s">
        <v>295</v>
      </c>
      <c r="I15" s="186"/>
      <c r="J15" s="164"/>
      <c r="K15" s="164"/>
    </row>
    <row r="16" spans="1:11" ht="35.25" customHeight="1">
      <c r="A16" s="166"/>
      <c r="B16" s="167"/>
      <c r="C16" s="167"/>
      <c r="D16" s="178">
        <v>8</v>
      </c>
      <c r="E16" s="179" t="s">
        <v>528</v>
      </c>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selection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"&amp;HOME!E46</f>
        <v>: Lughatul Arabiyah</v>
      </c>
      <c r="F5" s="167"/>
      <c r="G5" s="164"/>
      <c r="H5" s="164" t="s">
        <v>116</v>
      </c>
      <c r="I5" s="164"/>
      <c r="J5" s="164" t="str">
        <f t="shared" ref="J5:J6" si="0">E5</f>
        <v>: Lughatul Arabiyah</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334</v>
      </c>
      <c r="F8" s="175"/>
      <c r="G8" s="176"/>
      <c r="H8" s="164"/>
      <c r="I8" s="177" t="s">
        <v>115</v>
      </c>
      <c r="J8" s="173" t="s">
        <v>293</v>
      </c>
      <c r="K8" s="164"/>
    </row>
    <row r="9" spans="1:11" ht="33" customHeight="1">
      <c r="A9" s="166"/>
      <c r="B9" s="167"/>
      <c r="C9" s="167"/>
      <c r="D9" s="178">
        <v>1</v>
      </c>
      <c r="E9" s="179" t="s">
        <v>514</v>
      </c>
      <c r="F9" s="180"/>
      <c r="G9" s="181"/>
      <c r="H9" s="164"/>
      <c r="I9" s="182">
        <v>1</v>
      </c>
      <c r="J9" s="222"/>
      <c r="K9" s="164"/>
    </row>
    <row r="10" spans="1:11" ht="33" customHeight="1">
      <c r="A10" s="166"/>
      <c r="B10" s="167"/>
      <c r="C10" s="167"/>
      <c r="D10" s="178">
        <v>2</v>
      </c>
      <c r="E10" s="179" t="s">
        <v>515</v>
      </c>
      <c r="F10" s="180"/>
      <c r="G10" s="181"/>
      <c r="H10" s="164"/>
      <c r="I10" s="182">
        <v>2</v>
      </c>
      <c r="J10" s="222"/>
      <c r="K10" s="164"/>
    </row>
    <row r="11" spans="1:11" ht="33" customHeight="1">
      <c r="A11" s="166"/>
      <c r="B11" s="167"/>
      <c r="C11" s="167"/>
      <c r="D11" s="178">
        <v>3</v>
      </c>
      <c r="E11" s="179" t="s">
        <v>516</v>
      </c>
      <c r="F11" s="180"/>
      <c r="G11" s="181"/>
      <c r="H11" s="164"/>
      <c r="I11" s="182">
        <v>3</v>
      </c>
      <c r="J11" s="222"/>
      <c r="K11" s="164"/>
    </row>
    <row r="12" spans="1:11" ht="33" customHeight="1">
      <c r="A12" s="166"/>
      <c r="B12" s="167"/>
      <c r="C12" s="167"/>
      <c r="D12" s="178">
        <v>4</v>
      </c>
      <c r="E12" s="179" t="s">
        <v>517</v>
      </c>
      <c r="F12" s="180"/>
      <c r="G12" s="181"/>
      <c r="H12" s="164"/>
      <c r="I12" s="182">
        <v>4</v>
      </c>
      <c r="J12" s="222"/>
      <c r="K12" s="164"/>
    </row>
    <row r="13" spans="1:11" ht="33" customHeight="1">
      <c r="A13" s="166"/>
      <c r="B13" s="167"/>
      <c r="C13" s="167"/>
      <c r="D13" s="178">
        <v>5</v>
      </c>
      <c r="E13" s="179" t="s">
        <v>518</v>
      </c>
      <c r="F13" s="180"/>
      <c r="G13" s="181"/>
      <c r="H13" s="164"/>
      <c r="I13" s="182">
        <v>5</v>
      </c>
      <c r="J13" s="222"/>
      <c r="K13" s="164"/>
    </row>
    <row r="14" spans="1:11" ht="33" customHeight="1">
      <c r="A14" s="166"/>
      <c r="B14" s="167"/>
      <c r="C14" s="167"/>
      <c r="D14" s="178">
        <v>6</v>
      </c>
      <c r="E14" s="179" t="s">
        <v>519</v>
      </c>
      <c r="F14" s="180"/>
      <c r="G14" s="181"/>
      <c r="H14" s="164"/>
      <c r="I14" s="184">
        <v>6</v>
      </c>
      <c r="J14" s="222"/>
      <c r="K14" s="164"/>
    </row>
    <row r="15" spans="1:11" ht="33" customHeight="1">
      <c r="A15" s="166"/>
      <c r="B15" s="167"/>
      <c r="C15" s="167"/>
      <c r="D15" s="178">
        <v>7</v>
      </c>
      <c r="E15" s="179" t="s">
        <v>520</v>
      </c>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"&amp;HOME!E39</f>
        <v>: Seni Musik</v>
      </c>
      <c r="F5" s="167"/>
      <c r="G5" s="164"/>
      <c r="H5" s="164" t="s">
        <v>116</v>
      </c>
      <c r="I5" s="164"/>
      <c r="J5" s="164" t="str">
        <f t="shared" ref="J5:J6" si="0">E5</f>
        <v>: Seni Musik</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325</v>
      </c>
      <c r="F8" s="175"/>
      <c r="G8" s="176"/>
      <c r="H8" s="164"/>
      <c r="I8" s="177" t="s">
        <v>115</v>
      </c>
      <c r="J8" s="173" t="s">
        <v>293</v>
      </c>
      <c r="K8" s="164"/>
    </row>
    <row r="9" spans="1:11" ht="33" customHeight="1">
      <c r="A9" s="166"/>
      <c r="B9" s="167"/>
      <c r="C9" s="167"/>
      <c r="D9" s="178">
        <v>1</v>
      </c>
      <c r="E9" s="179" t="s">
        <v>335</v>
      </c>
      <c r="F9" s="180"/>
      <c r="G9" s="181"/>
      <c r="H9" s="164"/>
      <c r="I9" s="182">
        <v>1</v>
      </c>
      <c r="J9" s="222"/>
      <c r="K9" s="164"/>
    </row>
    <row r="10" spans="1:11" ht="33" customHeight="1">
      <c r="A10" s="166"/>
      <c r="B10" s="167"/>
      <c r="C10" s="167"/>
      <c r="D10" s="178">
        <v>2</v>
      </c>
      <c r="E10" s="179" t="s">
        <v>336</v>
      </c>
      <c r="F10" s="180"/>
      <c r="G10" s="181"/>
      <c r="H10" s="164"/>
      <c r="I10" s="182">
        <v>2</v>
      </c>
      <c r="J10" s="222"/>
      <c r="K10" s="164"/>
    </row>
    <row r="11" spans="1:11" ht="33" customHeight="1">
      <c r="A11" s="166"/>
      <c r="B11" s="167"/>
      <c r="C11" s="167"/>
      <c r="D11" s="178">
        <v>3</v>
      </c>
      <c r="E11" s="179" t="s">
        <v>337</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workbookViewId="0">
      <pane ySplit="6" topLeftCell="A7" activePane="bottomLeft" state="frozen"/>
      <selection activeCell="E24" sqref="E24"/>
      <selection pane="bottomLeft" activeCell="E24" sqref="E24"/>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"&amp;HOME!E47</f>
        <v>: TIK</v>
      </c>
      <c r="F5" s="167"/>
      <c r="G5" s="164"/>
      <c r="H5" s="164" t="s">
        <v>116</v>
      </c>
      <c r="I5" s="164"/>
      <c r="J5" s="164" t="str">
        <f t="shared" ref="J5:J6" si="0">E5</f>
        <v>: TIK</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338</v>
      </c>
      <c r="F8" s="175"/>
      <c r="G8" s="176"/>
      <c r="H8" s="164"/>
      <c r="I8" s="177" t="s">
        <v>115</v>
      </c>
      <c r="J8" s="173" t="s">
        <v>293</v>
      </c>
      <c r="K8" s="164"/>
    </row>
    <row r="9" spans="1:11" ht="33" customHeight="1">
      <c r="A9" s="166"/>
      <c r="B9" s="167"/>
      <c r="C9" s="167"/>
      <c r="D9" s="178">
        <v>1</v>
      </c>
      <c r="E9" s="179" t="s">
        <v>510</v>
      </c>
      <c r="F9" s="180"/>
      <c r="G9" s="181"/>
      <c r="H9" s="164"/>
      <c r="I9" s="182">
        <v>1</v>
      </c>
      <c r="J9" s="222"/>
      <c r="K9" s="164"/>
    </row>
    <row r="10" spans="1:11" ht="33" customHeight="1">
      <c r="A10" s="166"/>
      <c r="B10" s="167"/>
      <c r="C10" s="167"/>
      <c r="D10" s="178">
        <v>2</v>
      </c>
      <c r="E10" s="179" t="s">
        <v>511</v>
      </c>
      <c r="F10" s="180"/>
      <c r="G10" s="181"/>
      <c r="H10" s="164"/>
      <c r="I10" s="182">
        <v>2</v>
      </c>
      <c r="J10" s="222"/>
      <c r="K10" s="164"/>
    </row>
    <row r="11" spans="1:11" ht="33" customHeight="1">
      <c r="A11" s="166"/>
      <c r="B11" s="167"/>
      <c r="C11" s="167"/>
      <c r="D11" s="178">
        <v>3</v>
      </c>
      <c r="E11" s="179" t="s">
        <v>512</v>
      </c>
      <c r="F11" s="180"/>
      <c r="G11" s="181"/>
      <c r="H11" s="164"/>
      <c r="I11" s="182">
        <v>3</v>
      </c>
      <c r="J11" s="222"/>
      <c r="K11" s="164"/>
    </row>
    <row r="12" spans="1:11" ht="33" customHeight="1">
      <c r="A12" s="166"/>
      <c r="B12" s="167"/>
      <c r="C12" s="167"/>
      <c r="D12" s="178">
        <v>4</v>
      </c>
      <c r="E12" s="179" t="s">
        <v>513</v>
      </c>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265"/>
  <sheetViews>
    <sheetView topLeftCell="P13" zoomScale="70" zoomScaleNormal="70" workbookViewId="0">
      <selection activeCell="CC16" sqref="CC16"/>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 min="83" max="83" width="48.42578125" customWidth="1"/>
  </cols>
  <sheetData>
    <row r="1" spans="1:83"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3"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3"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3"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3" ht="13.5" customHeight="1">
      <c r="A5" s="543" t="str">
        <f>HOME!E32</f>
        <v>Pendidikan Agama dan Budi Pekerti</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3"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3"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3"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3"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3"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3" ht="18.75" customHeight="1">
      <c r="A11" s="228"/>
      <c r="B11" s="232">
        <v>4</v>
      </c>
      <c r="C11" s="232" t="s">
        <v>344</v>
      </c>
      <c r="D11" s="229"/>
      <c r="E11" s="233"/>
      <c r="F11" s="234" t="s">
        <v>345</v>
      </c>
      <c r="G11" s="235">
        <v>1</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3" ht="13.5" customHeight="1">
      <c r="A12" s="190"/>
      <c r="B12" s="237">
        <v>1</v>
      </c>
      <c r="C12" s="237">
        <v>2</v>
      </c>
      <c r="D12" s="237">
        <v>3</v>
      </c>
      <c r="E12" s="237">
        <v>4</v>
      </c>
      <c r="F12" s="237">
        <v>5</v>
      </c>
      <c r="G12" s="237">
        <v>6</v>
      </c>
      <c r="H12" s="237">
        <v>7</v>
      </c>
      <c r="I12" s="237">
        <v>8</v>
      </c>
      <c r="J12" s="237">
        <v>9</v>
      </c>
      <c r="K12" s="237">
        <v>10</v>
      </c>
      <c r="L12" s="237">
        <v>11</v>
      </c>
      <c r="M12" s="237">
        <v>12</v>
      </c>
      <c r="N12" s="237">
        <v>13</v>
      </c>
      <c r="O12" s="237">
        <v>14</v>
      </c>
      <c r="P12" s="237">
        <v>15</v>
      </c>
      <c r="Q12" s="237">
        <v>16</v>
      </c>
      <c r="R12" s="237">
        <v>17</v>
      </c>
      <c r="S12" s="237">
        <v>18</v>
      </c>
      <c r="T12" s="237">
        <v>19</v>
      </c>
      <c r="U12" s="237">
        <v>20</v>
      </c>
      <c r="V12" s="237">
        <v>21</v>
      </c>
      <c r="W12" s="237">
        <v>22</v>
      </c>
      <c r="X12" s="237">
        <v>23</v>
      </c>
      <c r="Y12" s="237">
        <v>24</v>
      </c>
      <c r="Z12" s="237">
        <v>25</v>
      </c>
      <c r="AA12" s="237">
        <v>26</v>
      </c>
      <c r="AB12" s="237">
        <v>27</v>
      </c>
      <c r="AC12" s="237">
        <v>28</v>
      </c>
      <c r="AD12" s="237">
        <v>29</v>
      </c>
      <c r="AE12" s="237">
        <v>30</v>
      </c>
      <c r="AF12" s="237">
        <v>31</v>
      </c>
      <c r="AG12" s="237">
        <v>32</v>
      </c>
      <c r="AH12" s="237">
        <v>33</v>
      </c>
      <c r="AI12" s="237">
        <v>34</v>
      </c>
      <c r="AJ12" s="237">
        <v>35</v>
      </c>
      <c r="AK12" s="237">
        <v>36</v>
      </c>
      <c r="AL12" s="237">
        <v>37</v>
      </c>
      <c r="AM12" s="237">
        <v>38</v>
      </c>
      <c r="AN12" s="237">
        <v>39</v>
      </c>
      <c r="AO12" s="371">
        <v>40</v>
      </c>
      <c r="AP12" s="372">
        <v>41</v>
      </c>
      <c r="AQ12" s="372">
        <v>42</v>
      </c>
      <c r="AR12" s="372">
        <v>43</v>
      </c>
      <c r="AS12" s="372">
        <v>44</v>
      </c>
      <c r="AT12" s="372">
        <v>45</v>
      </c>
      <c r="AU12" s="372">
        <v>46</v>
      </c>
      <c r="AV12" s="372">
        <v>47</v>
      </c>
      <c r="AW12" s="372">
        <v>48</v>
      </c>
      <c r="AX12" s="372">
        <v>49</v>
      </c>
      <c r="AY12" s="237">
        <v>50</v>
      </c>
      <c r="AZ12" s="237">
        <v>51</v>
      </c>
      <c r="BA12" s="237">
        <v>52</v>
      </c>
      <c r="BB12" s="237">
        <v>53</v>
      </c>
      <c r="BC12" s="237">
        <v>54</v>
      </c>
      <c r="BD12" s="237">
        <v>55</v>
      </c>
      <c r="BE12" s="237">
        <v>56</v>
      </c>
      <c r="BF12" s="237">
        <v>57</v>
      </c>
      <c r="BG12" s="237">
        <v>58</v>
      </c>
      <c r="BH12" s="237">
        <v>59</v>
      </c>
      <c r="BI12" s="237">
        <v>60</v>
      </c>
      <c r="BJ12" s="237">
        <v>61</v>
      </c>
      <c r="BK12" s="237">
        <v>62</v>
      </c>
      <c r="BL12" s="237">
        <v>63</v>
      </c>
      <c r="BM12" s="237">
        <v>64</v>
      </c>
      <c r="BN12" s="237">
        <v>65</v>
      </c>
      <c r="BO12" s="237">
        <v>66</v>
      </c>
      <c r="BP12" s="237">
        <v>67</v>
      </c>
      <c r="BQ12" s="237">
        <v>68</v>
      </c>
      <c r="BR12" s="237">
        <v>69</v>
      </c>
      <c r="BS12" s="371">
        <v>70</v>
      </c>
      <c r="BT12" s="372">
        <v>71</v>
      </c>
      <c r="BU12" s="372">
        <v>72</v>
      </c>
      <c r="BV12" s="372">
        <v>73</v>
      </c>
      <c r="BW12" s="372">
        <v>74</v>
      </c>
      <c r="BX12" s="372">
        <v>75</v>
      </c>
      <c r="BY12" s="372">
        <v>76</v>
      </c>
      <c r="BZ12" s="372">
        <v>77</v>
      </c>
      <c r="CA12" s="372">
        <v>78</v>
      </c>
      <c r="CB12" s="372">
        <v>79</v>
      </c>
      <c r="CC12" s="378">
        <v>80</v>
      </c>
      <c r="CD12" s="237">
        <v>81</v>
      </c>
    </row>
    <row r="13" spans="1:83"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46" t="s">
        <v>352</v>
      </c>
      <c r="AP13" s="547"/>
      <c r="AQ13" s="547"/>
      <c r="AR13" s="547"/>
      <c r="AS13" s="547"/>
      <c r="AT13" s="547"/>
      <c r="AU13" s="547"/>
      <c r="AV13" s="547"/>
      <c r="AW13" s="547"/>
      <c r="AX13" s="547"/>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9" t="s">
        <v>355</v>
      </c>
      <c r="CD13" s="542" t="s">
        <v>356</v>
      </c>
    </row>
    <row r="14" spans="1:83"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373"/>
      <c r="AP14" s="374"/>
      <c r="AQ14" s="374"/>
      <c r="AR14" s="374"/>
      <c r="AS14" s="374"/>
      <c r="AT14" s="374"/>
      <c r="AU14" s="374"/>
      <c r="AV14" s="374"/>
      <c r="AW14" s="374"/>
      <c r="AX14" s="374"/>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550"/>
      <c r="CD14" s="454"/>
    </row>
    <row r="15" spans="1:83" ht="46.5" customHeight="1">
      <c r="A15" s="190"/>
      <c r="B15" s="456"/>
      <c r="C15" s="456"/>
      <c r="D15" s="243" t="str">
        <f>'TP PA'!E9</f>
        <v>mampu membaca Q.S. At-Tīn dengan tartil.</v>
      </c>
      <c r="E15" s="243" t="str">
        <f>'TP PA'!E10</f>
        <v>mampu menjelaskan pesan-pesan pokok Q.S. At-Tīn dengan baik.</v>
      </c>
      <c r="F15" s="243" t="str">
        <f>'TP PA'!E11</f>
        <v>mampu membaca hadis tentang silaturahmi dengan baik.</v>
      </c>
      <c r="G15" s="243" t="str">
        <f>'TP PA'!E12</f>
        <v>mampu menjelaskan arti iman kepada Rasul dengan benar</v>
      </c>
      <c r="H15" s="243" t="str">
        <f>'TP PA'!E13</f>
        <v>mampu menyebutkan sifat-sifat Rasul dengan benar</v>
      </c>
      <c r="I15" s="243" t="str">
        <f>'TP PA'!E14</f>
        <v>mampu menjelaskan tujuan diutusnya Rasul dengan benar</v>
      </c>
      <c r="J15" s="243" t="str">
        <f>'TP PA'!E15</f>
        <v>menjelaskan makna salam dengan baik</v>
      </c>
      <c r="K15" s="243" t="str">
        <f>'TP PA'!E16</f>
        <v>menjelaskan ciri-ciri munafik dengan baik</v>
      </c>
      <c r="L15" s="243" t="str">
        <f>'TP PA'!E17</f>
        <v>menjelaskan ketentuan dan mempraktikkan tata cara  salat jumat, salat duha, dan salat tahajud dengan benar</v>
      </c>
      <c r="M15" s="243" t="str">
        <f>'TP PA'!E18</f>
        <v>mampu menceritakan kisah nabi Muhammad SAW membangun kota Madinah</v>
      </c>
      <c r="N15" s="456"/>
      <c r="O15" s="243" t="s">
        <v>368</v>
      </c>
      <c r="P15" s="243" t="s">
        <v>369</v>
      </c>
      <c r="Q15" s="239" t="s">
        <v>370</v>
      </c>
      <c r="R15" s="456"/>
      <c r="S15" s="244"/>
      <c r="T15" s="244"/>
      <c r="U15" s="245" t="str">
        <f t="shared" ref="U15:AD15" si="0">D15</f>
        <v>mampu membaca Q.S. At-Tīn dengan tartil.</v>
      </c>
      <c r="V15" s="245" t="str">
        <f t="shared" si="0"/>
        <v>mampu menjelaskan pesan-pesan pokok Q.S. At-Tīn dengan baik.</v>
      </c>
      <c r="W15" s="245" t="str">
        <f t="shared" si="0"/>
        <v>mampu membaca hadis tentang silaturahmi dengan baik.</v>
      </c>
      <c r="X15" s="245" t="str">
        <f t="shared" si="0"/>
        <v>mampu menjelaskan arti iman kepada Rasul dengan benar</v>
      </c>
      <c r="Y15" s="245" t="str">
        <f t="shared" si="0"/>
        <v>mampu menyebutkan sifat-sifat Rasul dengan benar</v>
      </c>
      <c r="Z15" s="245" t="str">
        <f t="shared" si="0"/>
        <v>mampu menjelaskan tujuan diutusnya Rasul dengan benar</v>
      </c>
      <c r="AA15" s="245" t="str">
        <f t="shared" si="0"/>
        <v>menjelaskan makna salam dengan baik</v>
      </c>
      <c r="AB15" s="245" t="str">
        <f t="shared" si="0"/>
        <v>menjelaskan ciri-ciri munafik dengan baik</v>
      </c>
      <c r="AC15" s="245" t="str">
        <f t="shared" si="0"/>
        <v>menjelaskan ketentuan dan mempraktikkan tata cara  salat jumat, salat duha, dan salat tahajud dengan benar</v>
      </c>
      <c r="AD15" s="245" t="str">
        <f t="shared" si="0"/>
        <v>mampu menceritakan kisah nabi Muhammad SAW membangun kota Madinah</v>
      </c>
      <c r="AE15" s="246" t="str">
        <f t="shared" ref="AE15:AN15" si="1">U15</f>
        <v>mampu membaca Q.S. At-Tīn dengan tartil.</v>
      </c>
      <c r="AF15" s="246" t="str">
        <f t="shared" si="1"/>
        <v>mampu menjelaskan pesan-pesan pokok Q.S. At-Tīn dengan baik.</v>
      </c>
      <c r="AG15" s="246" t="str">
        <f t="shared" si="1"/>
        <v>mampu membaca hadis tentang silaturahmi dengan baik.</v>
      </c>
      <c r="AH15" s="246" t="str">
        <f t="shared" si="1"/>
        <v>mampu menjelaskan arti iman kepada Rasul dengan benar</v>
      </c>
      <c r="AI15" s="246" t="str">
        <f t="shared" si="1"/>
        <v>mampu menyebutkan sifat-sifat Rasul dengan benar</v>
      </c>
      <c r="AJ15" s="246" t="str">
        <f t="shared" si="1"/>
        <v>mampu menjelaskan tujuan diutusnya Rasul dengan benar</v>
      </c>
      <c r="AK15" s="246" t="str">
        <f t="shared" si="1"/>
        <v>menjelaskan makna salam dengan baik</v>
      </c>
      <c r="AL15" s="246" t="str">
        <f t="shared" si="1"/>
        <v>menjelaskan ciri-ciri munafik dengan baik</v>
      </c>
      <c r="AM15" s="246" t="str">
        <f t="shared" si="1"/>
        <v>menjelaskan ketentuan dan mempraktikkan tata cara  salat jumat, salat duha, dan salat tahajud dengan benar</v>
      </c>
      <c r="AN15" s="246" t="str">
        <f t="shared" si="1"/>
        <v>mampu menceritakan kisah nabi Muhammad SAW membangun kota Madinah</v>
      </c>
      <c r="AO15" s="375" t="str">
        <f t="shared" ref="AO15:AX15" si="2">IF(AE14&lt;=10,"X","")</f>
        <v>X</v>
      </c>
      <c r="AP15" s="376" t="str">
        <f t="shared" si="2"/>
        <v>X</v>
      </c>
      <c r="AQ15" s="376" t="str">
        <f t="shared" si="2"/>
        <v>X</v>
      </c>
      <c r="AR15" s="376" t="str">
        <f t="shared" si="2"/>
        <v>X</v>
      </c>
      <c r="AS15" s="376" t="str">
        <f t="shared" si="2"/>
        <v>X</v>
      </c>
      <c r="AT15" s="376" t="str">
        <f t="shared" si="2"/>
        <v>X</v>
      </c>
      <c r="AU15" s="376" t="str">
        <f t="shared" si="2"/>
        <v>X</v>
      </c>
      <c r="AV15" s="376" t="str">
        <f t="shared" si="2"/>
        <v>X</v>
      </c>
      <c r="AW15" s="376" t="str">
        <f t="shared" si="2"/>
        <v>X</v>
      </c>
      <c r="AX15" s="376" t="str">
        <f t="shared" si="2"/>
        <v>X</v>
      </c>
      <c r="AY15" s="245" t="str">
        <f t="shared" ref="AY15:BH15" si="3">D15</f>
        <v>mampu membaca Q.S. At-Tīn dengan tartil.</v>
      </c>
      <c r="AZ15" s="245" t="str">
        <f t="shared" si="3"/>
        <v>mampu menjelaskan pesan-pesan pokok Q.S. At-Tīn dengan baik.</v>
      </c>
      <c r="BA15" s="245" t="str">
        <f t="shared" si="3"/>
        <v>mampu membaca hadis tentang silaturahmi dengan baik.</v>
      </c>
      <c r="BB15" s="245" t="str">
        <f t="shared" si="3"/>
        <v>mampu menjelaskan arti iman kepada Rasul dengan benar</v>
      </c>
      <c r="BC15" s="245" t="str">
        <f t="shared" si="3"/>
        <v>mampu menyebutkan sifat-sifat Rasul dengan benar</v>
      </c>
      <c r="BD15" s="245" t="str">
        <f t="shared" si="3"/>
        <v>mampu menjelaskan tujuan diutusnya Rasul dengan benar</v>
      </c>
      <c r="BE15" s="245" t="str">
        <f t="shared" si="3"/>
        <v>menjelaskan makna salam dengan baik</v>
      </c>
      <c r="BF15" s="245" t="str">
        <f t="shared" si="3"/>
        <v>menjelaskan ciri-ciri munafik dengan baik</v>
      </c>
      <c r="BG15" s="245" t="str">
        <f t="shared" si="3"/>
        <v>menjelaskan ketentuan dan mempraktikkan tata cara  salat jumat, salat duha, dan salat tahajud dengan benar</v>
      </c>
      <c r="BH15" s="245" t="str">
        <f t="shared" si="3"/>
        <v>mampu menceritakan kisah nabi Muhammad SAW membangun kota Madinah</v>
      </c>
      <c r="BI15" s="246" t="str">
        <f t="shared" ref="BI15:BR15" si="4">AY15</f>
        <v>mampu membaca Q.S. At-Tīn dengan tartil.</v>
      </c>
      <c r="BJ15" s="246" t="str">
        <f t="shared" si="4"/>
        <v>mampu menjelaskan pesan-pesan pokok Q.S. At-Tīn dengan baik.</v>
      </c>
      <c r="BK15" s="246" t="str">
        <f t="shared" si="4"/>
        <v>mampu membaca hadis tentang silaturahmi dengan baik.</v>
      </c>
      <c r="BL15" s="246" t="str">
        <f t="shared" si="4"/>
        <v>mampu menjelaskan arti iman kepada Rasul dengan benar</v>
      </c>
      <c r="BM15" s="246" t="str">
        <f t="shared" si="4"/>
        <v>mampu menyebutkan sifat-sifat Rasul dengan benar</v>
      </c>
      <c r="BN15" s="246" t="str">
        <f t="shared" si="4"/>
        <v>mampu menjelaskan tujuan diutusnya Rasul dengan benar</v>
      </c>
      <c r="BO15" s="246" t="str">
        <f t="shared" si="4"/>
        <v>menjelaskan makna salam dengan baik</v>
      </c>
      <c r="BP15" s="246" t="str">
        <f t="shared" si="4"/>
        <v>menjelaskan ciri-ciri munafik dengan baik</v>
      </c>
      <c r="BQ15" s="246" t="str">
        <f t="shared" si="4"/>
        <v>menjelaskan ketentuan dan mempraktikkan tata cara  salat jumat, salat duha, dan salat tahajud dengan benar</v>
      </c>
      <c r="BR15" s="246" t="str">
        <f t="shared" si="4"/>
        <v>mampu menceritakan kisah nabi Muhammad SAW membangun kota Madinah</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550"/>
      <c r="CD15" s="454"/>
    </row>
    <row r="16" spans="1:83" ht="19.5" customHeight="1">
      <c r="A16" s="190"/>
      <c r="B16" s="208">
        <f>'DATA PESERTA DIDIK'!A6</f>
        <v>1</v>
      </c>
      <c r="C16" s="248" t="str">
        <f>'DATA PESERTA DIDIK'!D6</f>
        <v>ABID AQILA PRANAJA</v>
      </c>
      <c r="D16" s="249">
        <v>92</v>
      </c>
      <c r="E16" s="249">
        <v>90</v>
      </c>
      <c r="F16" s="249">
        <v>84</v>
      </c>
      <c r="G16" s="249">
        <v>86</v>
      </c>
      <c r="H16" s="249">
        <v>85</v>
      </c>
      <c r="I16" s="249">
        <v>92</v>
      </c>
      <c r="J16" s="249">
        <v>93</v>
      </c>
      <c r="K16" s="249">
        <v>87.333333333333343</v>
      </c>
      <c r="L16" s="249">
        <v>86.5</v>
      </c>
      <c r="M16" s="249">
        <v>88.666666666666671</v>
      </c>
      <c r="N16" s="250">
        <f>IFERROR(AVERAGE(D16:M16),"-")</f>
        <v>88.45</v>
      </c>
      <c r="O16" s="251"/>
      <c r="P16" s="450">
        <v>88</v>
      </c>
      <c r="Q16" s="250">
        <f>IFERROR(AVERAGE(O16:P16),"-")</f>
        <v>88</v>
      </c>
      <c r="R16" s="370">
        <f>IFERROR(SUM(($G$11*N16)+($I$11*Q16))/($G$11+$I$11),"-")</f>
        <v>88.224999999999994</v>
      </c>
      <c r="S16" s="190"/>
      <c r="T16" s="190"/>
      <c r="U16" s="253">
        <f>IF(D16&gt;=$R$16,D16,"")</f>
        <v>92</v>
      </c>
      <c r="V16" s="253">
        <f t="shared" ref="V16" si="6">IF(E16&gt;=$R$16,E16,"")</f>
        <v>90</v>
      </c>
      <c r="W16" s="253" t="str">
        <f t="shared" ref="W16:AD16" si="7">IF(F16&gt;=$R$16,F16,"")</f>
        <v/>
      </c>
      <c r="X16" s="253" t="str">
        <f t="shared" si="7"/>
        <v/>
      </c>
      <c r="Y16" s="253" t="str">
        <f t="shared" si="7"/>
        <v/>
      </c>
      <c r="Z16" s="253">
        <f t="shared" si="7"/>
        <v>92</v>
      </c>
      <c r="AA16" s="253">
        <f t="shared" si="7"/>
        <v>93</v>
      </c>
      <c r="AB16" s="253" t="str">
        <f t="shared" si="7"/>
        <v/>
      </c>
      <c r="AC16" s="253" t="str">
        <f t="shared" si="7"/>
        <v/>
      </c>
      <c r="AD16" s="253">
        <f t="shared" si="7"/>
        <v>88.666666666666671</v>
      </c>
      <c r="AE16" s="254">
        <f t="shared" ref="AE16:AN16" si="8">IFERROR(RANK(U16,$U16:$AD16,0)+COUNTIF($U16:U16,U16)-1,"")</f>
        <v>2</v>
      </c>
      <c r="AF16" s="254">
        <f t="shared" si="8"/>
        <v>4</v>
      </c>
      <c r="AG16" s="254" t="str">
        <f t="shared" si="8"/>
        <v/>
      </c>
      <c r="AH16" s="254" t="str">
        <f t="shared" si="8"/>
        <v/>
      </c>
      <c r="AI16" s="254" t="str">
        <f t="shared" si="8"/>
        <v/>
      </c>
      <c r="AJ16" s="254">
        <f t="shared" si="8"/>
        <v>3</v>
      </c>
      <c r="AK16" s="254">
        <f t="shared" si="8"/>
        <v>1</v>
      </c>
      <c r="AL16" s="254" t="str">
        <f t="shared" si="8"/>
        <v/>
      </c>
      <c r="AM16" s="254" t="str">
        <f t="shared" si="8"/>
        <v/>
      </c>
      <c r="AN16" s="254">
        <f t="shared" si="8"/>
        <v>5</v>
      </c>
      <c r="AO16" s="379" t="str">
        <f>IF(D16&gt;=R16,$D$15,"")</f>
        <v>mampu membaca Q.S. At-Tīn dengan tartil.</v>
      </c>
      <c r="AP16" s="380" t="str">
        <f>IF(E16&gt;=R16,$E$15,"")</f>
        <v>mampu menjelaskan pesan-pesan pokok Q.S. At-Tīn dengan baik.</v>
      </c>
      <c r="AQ16" s="380" t="str">
        <f>IF(F16&gt;=R16,$F$15,"")</f>
        <v/>
      </c>
      <c r="AR16" s="380" t="str">
        <f>IF(G16&gt;=R16,$G$15,"")</f>
        <v/>
      </c>
      <c r="AS16" s="380" t="str">
        <f>IF(H16&gt;=R16,$H$15,"")</f>
        <v/>
      </c>
      <c r="AT16" s="380" t="str">
        <f>IF(I16&gt;=R16,$I$15,"")</f>
        <v>mampu menjelaskan tujuan diutusnya Rasul dengan benar</v>
      </c>
      <c r="AU16" s="380" t="str">
        <f>IF(J16&gt;=R16,$J$15,"")</f>
        <v>menjelaskan makna salam dengan baik</v>
      </c>
      <c r="AV16" s="380" t="str">
        <f>IF(K16&gt;=R16,$K$15,"")</f>
        <v/>
      </c>
      <c r="AW16" s="380" t="str">
        <f>IF(L16&gt;=R16,$L$15,"")</f>
        <v/>
      </c>
      <c r="AX16" s="380" t="str">
        <f>IF(M16&gt;=R16,$M$15,"")</f>
        <v>mampu menceritakan kisah nabi Muhammad SAW membangun kota Madinah</v>
      </c>
      <c r="AY16" s="255" t="str">
        <f t="shared" ref="AY16:BH16" si="9">IF(D16&lt;$R$16,D16,"")</f>
        <v/>
      </c>
      <c r="AZ16" s="255" t="str">
        <f t="shared" si="9"/>
        <v/>
      </c>
      <c r="BA16" s="255">
        <f t="shared" si="9"/>
        <v>84</v>
      </c>
      <c r="BB16" s="255">
        <f t="shared" si="9"/>
        <v>86</v>
      </c>
      <c r="BC16" s="255">
        <f t="shared" si="9"/>
        <v>85</v>
      </c>
      <c r="BD16" s="255" t="str">
        <f t="shared" si="9"/>
        <v/>
      </c>
      <c r="BE16" s="255" t="str">
        <f t="shared" si="9"/>
        <v/>
      </c>
      <c r="BF16" s="255">
        <f t="shared" si="9"/>
        <v>87.333333333333343</v>
      </c>
      <c r="BG16" s="255">
        <f t="shared" si="9"/>
        <v>86.5</v>
      </c>
      <c r="BH16" s="255" t="str">
        <f t="shared" si="9"/>
        <v/>
      </c>
      <c r="BI16" s="225" t="str">
        <f t="shared" ref="BI16:BR16" si="10">IFERROR(RANK(AY16,$AY16:$BH16,0)+COUNTIF($AY16:AY16,AY16)-1,"")</f>
        <v/>
      </c>
      <c r="BJ16" s="225" t="str">
        <f t="shared" si="10"/>
        <v/>
      </c>
      <c r="BK16" s="225">
        <f t="shared" si="10"/>
        <v>5</v>
      </c>
      <c r="BL16" s="225">
        <f t="shared" si="10"/>
        <v>3</v>
      </c>
      <c r="BM16" s="225">
        <f t="shared" si="10"/>
        <v>4</v>
      </c>
      <c r="BN16" s="225" t="str">
        <f t="shared" si="10"/>
        <v/>
      </c>
      <c r="BO16" s="225" t="str">
        <f t="shared" si="10"/>
        <v/>
      </c>
      <c r="BP16" s="225">
        <f t="shared" si="10"/>
        <v>1</v>
      </c>
      <c r="BQ16" s="225">
        <f t="shared" si="10"/>
        <v>2</v>
      </c>
      <c r="BR16" s="225" t="str">
        <f t="shared" si="10"/>
        <v/>
      </c>
      <c r="BS16" s="379" t="str">
        <f>IF(D16&lt;R16,$D$15,"")</f>
        <v/>
      </c>
      <c r="BT16" s="377" t="str">
        <f>IF(E16&lt;R16,$E$15,"")</f>
        <v/>
      </c>
      <c r="BU16" s="377" t="str">
        <f>IF(F16&lt;R16,$F$15,"")</f>
        <v>mampu membaca hadis tentang silaturahmi dengan baik.</v>
      </c>
      <c r="BV16" s="377" t="str">
        <f>IF(G16&lt;R16,$G$15,"")</f>
        <v>mampu menjelaskan arti iman kepada Rasul dengan benar</v>
      </c>
      <c r="BW16" s="377" t="str">
        <f>IF(H16&lt;R16,$H$15,"")</f>
        <v>mampu menyebutkan sifat-sifat Rasul dengan benar</v>
      </c>
      <c r="BX16" s="377" t="str">
        <f>IF(I16&lt;R16,$I$15,"")</f>
        <v/>
      </c>
      <c r="BY16" s="377" t="str">
        <f>IF(J16&lt;R16,$J$15,"")</f>
        <v/>
      </c>
      <c r="BZ16" s="377" t="str">
        <f>IF(K16&lt;R16,$K$15,"")</f>
        <v>menjelaskan ciri-ciri munafik dengan baik</v>
      </c>
      <c r="CA16" s="377" t="str">
        <f>IF(L16&lt;R16,$L$15,"")</f>
        <v>menjelaskan ketentuan dan mempraktikkan tata cara  salat jumat, salat duha, dan salat tahajud dengan benar</v>
      </c>
      <c r="CB16" s="377" t="str">
        <f>IF(M16&lt;R16,$M$15,"")</f>
        <v/>
      </c>
      <c r="CC16" s="257" t="str">
        <f>CONCATENATE("Kompetensi dalam hal ",AO16,AP16,AQ16,AR16,AS16,AT16,AU16,AV16,AW16,AX16," sudah tercapai.")</f>
        <v>Kompetensi dalam hal mampu membaca Q.S. At-Tīn dengan tartil.mampu menjelaskan pesan-pesan pokok Q.S. At-Tīn dengan baik.mampu menjelaskan tujuan diutusnya Rasul dengan benarmenjelaskan makna salam dengan baikmampu menceritakan kisah nabi Muhammad SAW membangun kota Madinah sudah tercapai.</v>
      </c>
      <c r="CD16" s="257" t="str">
        <f>CONCATENATE("Kompetensi dalam hal ",BS16,BT16,BU16,BV16,BW16,BX16,BY16,BZ16,CA16,CB16," perlu ditingkatkan.")</f>
        <v>Kompetensi dalam hal 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 perlu ditingkatkan.</v>
      </c>
      <c r="CE16" s="258"/>
    </row>
    <row r="17" spans="1:82" ht="19.5" customHeight="1">
      <c r="A17" s="190"/>
      <c r="B17" s="208">
        <f>'DATA PESERTA DIDIK'!A7</f>
        <v>2</v>
      </c>
      <c r="C17" s="248" t="str">
        <f>'DATA PESERTA DIDIK'!D7</f>
        <v>ACHMAD IBRAHIM ARYASATYA</v>
      </c>
      <c r="D17" s="249">
        <v>100</v>
      </c>
      <c r="E17" s="249">
        <v>80</v>
      </c>
      <c r="F17" s="249">
        <v>93.75</v>
      </c>
      <c r="G17" s="249">
        <v>94</v>
      </c>
      <c r="H17" s="249">
        <v>92</v>
      </c>
      <c r="I17" s="249">
        <v>100</v>
      </c>
      <c r="J17" s="249">
        <v>100</v>
      </c>
      <c r="K17" s="249">
        <v>92.333333333333343</v>
      </c>
      <c r="L17" s="249">
        <v>93.875</v>
      </c>
      <c r="M17" s="249">
        <v>90.666666666666671</v>
      </c>
      <c r="N17" s="250">
        <f t="shared" ref="N17:N65" si="11">IFERROR(AVERAGE(D17:M17),"-")</f>
        <v>93.662499999999994</v>
      </c>
      <c r="O17" s="251"/>
      <c r="P17" s="251">
        <v>94</v>
      </c>
      <c r="Q17" s="250">
        <f t="shared" ref="Q17:Q65" si="12">IFERROR(AVERAGE(O17:P17),"-")</f>
        <v>94</v>
      </c>
      <c r="R17" s="250">
        <f t="shared" ref="R17:R65" si="13">IFERROR(SUM(($G$11*N17)+($I$11*Q17))/($G$11+$I$11),"-")</f>
        <v>93.831249999999997</v>
      </c>
      <c r="S17" s="190"/>
      <c r="T17" s="190"/>
      <c r="U17" s="253">
        <f t="shared" ref="U17:U65" si="14">IF(D17&gt;=$R$16,D17,"")</f>
        <v>100</v>
      </c>
      <c r="V17" s="253" t="str">
        <f t="shared" ref="V17:V65" si="15">IF(E17&gt;=$R$16,E17,"")</f>
        <v/>
      </c>
      <c r="W17" s="253">
        <f t="shared" ref="W17:W65" si="16">IF(F17&gt;=$R$16,F17,"")</f>
        <v>93.75</v>
      </c>
      <c r="X17" s="253">
        <f t="shared" ref="X17:X65" si="17">IF(G17&gt;=$R$16,G17,"")</f>
        <v>94</v>
      </c>
      <c r="Y17" s="253">
        <f t="shared" ref="Y17:Y65" si="18">IF(H17&gt;=$R$16,H17,"")</f>
        <v>92</v>
      </c>
      <c r="Z17" s="253">
        <f t="shared" ref="Z17:Z65" si="19">IF(I17&gt;=$R$16,I17,"")</f>
        <v>100</v>
      </c>
      <c r="AA17" s="253">
        <f t="shared" ref="AA17:AA65" si="20">IF(J17&gt;=$R$16,J17,"")</f>
        <v>100</v>
      </c>
      <c r="AB17" s="253">
        <f t="shared" ref="AB17:AB65" si="21">IF(K17&gt;=$R$16,K17,"")</f>
        <v>92.333333333333343</v>
      </c>
      <c r="AC17" s="253">
        <f t="shared" ref="AC17:AC65" si="22">IF(L17&gt;=$R$16,L17,"")</f>
        <v>93.875</v>
      </c>
      <c r="AD17" s="253">
        <f t="shared" ref="AD17:AD65" si="23">IF(M17&gt;=$R$16,M17,"")</f>
        <v>90.666666666666671</v>
      </c>
      <c r="AE17" s="254">
        <f t="shared" ref="AE17:AE65" si="24">IFERROR(RANK(U17,$U17:$AD17,0)+COUNTIF($U17:U17,U17)-1,"")</f>
        <v>1</v>
      </c>
      <c r="AF17" s="254" t="str">
        <f t="shared" ref="AF17:AF65" si="25">IFERROR(RANK(V17,$U17:$AD17,0)+COUNTIF($U17:V17,V17)-1,"")</f>
        <v/>
      </c>
      <c r="AG17" s="254">
        <f t="shared" ref="AG17:AG65" si="26">IFERROR(RANK(W17,$U17:$AD17,0)+COUNTIF($U17:W17,W17)-1,"")</f>
        <v>6</v>
      </c>
      <c r="AH17" s="254">
        <f t="shared" ref="AH17:AH65" si="27">IFERROR(RANK(X17,$U17:$AD17,0)+COUNTIF($U17:X17,X17)-1,"")</f>
        <v>4</v>
      </c>
      <c r="AI17" s="254">
        <f t="shared" ref="AI17:AI65" si="28">IFERROR(RANK(Y17,$U17:$AD17,0)+COUNTIF($U17:Y17,Y17)-1,"")</f>
        <v>8</v>
      </c>
      <c r="AJ17" s="254">
        <f t="shared" ref="AJ17:AJ65" si="29">IFERROR(RANK(Z17,$U17:$AD17,0)+COUNTIF($U17:Z17,Z17)-1,"")</f>
        <v>2</v>
      </c>
      <c r="AK17" s="254">
        <f t="shared" ref="AK17:AK65" si="30">IFERROR(RANK(AA17,$U17:$AD17,0)+COUNTIF($U17:AA17,AA17)-1,"")</f>
        <v>3</v>
      </c>
      <c r="AL17" s="254">
        <f t="shared" ref="AL17:AL65" si="31">IFERROR(RANK(AB17,$U17:$AD17,0)+COUNTIF($U17:AB17,AB17)-1,"")</f>
        <v>7</v>
      </c>
      <c r="AM17" s="254">
        <f t="shared" ref="AM17:AM65" si="32">IFERROR(RANK(AC17,$U17:$AD17,0)+COUNTIF($U17:AC17,AC17)-1,"")</f>
        <v>5</v>
      </c>
      <c r="AN17" s="254">
        <f t="shared" ref="AN17:AN65" si="33">IFERROR(RANK(AD17,$U17:$AD17,0)+COUNTIF($U17:AD17,AD17)-1,"")</f>
        <v>9</v>
      </c>
      <c r="AO17" s="379" t="str">
        <f t="shared" ref="AO17:AO65" si="34">IF(D17&gt;=R17,$D$15,"")</f>
        <v>mampu membaca Q.S. At-Tīn dengan tartil.</v>
      </c>
      <c r="AP17" s="380" t="str">
        <f t="shared" ref="AP17:AP65" si="35">IF(E17&gt;=R17,$E$15,"")</f>
        <v/>
      </c>
      <c r="AQ17" s="380" t="str">
        <f t="shared" ref="AQ17:AQ65" si="36">IF(F17&gt;=R17,$F$15,"")</f>
        <v/>
      </c>
      <c r="AR17" s="380" t="str">
        <f t="shared" ref="AR17:AR65" si="37">IF(G17&gt;=R17,$G$15,"")</f>
        <v>mampu menjelaskan arti iman kepada Rasul dengan benar</v>
      </c>
      <c r="AS17" s="380" t="str">
        <f t="shared" ref="AS17:AS65" si="38">IF(H17&gt;=R17,$H$15,"")</f>
        <v/>
      </c>
      <c r="AT17" s="380" t="str">
        <f t="shared" ref="AT17:AT65" si="39">IF(I17&gt;=R17,$I$15,"")</f>
        <v>mampu menjelaskan tujuan diutusnya Rasul dengan benar</v>
      </c>
      <c r="AU17" s="380" t="str">
        <f t="shared" ref="AU17:AU65" si="40">IF(J17&gt;=R17,$J$15,"")</f>
        <v>menjelaskan makna salam dengan baik</v>
      </c>
      <c r="AV17" s="380" t="str">
        <f t="shared" ref="AV17:AV65" si="41">IF(K17&gt;=R17,$K$15,"")</f>
        <v/>
      </c>
      <c r="AW17" s="380" t="str">
        <f t="shared" ref="AW17:AW65" si="42">IF(L17&gt;=R17,$L$15,"")</f>
        <v>menjelaskan ketentuan dan mempraktikkan tata cara  salat jumat, salat duha, dan salat tahajud dengan benar</v>
      </c>
      <c r="AX17" s="380" t="str">
        <f t="shared" ref="AX17:AX65" si="43">IF(M17&gt;=R17,$M$15,"")</f>
        <v/>
      </c>
      <c r="AY17" s="255" t="str">
        <f t="shared" ref="AY17:BH17" si="44">IF(D17&lt;$R$16,D17,"")</f>
        <v/>
      </c>
      <c r="AZ17" s="255">
        <f t="shared" si="44"/>
        <v>80</v>
      </c>
      <c r="BA17" s="255" t="str">
        <f t="shared" si="44"/>
        <v/>
      </c>
      <c r="BB17" s="255" t="str">
        <f t="shared" si="44"/>
        <v/>
      </c>
      <c r="BC17" s="255" t="str">
        <f t="shared" si="44"/>
        <v/>
      </c>
      <c r="BD17" s="255" t="str">
        <f t="shared" si="44"/>
        <v/>
      </c>
      <c r="BE17" s="255" t="str">
        <f t="shared" si="44"/>
        <v/>
      </c>
      <c r="BF17" s="255" t="str">
        <f t="shared" si="44"/>
        <v/>
      </c>
      <c r="BG17" s="255" t="str">
        <f t="shared" si="44"/>
        <v/>
      </c>
      <c r="BH17" s="255" t="str">
        <f t="shared" si="44"/>
        <v/>
      </c>
      <c r="BI17" s="225" t="str">
        <f t="shared" ref="BI17:BR17" si="45">IFERROR(RANK(AY17,$AY17:$BH17,0)+COUNTIF($AY17:AY17,AY17)-1,"")</f>
        <v/>
      </c>
      <c r="BJ17" s="225">
        <f t="shared" si="45"/>
        <v>1</v>
      </c>
      <c r="BK17" s="225" t="str">
        <f t="shared" si="45"/>
        <v/>
      </c>
      <c r="BL17" s="225" t="str">
        <f t="shared" si="45"/>
        <v/>
      </c>
      <c r="BM17" s="225" t="str">
        <f t="shared" si="45"/>
        <v/>
      </c>
      <c r="BN17" s="225" t="str">
        <f t="shared" si="45"/>
        <v/>
      </c>
      <c r="BO17" s="225" t="str">
        <f t="shared" si="45"/>
        <v/>
      </c>
      <c r="BP17" s="225" t="str">
        <f t="shared" si="45"/>
        <v/>
      </c>
      <c r="BQ17" s="225" t="str">
        <f t="shared" si="45"/>
        <v/>
      </c>
      <c r="BR17" s="225" t="str">
        <f t="shared" si="45"/>
        <v/>
      </c>
      <c r="BS17" s="379" t="str">
        <f t="shared" ref="BS17:BS65" si="46">IF(D17&lt;R17,$D$15,"")</f>
        <v/>
      </c>
      <c r="BT17" s="377" t="str">
        <f t="shared" ref="BT17:BT65" si="47">IF(E17&lt;R17,$E$15,"")</f>
        <v>mampu menjelaskan pesan-pesan pokok Q.S. At-Tīn dengan baik.</v>
      </c>
      <c r="BU17" s="377" t="str">
        <f t="shared" ref="BU17:BU65" si="48">IF(F17&lt;R17,$F$15,"")</f>
        <v>mampu membaca hadis tentang silaturahmi dengan baik.</v>
      </c>
      <c r="BV17" s="377" t="str">
        <f t="shared" ref="BV17:BV65" si="49">IF(G17&lt;R17,$G$15,"")</f>
        <v/>
      </c>
      <c r="BW17" s="377" t="str">
        <f t="shared" ref="BW17:BW65" si="50">IF(H17&lt;R17,$H$15,"")</f>
        <v>mampu menyebutkan sifat-sifat Rasul dengan benar</v>
      </c>
      <c r="BX17" s="377" t="str">
        <f t="shared" ref="BX17:BX65" si="51">IF(I17&lt;R17,$I$15,"")</f>
        <v/>
      </c>
      <c r="BY17" s="377" t="str">
        <f t="shared" ref="BY17:BY65" si="52">IF(J17&lt;R17,$J$15,"")</f>
        <v/>
      </c>
      <c r="BZ17" s="377" t="str">
        <f t="shared" ref="BZ17:BZ65" si="53">IF(K17&lt;R17,$K$15,"")</f>
        <v>menjelaskan ciri-ciri munafik dengan baik</v>
      </c>
      <c r="CA17" s="377" t="str">
        <f t="shared" ref="CA17:CA65" si="54">IF(L17&lt;R17,$L$15,"")</f>
        <v/>
      </c>
      <c r="CB17" s="377" t="str">
        <f t="shared" ref="CB17:CB65" si="55">IF(M17&lt;R17,$M$15,"")</f>
        <v>mampu menceritakan kisah nabi Muhammad SAW membangun kota Madinah</v>
      </c>
      <c r="CC17" s="257" t="str">
        <f t="shared" ref="CC17:CC65" si="56">CONCATENATE("Kompetensi dalam hal ",AO17,AP17,AQ17,AR17,AS17,AT17,AU17,AV17,AW17,AX17," sudah tercapai.")</f>
        <v>Kompetensi dalam hal mampu membaca Q.S. At-Tīn dengan tartil.mampu menjelaskan arti iman kepada Rasul dengan benarmampu menjelaskan tujuan diutusnya Rasul dengan benarmenjelaskan makna salam dengan baikmenjelaskan ketentuan dan mempraktikkan tata cara  salat jumat, salat duha, dan salat tahajud dengan benar sudah tercapai.</v>
      </c>
      <c r="CD17" s="257" t="str">
        <f t="shared" ref="CD17:CD65" si="57">CONCATENATE("Kompetensi dalam hal ",BS17,BT17,BU17,BV17,BW17,BX17,BY17,BZ17,CA17,CB17," perlu ditingkatkan.")</f>
        <v>Kompetensi dalam hal mampu menjelaskan pesan-pesan pokok Q.S. At-Tīn dengan baik.mampu membaca hadis tentang silaturahmi dengan baik.mampu menyebutkan sifat-sifat Rasul dengan benarmenjelaskan ciri-ciri munafik dengan baikmampu menceritakan kisah nabi Muhammad SAW membangun kota Madinah perlu ditingkatkan.</v>
      </c>
    </row>
    <row r="18" spans="1:82" ht="19.5" customHeight="1">
      <c r="A18" s="190"/>
      <c r="B18" s="208">
        <f>'DATA PESERTA DIDIK'!A8</f>
        <v>3</v>
      </c>
      <c r="C18" s="248" t="str">
        <f>'DATA PESERTA DIDIK'!D8</f>
        <v>AKIRA KISSA ZHAFIRAH</v>
      </c>
      <c r="D18" s="249">
        <v>100</v>
      </c>
      <c r="E18" s="249">
        <v>80</v>
      </c>
      <c r="F18" s="249">
        <v>97</v>
      </c>
      <c r="G18" s="249">
        <v>97</v>
      </c>
      <c r="H18" s="249">
        <v>100</v>
      </c>
      <c r="I18" s="249">
        <v>100</v>
      </c>
      <c r="J18" s="249">
        <v>100</v>
      </c>
      <c r="K18" s="249">
        <v>96.666666666666657</v>
      </c>
      <c r="L18" s="249">
        <v>97</v>
      </c>
      <c r="M18" s="249">
        <v>96.333333333333329</v>
      </c>
      <c r="N18" s="250">
        <f t="shared" si="11"/>
        <v>96.4</v>
      </c>
      <c r="O18" s="251"/>
      <c r="P18" s="251">
        <v>98</v>
      </c>
      <c r="Q18" s="250">
        <f t="shared" si="12"/>
        <v>98</v>
      </c>
      <c r="R18" s="250">
        <f t="shared" si="13"/>
        <v>97.2</v>
      </c>
      <c r="S18" s="190"/>
      <c r="T18" s="190"/>
      <c r="U18" s="253">
        <f t="shared" si="14"/>
        <v>100</v>
      </c>
      <c r="V18" s="253" t="str">
        <f t="shared" si="15"/>
        <v/>
      </c>
      <c r="W18" s="253">
        <f t="shared" si="16"/>
        <v>97</v>
      </c>
      <c r="X18" s="253">
        <f t="shared" si="17"/>
        <v>97</v>
      </c>
      <c r="Y18" s="253">
        <f t="shared" si="18"/>
        <v>100</v>
      </c>
      <c r="Z18" s="253">
        <f t="shared" si="19"/>
        <v>100</v>
      </c>
      <c r="AA18" s="253">
        <f t="shared" si="20"/>
        <v>100</v>
      </c>
      <c r="AB18" s="253">
        <f t="shared" si="21"/>
        <v>96.666666666666657</v>
      </c>
      <c r="AC18" s="253">
        <f t="shared" si="22"/>
        <v>97</v>
      </c>
      <c r="AD18" s="253">
        <f t="shared" si="23"/>
        <v>96.333333333333329</v>
      </c>
      <c r="AE18" s="254">
        <f t="shared" si="24"/>
        <v>1</v>
      </c>
      <c r="AF18" s="254" t="str">
        <f t="shared" si="25"/>
        <v/>
      </c>
      <c r="AG18" s="254">
        <f t="shared" si="26"/>
        <v>5</v>
      </c>
      <c r="AH18" s="254">
        <f t="shared" si="27"/>
        <v>6</v>
      </c>
      <c r="AI18" s="254">
        <f t="shared" si="28"/>
        <v>2</v>
      </c>
      <c r="AJ18" s="254">
        <f t="shared" si="29"/>
        <v>3</v>
      </c>
      <c r="AK18" s="254">
        <f t="shared" si="30"/>
        <v>4</v>
      </c>
      <c r="AL18" s="254">
        <f t="shared" si="31"/>
        <v>8</v>
      </c>
      <c r="AM18" s="254">
        <f t="shared" si="32"/>
        <v>7</v>
      </c>
      <c r="AN18" s="254">
        <f t="shared" si="33"/>
        <v>9</v>
      </c>
      <c r="AO18" s="379" t="str">
        <f t="shared" si="34"/>
        <v>mampu membaca Q.S. At-Tīn dengan tartil.</v>
      </c>
      <c r="AP18" s="380" t="str">
        <f t="shared" si="35"/>
        <v/>
      </c>
      <c r="AQ18" s="380" t="str">
        <f t="shared" si="36"/>
        <v/>
      </c>
      <c r="AR18" s="380" t="str">
        <f t="shared" si="37"/>
        <v/>
      </c>
      <c r="AS18" s="380" t="str">
        <f t="shared" si="38"/>
        <v>mampu menyebutkan sifat-sifat Rasul dengan benar</v>
      </c>
      <c r="AT18" s="380" t="str">
        <f t="shared" si="39"/>
        <v>mampu menjelaskan tujuan diutusnya Rasul dengan benar</v>
      </c>
      <c r="AU18" s="380" t="str">
        <f t="shared" si="40"/>
        <v>menjelaskan makna salam dengan baik</v>
      </c>
      <c r="AV18" s="380" t="str">
        <f t="shared" si="41"/>
        <v/>
      </c>
      <c r="AW18" s="380" t="str">
        <f t="shared" si="42"/>
        <v/>
      </c>
      <c r="AX18" s="380" t="str">
        <f t="shared" si="43"/>
        <v/>
      </c>
      <c r="AY18" s="255" t="str">
        <f t="shared" ref="AY18:BH18" si="58">IF(D18&lt;$R$16,D18,"")</f>
        <v/>
      </c>
      <c r="AZ18" s="255">
        <f t="shared" si="58"/>
        <v>80</v>
      </c>
      <c r="BA18" s="255" t="str">
        <f t="shared" si="58"/>
        <v/>
      </c>
      <c r="BB18" s="255" t="str">
        <f t="shared" si="58"/>
        <v/>
      </c>
      <c r="BC18" s="255" t="str">
        <f t="shared" si="58"/>
        <v/>
      </c>
      <c r="BD18" s="255" t="str">
        <f t="shared" si="58"/>
        <v/>
      </c>
      <c r="BE18" s="255" t="str">
        <f t="shared" si="58"/>
        <v/>
      </c>
      <c r="BF18" s="255" t="str">
        <f t="shared" si="58"/>
        <v/>
      </c>
      <c r="BG18" s="255" t="str">
        <f t="shared" si="58"/>
        <v/>
      </c>
      <c r="BH18" s="255" t="str">
        <f t="shared" si="58"/>
        <v/>
      </c>
      <c r="BI18" s="225" t="str">
        <f t="shared" ref="BI18:BR18" si="59">IFERROR(RANK(AY18,$AY18:$BH18,0)+COUNTIF($AY18:AY18,AY18)-1,"")</f>
        <v/>
      </c>
      <c r="BJ18" s="225">
        <f t="shared" si="59"/>
        <v>1</v>
      </c>
      <c r="BK18" s="225" t="str">
        <f t="shared" si="59"/>
        <v/>
      </c>
      <c r="BL18" s="225" t="str">
        <f t="shared" si="59"/>
        <v/>
      </c>
      <c r="BM18" s="225" t="str">
        <f t="shared" si="59"/>
        <v/>
      </c>
      <c r="BN18" s="225" t="str">
        <f t="shared" si="59"/>
        <v/>
      </c>
      <c r="BO18" s="225" t="str">
        <f t="shared" si="59"/>
        <v/>
      </c>
      <c r="BP18" s="225" t="str">
        <f t="shared" si="59"/>
        <v/>
      </c>
      <c r="BQ18" s="225" t="str">
        <f t="shared" si="59"/>
        <v/>
      </c>
      <c r="BR18" s="225" t="str">
        <f t="shared" si="59"/>
        <v/>
      </c>
      <c r="BS18" s="379" t="str">
        <f t="shared" si="46"/>
        <v/>
      </c>
      <c r="BT18" s="377" t="str">
        <f t="shared" si="47"/>
        <v>mampu menjelaskan pesan-pesan pokok Q.S. At-Tīn dengan baik.</v>
      </c>
      <c r="BU18" s="377" t="str">
        <f t="shared" si="48"/>
        <v>mampu membaca hadis tentang silaturahmi dengan baik.</v>
      </c>
      <c r="BV18" s="377" t="str">
        <f t="shared" si="49"/>
        <v>mampu menjelaskan arti iman kepada Rasul dengan benar</v>
      </c>
      <c r="BW18" s="377" t="str">
        <f t="shared" si="50"/>
        <v/>
      </c>
      <c r="BX18" s="377" t="str">
        <f t="shared" si="51"/>
        <v/>
      </c>
      <c r="BY18" s="377" t="str">
        <f t="shared" si="52"/>
        <v/>
      </c>
      <c r="BZ18" s="377" t="str">
        <f t="shared" si="53"/>
        <v>menjelaskan ciri-ciri munafik dengan baik</v>
      </c>
      <c r="CA18" s="377" t="str">
        <f t="shared" si="54"/>
        <v>menjelaskan ketentuan dan mempraktikkan tata cara  salat jumat, salat duha, dan salat tahajud dengan benar</v>
      </c>
      <c r="CB18" s="377" t="str">
        <f t="shared" si="55"/>
        <v>mampu menceritakan kisah nabi Muhammad SAW membangun kota Madinah</v>
      </c>
      <c r="CC18" s="257" t="str">
        <f t="shared" si="56"/>
        <v>Kompetensi dalam hal mampu membaca Q.S. At-Tīn dengan tartil.mampu menyebutkan sifat-sifat Rasul dengan benarmampu menjelaskan tujuan diutusnya Rasul dengan benarmenjelaskan makna salam dengan baik sudah tercapai.</v>
      </c>
      <c r="CD18" s="257" t="str">
        <f t="shared" si="57"/>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row>
    <row r="19" spans="1:82" ht="19.5" customHeight="1">
      <c r="A19" s="190"/>
      <c r="B19" s="208">
        <f>'DATA PESERTA DIDIK'!A9</f>
        <v>4</v>
      </c>
      <c r="C19" s="248" t="str">
        <f>'DATA PESERTA DIDIK'!D9</f>
        <v>ALANA SALSABILA</v>
      </c>
      <c r="D19" s="249">
        <v>100</v>
      </c>
      <c r="E19" s="249">
        <v>87</v>
      </c>
      <c r="F19" s="249">
        <v>88.5</v>
      </c>
      <c r="G19" s="249">
        <v>89</v>
      </c>
      <c r="H19" s="249">
        <v>100</v>
      </c>
      <c r="I19" s="249">
        <v>100</v>
      </c>
      <c r="J19" s="249">
        <v>90</v>
      </c>
      <c r="K19" s="249">
        <v>88.833333333333343</v>
      </c>
      <c r="L19" s="249">
        <v>88.75</v>
      </c>
      <c r="M19" s="249">
        <v>88.666666666666671</v>
      </c>
      <c r="N19" s="250">
        <f t="shared" si="11"/>
        <v>92.075000000000003</v>
      </c>
      <c r="O19" s="251"/>
      <c r="P19" s="251">
        <v>97</v>
      </c>
      <c r="Q19" s="250">
        <f t="shared" si="12"/>
        <v>97</v>
      </c>
      <c r="R19" s="250">
        <f t="shared" si="13"/>
        <v>94.537499999999994</v>
      </c>
      <c r="S19" s="190"/>
      <c r="T19" s="190"/>
      <c r="U19" s="253">
        <f t="shared" si="14"/>
        <v>100</v>
      </c>
      <c r="V19" s="253" t="str">
        <f t="shared" si="15"/>
        <v/>
      </c>
      <c r="W19" s="253">
        <f t="shared" si="16"/>
        <v>88.5</v>
      </c>
      <c r="X19" s="253">
        <f t="shared" si="17"/>
        <v>89</v>
      </c>
      <c r="Y19" s="253">
        <f t="shared" si="18"/>
        <v>100</v>
      </c>
      <c r="Z19" s="253">
        <f t="shared" si="19"/>
        <v>100</v>
      </c>
      <c r="AA19" s="253">
        <f t="shared" si="20"/>
        <v>90</v>
      </c>
      <c r="AB19" s="253">
        <f t="shared" si="21"/>
        <v>88.833333333333343</v>
      </c>
      <c r="AC19" s="253">
        <f t="shared" si="22"/>
        <v>88.75</v>
      </c>
      <c r="AD19" s="253">
        <f t="shared" si="23"/>
        <v>88.666666666666671</v>
      </c>
      <c r="AE19" s="254">
        <f t="shared" si="24"/>
        <v>1</v>
      </c>
      <c r="AF19" s="254" t="str">
        <f t="shared" si="25"/>
        <v/>
      </c>
      <c r="AG19" s="254">
        <f t="shared" si="26"/>
        <v>9</v>
      </c>
      <c r="AH19" s="254">
        <f t="shared" si="27"/>
        <v>5</v>
      </c>
      <c r="AI19" s="254">
        <f t="shared" si="28"/>
        <v>2</v>
      </c>
      <c r="AJ19" s="254">
        <f t="shared" si="29"/>
        <v>3</v>
      </c>
      <c r="AK19" s="254">
        <f t="shared" si="30"/>
        <v>4</v>
      </c>
      <c r="AL19" s="254">
        <f t="shared" si="31"/>
        <v>6</v>
      </c>
      <c r="AM19" s="254">
        <f t="shared" si="32"/>
        <v>7</v>
      </c>
      <c r="AN19" s="254">
        <f t="shared" si="33"/>
        <v>8</v>
      </c>
      <c r="AO19" s="379" t="str">
        <f t="shared" si="34"/>
        <v>mampu membaca Q.S. At-Tīn dengan tartil.</v>
      </c>
      <c r="AP19" s="380" t="str">
        <f t="shared" si="35"/>
        <v/>
      </c>
      <c r="AQ19" s="380" t="str">
        <f t="shared" si="36"/>
        <v/>
      </c>
      <c r="AR19" s="380" t="str">
        <f t="shared" si="37"/>
        <v/>
      </c>
      <c r="AS19" s="380" t="str">
        <f t="shared" si="38"/>
        <v>mampu menyebutkan sifat-sifat Rasul dengan benar</v>
      </c>
      <c r="AT19" s="380" t="str">
        <f t="shared" si="39"/>
        <v>mampu menjelaskan tujuan diutusnya Rasul dengan benar</v>
      </c>
      <c r="AU19" s="380" t="str">
        <f t="shared" si="40"/>
        <v/>
      </c>
      <c r="AV19" s="380" t="str">
        <f t="shared" si="41"/>
        <v/>
      </c>
      <c r="AW19" s="380" t="str">
        <f t="shared" si="42"/>
        <v/>
      </c>
      <c r="AX19" s="380" t="str">
        <f t="shared" si="43"/>
        <v/>
      </c>
      <c r="AY19" s="255" t="str">
        <f t="shared" ref="AY19:BH19" si="60">IF(D19&lt;$R$16,D19,"")</f>
        <v/>
      </c>
      <c r="AZ19" s="255">
        <f t="shared" si="60"/>
        <v>87</v>
      </c>
      <c r="BA19" s="255" t="str">
        <f t="shared" si="60"/>
        <v/>
      </c>
      <c r="BB19" s="255" t="str">
        <f t="shared" si="60"/>
        <v/>
      </c>
      <c r="BC19" s="255" t="str">
        <f t="shared" si="60"/>
        <v/>
      </c>
      <c r="BD19" s="255" t="str">
        <f t="shared" si="60"/>
        <v/>
      </c>
      <c r="BE19" s="255" t="str">
        <f t="shared" si="60"/>
        <v/>
      </c>
      <c r="BF19" s="255" t="str">
        <f t="shared" si="60"/>
        <v/>
      </c>
      <c r="BG19" s="255" t="str">
        <f t="shared" si="60"/>
        <v/>
      </c>
      <c r="BH19" s="255" t="str">
        <f t="shared" si="60"/>
        <v/>
      </c>
      <c r="BI19" s="225" t="str">
        <f t="shared" ref="BI19:BR19" si="61">IFERROR(RANK(AY19,$AY19:$BH19,0)+COUNTIF($AY19:AY19,AY19)-1,"")</f>
        <v/>
      </c>
      <c r="BJ19" s="225">
        <f t="shared" si="61"/>
        <v>1</v>
      </c>
      <c r="BK19" s="225" t="str">
        <f t="shared" si="61"/>
        <v/>
      </c>
      <c r="BL19" s="225" t="str">
        <f t="shared" si="61"/>
        <v/>
      </c>
      <c r="BM19" s="225" t="str">
        <f t="shared" si="61"/>
        <v/>
      </c>
      <c r="BN19" s="225" t="str">
        <f t="shared" si="61"/>
        <v/>
      </c>
      <c r="BO19" s="225" t="str">
        <f t="shared" si="61"/>
        <v/>
      </c>
      <c r="BP19" s="225" t="str">
        <f t="shared" si="61"/>
        <v/>
      </c>
      <c r="BQ19" s="225" t="str">
        <f t="shared" si="61"/>
        <v/>
      </c>
      <c r="BR19" s="225" t="str">
        <f t="shared" si="61"/>
        <v/>
      </c>
      <c r="BS19" s="379" t="str">
        <f t="shared" si="46"/>
        <v/>
      </c>
      <c r="BT19" s="377" t="str">
        <f t="shared" si="47"/>
        <v>mampu menjelaskan pesan-pesan pokok Q.S. At-Tīn dengan baik.</v>
      </c>
      <c r="BU19" s="377" t="str">
        <f t="shared" si="48"/>
        <v>mampu membaca hadis tentang silaturahmi dengan baik.</v>
      </c>
      <c r="BV19" s="377" t="str">
        <f t="shared" si="49"/>
        <v>mampu menjelaskan arti iman kepada Rasul dengan benar</v>
      </c>
      <c r="BW19" s="377" t="str">
        <f t="shared" si="50"/>
        <v/>
      </c>
      <c r="BX19" s="377" t="str">
        <f t="shared" si="51"/>
        <v/>
      </c>
      <c r="BY19" s="377" t="str">
        <f t="shared" si="52"/>
        <v>menjelaskan makna salam dengan baik</v>
      </c>
      <c r="BZ19" s="377" t="str">
        <f t="shared" si="53"/>
        <v>menjelaskan ciri-ciri munafik dengan baik</v>
      </c>
      <c r="CA19" s="377" t="str">
        <f t="shared" si="54"/>
        <v>menjelaskan ketentuan dan mempraktikkan tata cara  salat jumat, salat duha, dan salat tahajud dengan benar</v>
      </c>
      <c r="CB19" s="377" t="str">
        <f t="shared" si="55"/>
        <v>mampu menceritakan kisah nabi Muhammad SAW membangun kota Madinah</v>
      </c>
      <c r="CC19" s="257" t="str">
        <f t="shared" si="56"/>
        <v>Kompetensi dalam hal mampu membaca Q.S. At-Tīn dengan tartil.mampu menyebutkan sifat-sifat Rasul dengan benarmampu menjelaskan tujuan diutusnya Rasul dengan benar sudah tercapai.</v>
      </c>
      <c r="CD19" s="257" t="str">
        <f t="shared" si="57"/>
        <v>Kompetensi dalam hal mampu menjelaskan pesan-pesan pokok Q.S. At-Tīn dengan baik.mampu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20" spans="1:82" ht="18.75" customHeight="1">
      <c r="A20" s="190"/>
      <c r="B20" s="208">
        <f>'DATA PESERTA DIDIK'!A10</f>
        <v>5</v>
      </c>
      <c r="C20" s="248" t="str">
        <f>'DATA PESERTA DIDIK'!D10</f>
        <v>ANDRA MAHARDIKA IBRAHIM</v>
      </c>
      <c r="D20" s="259">
        <v>100</v>
      </c>
      <c r="E20" s="259">
        <v>100</v>
      </c>
      <c r="F20" s="259">
        <v>93.25</v>
      </c>
      <c r="G20" s="259">
        <v>93</v>
      </c>
      <c r="H20" s="259">
        <v>100</v>
      </c>
      <c r="I20" s="249">
        <v>100</v>
      </c>
      <c r="J20" s="249">
        <v>100</v>
      </c>
      <c r="K20" s="249">
        <v>93.5</v>
      </c>
      <c r="L20" s="249">
        <v>93.125</v>
      </c>
      <c r="M20" s="249">
        <v>94</v>
      </c>
      <c r="N20" s="250">
        <f t="shared" si="11"/>
        <v>96.6875</v>
      </c>
      <c r="O20" s="251"/>
      <c r="P20" s="251">
        <v>96</v>
      </c>
      <c r="Q20" s="250">
        <f t="shared" si="12"/>
        <v>96</v>
      </c>
      <c r="R20" s="250">
        <f t="shared" si="13"/>
        <v>96.34375</v>
      </c>
      <c r="S20" s="190"/>
      <c r="T20" s="190"/>
      <c r="U20" s="253">
        <f t="shared" si="14"/>
        <v>100</v>
      </c>
      <c r="V20" s="253">
        <f t="shared" si="15"/>
        <v>100</v>
      </c>
      <c r="W20" s="253">
        <f t="shared" si="16"/>
        <v>93.25</v>
      </c>
      <c r="X20" s="253">
        <f t="shared" si="17"/>
        <v>93</v>
      </c>
      <c r="Y20" s="253">
        <f t="shared" si="18"/>
        <v>100</v>
      </c>
      <c r="Z20" s="253">
        <f t="shared" si="19"/>
        <v>100</v>
      </c>
      <c r="AA20" s="253">
        <f t="shared" si="20"/>
        <v>100</v>
      </c>
      <c r="AB20" s="253">
        <f t="shared" si="21"/>
        <v>93.5</v>
      </c>
      <c r="AC20" s="253">
        <f t="shared" si="22"/>
        <v>93.125</v>
      </c>
      <c r="AD20" s="253">
        <f t="shared" si="23"/>
        <v>94</v>
      </c>
      <c r="AE20" s="254">
        <f t="shared" si="24"/>
        <v>1</v>
      </c>
      <c r="AF20" s="254">
        <f t="shared" si="25"/>
        <v>2</v>
      </c>
      <c r="AG20" s="254">
        <f t="shared" si="26"/>
        <v>8</v>
      </c>
      <c r="AH20" s="254">
        <f t="shared" si="27"/>
        <v>10</v>
      </c>
      <c r="AI20" s="254">
        <f t="shared" si="28"/>
        <v>3</v>
      </c>
      <c r="AJ20" s="254">
        <f t="shared" si="29"/>
        <v>4</v>
      </c>
      <c r="AK20" s="254">
        <f t="shared" si="30"/>
        <v>5</v>
      </c>
      <c r="AL20" s="254">
        <f t="shared" si="31"/>
        <v>7</v>
      </c>
      <c r="AM20" s="254">
        <f t="shared" si="32"/>
        <v>9</v>
      </c>
      <c r="AN20" s="254">
        <f t="shared" si="33"/>
        <v>6</v>
      </c>
      <c r="AO20" s="379" t="str">
        <f t="shared" si="34"/>
        <v>mampu membaca Q.S. At-Tīn dengan tartil.</v>
      </c>
      <c r="AP20" s="380" t="str">
        <f t="shared" si="35"/>
        <v>mampu menjelaskan pesan-pesan pokok Q.S. At-Tīn dengan baik.</v>
      </c>
      <c r="AQ20" s="380" t="str">
        <f t="shared" si="36"/>
        <v/>
      </c>
      <c r="AR20" s="380" t="str">
        <f t="shared" si="37"/>
        <v/>
      </c>
      <c r="AS20" s="380" t="str">
        <f t="shared" si="38"/>
        <v>mampu menyebutkan sifat-sifat Rasul dengan benar</v>
      </c>
      <c r="AT20" s="380" t="str">
        <f t="shared" si="39"/>
        <v>mampu menjelaskan tujuan diutusnya Rasul dengan benar</v>
      </c>
      <c r="AU20" s="380" t="str">
        <f t="shared" si="40"/>
        <v>menjelaskan makna salam dengan baik</v>
      </c>
      <c r="AV20" s="380" t="str">
        <f t="shared" si="41"/>
        <v/>
      </c>
      <c r="AW20" s="380" t="str">
        <f t="shared" si="42"/>
        <v/>
      </c>
      <c r="AX20" s="380" t="str">
        <f t="shared" si="43"/>
        <v/>
      </c>
      <c r="AY20" s="255" t="str">
        <f t="shared" ref="AY20:BH20" si="62">IF(D20&lt;$R$16,D20,"")</f>
        <v/>
      </c>
      <c r="AZ20" s="255" t="str">
        <f t="shared" si="62"/>
        <v/>
      </c>
      <c r="BA20" s="255" t="str">
        <f t="shared" si="62"/>
        <v/>
      </c>
      <c r="BB20" s="255" t="str">
        <f t="shared" si="62"/>
        <v/>
      </c>
      <c r="BC20" s="255" t="str">
        <f t="shared" si="62"/>
        <v/>
      </c>
      <c r="BD20" s="255" t="str">
        <f t="shared" si="62"/>
        <v/>
      </c>
      <c r="BE20" s="255" t="str">
        <f t="shared" si="62"/>
        <v/>
      </c>
      <c r="BF20" s="255" t="str">
        <f t="shared" si="62"/>
        <v/>
      </c>
      <c r="BG20" s="255" t="str">
        <f t="shared" si="62"/>
        <v/>
      </c>
      <c r="BH20" s="255" t="str">
        <f t="shared" si="62"/>
        <v/>
      </c>
      <c r="BI20" s="225" t="str">
        <f t="shared" ref="BI20:BR20" si="63">IFERROR(RANK(AY20,$AY20:$BH20,0)+COUNTIF($AY20:AY20,AY20)-1,"")</f>
        <v/>
      </c>
      <c r="BJ20" s="225" t="str">
        <f t="shared" si="63"/>
        <v/>
      </c>
      <c r="BK20" s="225" t="str">
        <f t="shared" si="63"/>
        <v/>
      </c>
      <c r="BL20" s="225" t="str">
        <f t="shared" si="63"/>
        <v/>
      </c>
      <c r="BM20" s="225" t="str">
        <f t="shared" si="63"/>
        <v/>
      </c>
      <c r="BN20" s="225" t="str">
        <f t="shared" si="63"/>
        <v/>
      </c>
      <c r="BO20" s="225" t="str">
        <f t="shared" si="63"/>
        <v/>
      </c>
      <c r="BP20" s="225" t="str">
        <f t="shared" si="63"/>
        <v/>
      </c>
      <c r="BQ20" s="225" t="str">
        <f t="shared" si="63"/>
        <v/>
      </c>
      <c r="BR20" s="225" t="str">
        <f t="shared" si="63"/>
        <v/>
      </c>
      <c r="BS20" s="379" t="str">
        <f t="shared" si="46"/>
        <v/>
      </c>
      <c r="BT20" s="377" t="str">
        <f t="shared" si="47"/>
        <v/>
      </c>
      <c r="BU20" s="377" t="str">
        <f t="shared" si="48"/>
        <v>mampu membaca hadis tentang silaturahmi dengan baik.</v>
      </c>
      <c r="BV20" s="377" t="str">
        <f t="shared" si="49"/>
        <v>mampu menjelaskan arti iman kepada Rasul dengan benar</v>
      </c>
      <c r="BW20" s="377" t="str">
        <f t="shared" si="50"/>
        <v/>
      </c>
      <c r="BX20" s="377" t="str">
        <f t="shared" si="51"/>
        <v/>
      </c>
      <c r="BY20" s="377" t="str">
        <f t="shared" si="52"/>
        <v/>
      </c>
      <c r="BZ20" s="377" t="str">
        <f t="shared" si="53"/>
        <v>menjelaskan ciri-ciri munafik dengan baik</v>
      </c>
      <c r="CA20" s="377" t="str">
        <f t="shared" si="54"/>
        <v>menjelaskan ketentuan dan mempraktikkan tata cara  salat jumat, salat duha, dan salat tahajud dengan benar</v>
      </c>
      <c r="CB20" s="377" t="str">
        <f t="shared" si="55"/>
        <v>mampu menceritakan kisah nabi Muhammad SAW membangun kota Madinah</v>
      </c>
      <c r="CC20" s="257" t="str">
        <f t="shared" si="56"/>
        <v>Kompetensi dalam hal mampu membaca Q.S. At-Tīn dengan tartil.mampu menjelaskan pesan-pesan pokok Q.S. At-Tīn dengan baik.mampu menyebutkan sifat-sifat Rasul dengan benarmampu menjelaskan tujuan diutusnya Rasul dengan benarmenjelaskan makna salam dengan baik sudah tercapai.</v>
      </c>
      <c r="CD20" s="257" t="str">
        <f t="shared" si="57"/>
        <v>Kompetensi dalam hal 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row>
    <row r="21" spans="1:82" ht="18.75" customHeight="1">
      <c r="A21" s="190"/>
      <c r="B21" s="208">
        <f>'DATA PESERTA DIDIK'!A11</f>
        <v>6</v>
      </c>
      <c r="C21" s="248" t="str">
        <f>'DATA PESERTA DIDIK'!D11</f>
        <v>ANINDYASWARI SEKAR TRIANDITA</v>
      </c>
      <c r="D21" s="249">
        <v>92</v>
      </c>
      <c r="E21" s="249">
        <v>84</v>
      </c>
      <c r="F21" s="249">
        <v>89</v>
      </c>
      <c r="G21" s="249">
        <v>86</v>
      </c>
      <c r="H21" s="249">
        <v>100</v>
      </c>
      <c r="I21" s="249">
        <v>92</v>
      </c>
      <c r="J21" s="249">
        <v>95</v>
      </c>
      <c r="K21" s="249">
        <v>88.666666666666657</v>
      </c>
      <c r="L21" s="249">
        <v>87.5</v>
      </c>
      <c r="M21" s="249">
        <v>91.333333333333329</v>
      </c>
      <c r="N21" s="250">
        <f t="shared" si="11"/>
        <v>90.55</v>
      </c>
      <c r="O21" s="251"/>
      <c r="P21" s="260">
        <v>98</v>
      </c>
      <c r="Q21" s="250">
        <f t="shared" si="12"/>
        <v>98</v>
      </c>
      <c r="R21" s="250">
        <f t="shared" si="13"/>
        <v>94.275000000000006</v>
      </c>
      <c r="S21" s="190"/>
      <c r="T21" s="190"/>
      <c r="U21" s="253">
        <f t="shared" si="14"/>
        <v>92</v>
      </c>
      <c r="V21" s="253" t="str">
        <f t="shared" si="15"/>
        <v/>
      </c>
      <c r="W21" s="253">
        <f t="shared" si="16"/>
        <v>89</v>
      </c>
      <c r="X21" s="253" t="str">
        <f t="shared" si="17"/>
        <v/>
      </c>
      <c r="Y21" s="253">
        <f t="shared" si="18"/>
        <v>100</v>
      </c>
      <c r="Z21" s="253">
        <f t="shared" si="19"/>
        <v>92</v>
      </c>
      <c r="AA21" s="253">
        <f t="shared" si="20"/>
        <v>95</v>
      </c>
      <c r="AB21" s="253">
        <f t="shared" si="21"/>
        <v>88.666666666666657</v>
      </c>
      <c r="AC21" s="253" t="str">
        <f t="shared" si="22"/>
        <v/>
      </c>
      <c r="AD21" s="253">
        <f t="shared" si="23"/>
        <v>91.333333333333329</v>
      </c>
      <c r="AE21" s="254">
        <f>IFERROR(RANK(U21,$U21:$AD21,0)+COUNTIF($U21:U21,U21)-1,"")</f>
        <v>3</v>
      </c>
      <c r="AF21" s="254" t="str">
        <f t="shared" si="25"/>
        <v/>
      </c>
      <c r="AG21" s="254">
        <f t="shared" si="26"/>
        <v>6</v>
      </c>
      <c r="AH21" s="254" t="str">
        <f t="shared" si="27"/>
        <v/>
      </c>
      <c r="AI21" s="254">
        <f t="shared" si="28"/>
        <v>1</v>
      </c>
      <c r="AJ21" s="254">
        <f t="shared" si="29"/>
        <v>4</v>
      </c>
      <c r="AK21" s="254">
        <f t="shared" si="30"/>
        <v>2</v>
      </c>
      <c r="AL21" s="254">
        <f t="shared" si="31"/>
        <v>7</v>
      </c>
      <c r="AM21" s="254" t="str">
        <f t="shared" si="32"/>
        <v/>
      </c>
      <c r="AN21" s="254">
        <f t="shared" si="33"/>
        <v>5</v>
      </c>
      <c r="AO21" s="379" t="str">
        <f t="shared" si="34"/>
        <v/>
      </c>
      <c r="AP21" s="380" t="str">
        <f t="shared" si="35"/>
        <v/>
      </c>
      <c r="AQ21" s="380" t="str">
        <f t="shared" si="36"/>
        <v/>
      </c>
      <c r="AR21" s="380" t="str">
        <f t="shared" si="37"/>
        <v/>
      </c>
      <c r="AS21" s="380" t="str">
        <f t="shared" si="38"/>
        <v>mampu menyebutkan sifat-sifat Rasul dengan benar</v>
      </c>
      <c r="AT21" s="380" t="str">
        <f t="shared" si="39"/>
        <v/>
      </c>
      <c r="AU21" s="380" t="str">
        <f t="shared" si="40"/>
        <v>menjelaskan makna salam dengan baik</v>
      </c>
      <c r="AV21" s="380" t="str">
        <f t="shared" si="41"/>
        <v/>
      </c>
      <c r="AW21" s="380" t="str">
        <f t="shared" si="42"/>
        <v/>
      </c>
      <c r="AX21" s="380" t="str">
        <f t="shared" si="43"/>
        <v/>
      </c>
      <c r="AY21" s="255" t="str">
        <f t="shared" ref="AY21:BH21" si="64">IF(D21&lt;$R$16,D21,"")</f>
        <v/>
      </c>
      <c r="AZ21" s="255">
        <f t="shared" si="64"/>
        <v>84</v>
      </c>
      <c r="BA21" s="255" t="str">
        <f t="shared" si="64"/>
        <v/>
      </c>
      <c r="BB21" s="255">
        <f t="shared" si="64"/>
        <v>86</v>
      </c>
      <c r="BC21" s="255" t="str">
        <f t="shared" si="64"/>
        <v/>
      </c>
      <c r="BD21" s="255" t="str">
        <f t="shared" si="64"/>
        <v/>
      </c>
      <c r="BE21" s="255" t="str">
        <f t="shared" si="64"/>
        <v/>
      </c>
      <c r="BF21" s="255" t="str">
        <f t="shared" si="64"/>
        <v/>
      </c>
      <c r="BG21" s="255">
        <f t="shared" si="64"/>
        <v>87.5</v>
      </c>
      <c r="BH21" s="255" t="str">
        <f t="shared" si="64"/>
        <v/>
      </c>
      <c r="BI21" s="225" t="str">
        <f t="shared" ref="BI21:BR21" si="65">IFERROR(RANK(AY21,$AY21:$BH21,0)+COUNTIF($AY21:AY21,AY21)-1,"")</f>
        <v/>
      </c>
      <c r="BJ21" s="225">
        <f t="shared" si="65"/>
        <v>3</v>
      </c>
      <c r="BK21" s="225" t="str">
        <f t="shared" si="65"/>
        <v/>
      </c>
      <c r="BL21" s="225">
        <f t="shared" si="65"/>
        <v>2</v>
      </c>
      <c r="BM21" s="225" t="str">
        <f t="shared" si="65"/>
        <v/>
      </c>
      <c r="BN21" s="225" t="str">
        <f t="shared" si="65"/>
        <v/>
      </c>
      <c r="BO21" s="225" t="str">
        <f t="shared" si="65"/>
        <v/>
      </c>
      <c r="BP21" s="225" t="str">
        <f t="shared" si="65"/>
        <v/>
      </c>
      <c r="BQ21" s="225">
        <f t="shared" si="65"/>
        <v>1</v>
      </c>
      <c r="BR21" s="225" t="str">
        <f t="shared" si="65"/>
        <v/>
      </c>
      <c r="BS21" s="379" t="str">
        <f t="shared" si="46"/>
        <v>mampu membaca Q.S. At-Tīn dengan tartil.</v>
      </c>
      <c r="BT21" s="377" t="str">
        <f t="shared" si="47"/>
        <v>mampu menjelaskan pesan-pesan pokok Q.S. At-Tīn dengan baik.</v>
      </c>
      <c r="BU21" s="377" t="str">
        <f t="shared" si="48"/>
        <v>mampu membaca hadis tentang silaturahmi dengan baik.</v>
      </c>
      <c r="BV21" s="377" t="str">
        <f t="shared" si="49"/>
        <v>mampu menjelaskan arti iman kepada Rasul dengan benar</v>
      </c>
      <c r="BW21" s="377" t="str">
        <f t="shared" si="50"/>
        <v/>
      </c>
      <c r="BX21" s="377" t="str">
        <f t="shared" si="51"/>
        <v>mampu menjelaskan tujuan diutusnya Rasul dengan benar</v>
      </c>
      <c r="BY21" s="377" t="str">
        <f t="shared" si="52"/>
        <v/>
      </c>
      <c r="BZ21" s="377" t="str">
        <f t="shared" si="53"/>
        <v>menjelaskan ciri-ciri munafik dengan baik</v>
      </c>
      <c r="CA21" s="377" t="str">
        <f t="shared" si="54"/>
        <v>menjelaskan ketentuan dan mempraktikkan tata cara  salat jumat, salat duha, dan salat tahajud dengan benar</v>
      </c>
      <c r="CB21" s="377" t="str">
        <f t="shared" si="55"/>
        <v>mampu menceritakan kisah nabi Muhammad SAW membangun kota Madinah</v>
      </c>
      <c r="CC21" s="257" t="str">
        <f t="shared" si="56"/>
        <v>Kompetensi dalam hal mampu menyebutkan sifat-sifat Rasul dengan benarmenjelaskan makna salam dengan baik sudah tercapai.</v>
      </c>
      <c r="CD21" s="257" t="str">
        <f t="shared" si="57"/>
        <v>Kompetensi dalam hal mampu membaca Q.S. At-Tīn dengan tartil.mampu menjelaskan pesan-pesan pokok Q.S. At-Tīn dengan baik.mampu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row>
    <row r="22" spans="1:82" ht="18.75" customHeight="1">
      <c r="A22" s="190"/>
      <c r="B22" s="208">
        <f>'DATA PESERTA DIDIK'!A12</f>
        <v>7</v>
      </c>
      <c r="C22" s="248" t="str">
        <f>'DATA PESERTA DIDIK'!D12</f>
        <v>AQUEENA NASYWAH ELSYIFANIE</v>
      </c>
      <c r="D22" s="249">
        <v>100</v>
      </c>
      <c r="E22" s="249">
        <v>87</v>
      </c>
      <c r="F22" s="249">
        <v>92</v>
      </c>
      <c r="G22" s="249">
        <v>92</v>
      </c>
      <c r="H22" s="249">
        <v>100</v>
      </c>
      <c r="I22" s="249">
        <v>100</v>
      </c>
      <c r="J22" s="249">
        <v>88</v>
      </c>
      <c r="K22" s="249">
        <v>90.833333333333343</v>
      </c>
      <c r="L22" s="249">
        <v>92</v>
      </c>
      <c r="M22" s="249">
        <v>89.666666666666671</v>
      </c>
      <c r="N22" s="250">
        <f t="shared" si="11"/>
        <v>93.15</v>
      </c>
      <c r="O22" s="251"/>
      <c r="P22" s="251">
        <v>89</v>
      </c>
      <c r="Q22" s="250">
        <f t="shared" si="12"/>
        <v>89</v>
      </c>
      <c r="R22" s="250">
        <f t="shared" si="13"/>
        <v>91.075000000000003</v>
      </c>
      <c r="S22" s="190"/>
      <c r="T22" s="190"/>
      <c r="U22" s="253">
        <f t="shared" si="14"/>
        <v>100</v>
      </c>
      <c r="V22" s="253" t="str">
        <f t="shared" si="15"/>
        <v/>
      </c>
      <c r="W22" s="253">
        <f t="shared" si="16"/>
        <v>92</v>
      </c>
      <c r="X22" s="253">
        <f t="shared" si="17"/>
        <v>92</v>
      </c>
      <c r="Y22" s="253">
        <f t="shared" si="18"/>
        <v>100</v>
      </c>
      <c r="Z22" s="253">
        <f t="shared" si="19"/>
        <v>100</v>
      </c>
      <c r="AA22" s="253" t="str">
        <f t="shared" si="20"/>
        <v/>
      </c>
      <c r="AB22" s="253">
        <f t="shared" si="21"/>
        <v>90.833333333333343</v>
      </c>
      <c r="AC22" s="253">
        <f t="shared" si="22"/>
        <v>92</v>
      </c>
      <c r="AD22" s="253">
        <f t="shared" si="23"/>
        <v>89.666666666666671</v>
      </c>
      <c r="AE22" s="254">
        <f>IFERROR(RANK(U22,$U22:$AD22,0)+COUNTIF($U22:U22,U22)-1,"")</f>
        <v>1</v>
      </c>
      <c r="AF22" s="254" t="str">
        <f>IFERROR(RANK(V22,$U22:$AD22,0)+COUNTIF($U22:V22,V22)-1,"")</f>
        <v/>
      </c>
      <c r="AG22" s="254">
        <f>IFERROR(RANK(W22,$U22:$AD22,0)+COUNTIF($U22:W22,W22)-1,"")</f>
        <v>4</v>
      </c>
      <c r="AH22" s="254">
        <f t="shared" si="27"/>
        <v>5</v>
      </c>
      <c r="AI22" s="254">
        <f t="shared" si="28"/>
        <v>2</v>
      </c>
      <c r="AJ22" s="254">
        <f t="shared" si="29"/>
        <v>3</v>
      </c>
      <c r="AK22" s="254" t="str">
        <f t="shared" si="30"/>
        <v/>
      </c>
      <c r="AL22" s="254">
        <f t="shared" si="31"/>
        <v>7</v>
      </c>
      <c r="AM22" s="254">
        <f t="shared" si="32"/>
        <v>6</v>
      </c>
      <c r="AN22" s="254">
        <f t="shared" si="33"/>
        <v>8</v>
      </c>
      <c r="AO22" s="379" t="str">
        <f t="shared" si="34"/>
        <v>mampu membaca Q.S. At-Tīn dengan tartil.</v>
      </c>
      <c r="AP22" s="380" t="str">
        <f t="shared" si="35"/>
        <v/>
      </c>
      <c r="AQ22" s="380" t="str">
        <f t="shared" si="36"/>
        <v>mampu membaca hadis tentang silaturahmi dengan baik.</v>
      </c>
      <c r="AR22" s="380" t="str">
        <f t="shared" si="37"/>
        <v>mampu menjelaskan arti iman kepada Rasul dengan benar</v>
      </c>
      <c r="AS22" s="380" t="str">
        <f t="shared" si="38"/>
        <v>mampu menyebutkan sifat-sifat Rasul dengan benar</v>
      </c>
      <c r="AT22" s="380" t="str">
        <f t="shared" si="39"/>
        <v>mampu menjelaskan tujuan diutusnya Rasul dengan benar</v>
      </c>
      <c r="AU22" s="380" t="str">
        <f t="shared" si="40"/>
        <v/>
      </c>
      <c r="AV22" s="380" t="str">
        <f t="shared" si="41"/>
        <v/>
      </c>
      <c r="AW22" s="380" t="str">
        <f t="shared" si="42"/>
        <v>menjelaskan ketentuan dan mempraktikkan tata cara  salat jumat, salat duha, dan salat tahajud dengan benar</v>
      </c>
      <c r="AX22" s="380" t="str">
        <f t="shared" si="43"/>
        <v/>
      </c>
      <c r="AY22" s="255" t="str">
        <f t="shared" ref="AY22:BH22" si="66">IF(D22&lt;$R$16,D22,"")</f>
        <v/>
      </c>
      <c r="AZ22" s="255">
        <f t="shared" si="66"/>
        <v>87</v>
      </c>
      <c r="BA22" s="255" t="str">
        <f t="shared" si="66"/>
        <v/>
      </c>
      <c r="BB22" s="255" t="str">
        <f t="shared" si="66"/>
        <v/>
      </c>
      <c r="BC22" s="255" t="str">
        <f t="shared" si="66"/>
        <v/>
      </c>
      <c r="BD22" s="255" t="str">
        <f t="shared" si="66"/>
        <v/>
      </c>
      <c r="BE22" s="255">
        <f t="shared" si="66"/>
        <v>88</v>
      </c>
      <c r="BF22" s="255" t="str">
        <f t="shared" si="66"/>
        <v/>
      </c>
      <c r="BG22" s="255" t="str">
        <f t="shared" si="66"/>
        <v/>
      </c>
      <c r="BH22" s="255" t="str">
        <f t="shared" si="66"/>
        <v/>
      </c>
      <c r="BI22" s="225" t="str">
        <f t="shared" ref="BI22:BR22" si="67">IFERROR(RANK(AY22,$AY22:$BH22,0)+COUNTIF($AY22:AY22,AY22)-1,"")</f>
        <v/>
      </c>
      <c r="BJ22" s="225">
        <f t="shared" si="67"/>
        <v>2</v>
      </c>
      <c r="BK22" s="225" t="str">
        <f t="shared" si="67"/>
        <v/>
      </c>
      <c r="BL22" s="225" t="str">
        <f t="shared" si="67"/>
        <v/>
      </c>
      <c r="BM22" s="225" t="str">
        <f t="shared" si="67"/>
        <v/>
      </c>
      <c r="BN22" s="225" t="str">
        <f t="shared" si="67"/>
        <v/>
      </c>
      <c r="BO22" s="225">
        <f t="shared" si="67"/>
        <v>1</v>
      </c>
      <c r="BP22" s="225" t="str">
        <f t="shared" si="67"/>
        <v/>
      </c>
      <c r="BQ22" s="225" t="str">
        <f t="shared" si="67"/>
        <v/>
      </c>
      <c r="BR22" s="225" t="str">
        <f t="shared" si="67"/>
        <v/>
      </c>
      <c r="BS22" s="379" t="str">
        <f t="shared" si="46"/>
        <v/>
      </c>
      <c r="BT22" s="377" t="str">
        <f t="shared" si="47"/>
        <v>mampu menjelaskan pesan-pesan pokok Q.S. At-Tīn dengan baik.</v>
      </c>
      <c r="BU22" s="377" t="str">
        <f t="shared" si="48"/>
        <v/>
      </c>
      <c r="BV22" s="377" t="str">
        <f t="shared" si="49"/>
        <v/>
      </c>
      <c r="BW22" s="377" t="str">
        <f t="shared" si="50"/>
        <v/>
      </c>
      <c r="BX22" s="377" t="str">
        <f t="shared" si="51"/>
        <v/>
      </c>
      <c r="BY22" s="377" t="str">
        <f t="shared" si="52"/>
        <v>menjelaskan makna salam dengan baik</v>
      </c>
      <c r="BZ22" s="377" t="str">
        <f t="shared" si="53"/>
        <v>menjelaskan ciri-ciri munafik dengan baik</v>
      </c>
      <c r="CA22" s="377" t="str">
        <f t="shared" si="54"/>
        <v/>
      </c>
      <c r="CB22" s="377" t="str">
        <f t="shared" si="55"/>
        <v>mampu menceritakan kisah nabi Muhammad SAW membangun kota Madinah</v>
      </c>
      <c r="CC22" s="257" t="str">
        <f t="shared" si="56"/>
        <v>Kompetensi dalam hal mampu membaca Q.S. At-Tīn dengan tartil.mampu membaca hadis tentang silaturahmi dengan baik.mampu menjelaskan arti iman kepada Rasul dengan benarmampu menyebutkan sifat-sifat Rasul dengan benarmampu menjelaskan tujuan diutusnya Rasul dengan benarmenjelaskan ketentuan dan mempraktikkan tata cara  salat jumat, salat duha, dan salat tahajud dengan benar sudah tercapai.</v>
      </c>
      <c r="CD22" s="257" t="str">
        <f t="shared" si="57"/>
        <v>Kompetensi dalam hal mampu menjelaskan pesan-pesan pokok Q.S. At-Tīn dengan baik.menjelaskan makna salam dengan baikmenjelaskan ciri-ciri munafik dengan baikmampu menceritakan kisah nabi Muhammad SAW membangun kota Madinah perlu ditingkatkan.</v>
      </c>
    </row>
    <row r="23" spans="1:82" ht="18.75" customHeight="1">
      <c r="A23" s="190"/>
      <c r="B23" s="208">
        <f>'DATA PESERTA DIDIK'!A13</f>
        <v>8</v>
      </c>
      <c r="C23" s="248" t="str">
        <f>'DATA PESERTA DIDIK'!D13</f>
        <v>ARKA HANDY ADYA PURNOMO</v>
      </c>
      <c r="D23" s="249">
        <v>92</v>
      </c>
      <c r="E23" s="249">
        <v>100</v>
      </c>
      <c r="F23" s="249">
        <v>91</v>
      </c>
      <c r="G23" s="249">
        <v>85</v>
      </c>
      <c r="H23" s="249">
        <v>100</v>
      </c>
      <c r="I23" s="249">
        <v>92</v>
      </c>
      <c r="J23" s="249">
        <v>100</v>
      </c>
      <c r="K23" s="249">
        <v>90.666666666666657</v>
      </c>
      <c r="L23" s="249">
        <v>88</v>
      </c>
      <c r="M23" s="249">
        <v>96.333333333333329</v>
      </c>
      <c r="N23" s="250">
        <f t="shared" si="11"/>
        <v>93.5</v>
      </c>
      <c r="O23" s="251"/>
      <c r="P23" s="251">
        <v>96</v>
      </c>
      <c r="Q23" s="250">
        <f t="shared" si="12"/>
        <v>96</v>
      </c>
      <c r="R23" s="250">
        <f t="shared" si="13"/>
        <v>94.75</v>
      </c>
      <c r="S23" s="190"/>
      <c r="T23" s="190"/>
      <c r="U23" s="253">
        <f t="shared" si="14"/>
        <v>92</v>
      </c>
      <c r="V23" s="253">
        <f t="shared" si="15"/>
        <v>100</v>
      </c>
      <c r="W23" s="253">
        <f t="shared" si="16"/>
        <v>91</v>
      </c>
      <c r="X23" s="253" t="str">
        <f t="shared" si="17"/>
        <v/>
      </c>
      <c r="Y23" s="253">
        <f t="shared" si="18"/>
        <v>100</v>
      </c>
      <c r="Z23" s="253">
        <f t="shared" si="19"/>
        <v>92</v>
      </c>
      <c r="AA23" s="253">
        <f t="shared" si="20"/>
        <v>100</v>
      </c>
      <c r="AB23" s="253">
        <f t="shared" si="21"/>
        <v>90.666666666666657</v>
      </c>
      <c r="AC23" s="253" t="str">
        <f t="shared" si="22"/>
        <v/>
      </c>
      <c r="AD23" s="253">
        <f t="shared" si="23"/>
        <v>96.333333333333329</v>
      </c>
      <c r="AE23" s="254">
        <f t="shared" si="24"/>
        <v>5</v>
      </c>
      <c r="AF23" s="254">
        <f t="shared" si="25"/>
        <v>1</v>
      </c>
      <c r="AG23" s="254">
        <f t="shared" si="26"/>
        <v>7</v>
      </c>
      <c r="AH23" s="254" t="str">
        <f t="shared" si="27"/>
        <v/>
      </c>
      <c r="AI23" s="254">
        <f t="shared" si="28"/>
        <v>2</v>
      </c>
      <c r="AJ23" s="254">
        <f t="shared" si="29"/>
        <v>6</v>
      </c>
      <c r="AK23" s="254">
        <f t="shared" si="30"/>
        <v>3</v>
      </c>
      <c r="AL23" s="254">
        <f t="shared" si="31"/>
        <v>8</v>
      </c>
      <c r="AM23" s="254" t="str">
        <f t="shared" si="32"/>
        <v/>
      </c>
      <c r="AN23" s="254">
        <f t="shared" si="33"/>
        <v>4</v>
      </c>
      <c r="AO23" s="379" t="str">
        <f t="shared" si="34"/>
        <v/>
      </c>
      <c r="AP23" s="380" t="str">
        <f t="shared" si="35"/>
        <v>mampu menjelaskan pesan-pesan pokok Q.S. At-Tīn dengan baik.</v>
      </c>
      <c r="AQ23" s="380" t="str">
        <f t="shared" si="36"/>
        <v/>
      </c>
      <c r="AR23" s="380" t="str">
        <f t="shared" si="37"/>
        <v/>
      </c>
      <c r="AS23" s="380" t="str">
        <f t="shared" si="38"/>
        <v>mampu menyebutkan sifat-sifat Rasul dengan benar</v>
      </c>
      <c r="AT23" s="380" t="str">
        <f t="shared" si="39"/>
        <v/>
      </c>
      <c r="AU23" s="380" t="str">
        <f t="shared" si="40"/>
        <v>menjelaskan makna salam dengan baik</v>
      </c>
      <c r="AV23" s="380" t="str">
        <f t="shared" si="41"/>
        <v/>
      </c>
      <c r="AW23" s="380" t="str">
        <f t="shared" si="42"/>
        <v/>
      </c>
      <c r="AX23" s="380" t="str">
        <f t="shared" si="43"/>
        <v>mampu menceritakan kisah nabi Muhammad SAW membangun kota Madinah</v>
      </c>
      <c r="AY23" s="255" t="str">
        <f t="shared" ref="AY23:BH23" si="68">IF(D23&lt;$R$16,D23,"")</f>
        <v/>
      </c>
      <c r="AZ23" s="255" t="str">
        <f t="shared" si="68"/>
        <v/>
      </c>
      <c r="BA23" s="255" t="str">
        <f t="shared" si="68"/>
        <v/>
      </c>
      <c r="BB23" s="255">
        <f t="shared" si="68"/>
        <v>85</v>
      </c>
      <c r="BC23" s="255" t="str">
        <f t="shared" si="68"/>
        <v/>
      </c>
      <c r="BD23" s="255" t="str">
        <f t="shared" si="68"/>
        <v/>
      </c>
      <c r="BE23" s="255" t="str">
        <f t="shared" si="68"/>
        <v/>
      </c>
      <c r="BF23" s="255" t="str">
        <f t="shared" si="68"/>
        <v/>
      </c>
      <c r="BG23" s="255">
        <f t="shared" si="68"/>
        <v>88</v>
      </c>
      <c r="BH23" s="255" t="str">
        <f t="shared" si="68"/>
        <v/>
      </c>
      <c r="BI23" s="225" t="str">
        <f t="shared" ref="BI23:BR23" si="69">IFERROR(RANK(AY23,$AY23:$BH23,0)+COUNTIF($AY23:AY23,AY23)-1,"")</f>
        <v/>
      </c>
      <c r="BJ23" s="225" t="str">
        <f t="shared" si="69"/>
        <v/>
      </c>
      <c r="BK23" s="225" t="str">
        <f t="shared" si="69"/>
        <v/>
      </c>
      <c r="BL23" s="225">
        <f t="shared" si="69"/>
        <v>2</v>
      </c>
      <c r="BM23" s="225" t="str">
        <f t="shared" si="69"/>
        <v/>
      </c>
      <c r="BN23" s="225" t="str">
        <f t="shared" si="69"/>
        <v/>
      </c>
      <c r="BO23" s="225" t="str">
        <f t="shared" si="69"/>
        <v/>
      </c>
      <c r="BP23" s="225" t="str">
        <f t="shared" si="69"/>
        <v/>
      </c>
      <c r="BQ23" s="225">
        <f t="shared" si="69"/>
        <v>1</v>
      </c>
      <c r="BR23" s="225" t="str">
        <f t="shared" si="69"/>
        <v/>
      </c>
      <c r="BS23" s="379" t="str">
        <f t="shared" si="46"/>
        <v>mampu membaca Q.S. At-Tīn dengan tartil.</v>
      </c>
      <c r="BT23" s="377" t="str">
        <f t="shared" si="47"/>
        <v/>
      </c>
      <c r="BU23" s="377" t="str">
        <f t="shared" si="48"/>
        <v>mampu membaca hadis tentang silaturahmi dengan baik.</v>
      </c>
      <c r="BV23" s="377" t="str">
        <f t="shared" si="49"/>
        <v>mampu menjelaskan arti iman kepada Rasul dengan benar</v>
      </c>
      <c r="BW23" s="377" t="str">
        <f t="shared" si="50"/>
        <v/>
      </c>
      <c r="BX23" s="377" t="str">
        <f t="shared" si="51"/>
        <v>mampu menjelaskan tujuan diutusnya Rasul dengan benar</v>
      </c>
      <c r="BY23" s="377" t="str">
        <f t="shared" si="52"/>
        <v/>
      </c>
      <c r="BZ23" s="377" t="str">
        <f t="shared" si="53"/>
        <v>menjelaskan ciri-ciri munafik dengan baik</v>
      </c>
      <c r="CA23" s="377" t="str">
        <f t="shared" si="54"/>
        <v>menjelaskan ketentuan dan mempraktikkan tata cara  salat jumat, salat duha, dan salat tahajud dengan benar</v>
      </c>
      <c r="CB23" s="377" t="str">
        <f t="shared" si="55"/>
        <v/>
      </c>
      <c r="CC23" s="257" t="str">
        <f t="shared" si="56"/>
        <v>Kompetensi dalam hal mampu menjelaskan pesan-pesan pokok Q.S. At-Tīn dengan baik.mampu menyebutkan sifat-sifat Rasul dengan benarmenjelaskan makna salam dengan baikmampu menceritakan kisah nabi Muhammad SAW membangun kota Madinah sudah tercapai.</v>
      </c>
      <c r="CD23" s="257" t="str">
        <f t="shared" si="57"/>
        <v>Kompetensi dalam hal mampu membaca Q.S. At-Tīn dengan tartil.mampu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 perlu ditingkatkan.</v>
      </c>
    </row>
    <row r="24" spans="1:82" ht="18.75" customHeight="1">
      <c r="A24" s="190"/>
      <c r="B24" s="208">
        <f>'DATA PESERTA DIDIK'!A14</f>
        <v>9</v>
      </c>
      <c r="C24" s="248" t="str">
        <f>'DATA PESERTA DIDIK'!D14</f>
        <v>AYASHA FIORA SASHUDI</v>
      </c>
      <c r="D24" s="249">
        <v>100</v>
      </c>
      <c r="E24" s="249">
        <v>100</v>
      </c>
      <c r="F24" s="249">
        <v>96.75</v>
      </c>
      <c r="G24" s="249">
        <v>96</v>
      </c>
      <c r="H24" s="249">
        <v>100</v>
      </c>
      <c r="I24" s="249">
        <v>100</v>
      </c>
      <c r="J24" s="249">
        <v>95</v>
      </c>
      <c r="K24" s="249">
        <v>95.5</v>
      </c>
      <c r="L24" s="249">
        <v>96.375</v>
      </c>
      <c r="M24" s="249">
        <v>95</v>
      </c>
      <c r="N24" s="250">
        <f t="shared" si="11"/>
        <v>97.462500000000006</v>
      </c>
      <c r="O24" s="251"/>
      <c r="P24" s="251">
        <v>98</v>
      </c>
      <c r="Q24" s="250">
        <f t="shared" si="12"/>
        <v>98</v>
      </c>
      <c r="R24" s="250">
        <f t="shared" si="13"/>
        <v>97.731250000000003</v>
      </c>
      <c r="S24" s="190"/>
      <c r="T24" s="190"/>
      <c r="U24" s="253">
        <f t="shared" si="14"/>
        <v>100</v>
      </c>
      <c r="V24" s="253">
        <f t="shared" si="15"/>
        <v>100</v>
      </c>
      <c r="W24" s="253">
        <f t="shared" si="16"/>
        <v>96.75</v>
      </c>
      <c r="X24" s="253">
        <f t="shared" si="17"/>
        <v>96</v>
      </c>
      <c r="Y24" s="253">
        <f t="shared" si="18"/>
        <v>100</v>
      </c>
      <c r="Z24" s="253">
        <f t="shared" si="19"/>
        <v>100</v>
      </c>
      <c r="AA24" s="253">
        <f t="shared" si="20"/>
        <v>95</v>
      </c>
      <c r="AB24" s="253">
        <f t="shared" si="21"/>
        <v>95.5</v>
      </c>
      <c r="AC24" s="253">
        <f t="shared" si="22"/>
        <v>96.375</v>
      </c>
      <c r="AD24" s="253">
        <f t="shared" si="23"/>
        <v>95</v>
      </c>
      <c r="AE24" s="254">
        <f t="shared" si="24"/>
        <v>1</v>
      </c>
      <c r="AF24" s="254">
        <f t="shared" si="25"/>
        <v>2</v>
      </c>
      <c r="AG24" s="254">
        <f t="shared" si="26"/>
        <v>5</v>
      </c>
      <c r="AH24" s="254">
        <f t="shared" si="27"/>
        <v>7</v>
      </c>
      <c r="AI24" s="254">
        <f t="shared" si="28"/>
        <v>3</v>
      </c>
      <c r="AJ24" s="254">
        <f t="shared" si="29"/>
        <v>4</v>
      </c>
      <c r="AK24" s="254">
        <f t="shared" si="30"/>
        <v>9</v>
      </c>
      <c r="AL24" s="254">
        <f t="shared" si="31"/>
        <v>8</v>
      </c>
      <c r="AM24" s="254">
        <f t="shared" si="32"/>
        <v>6</v>
      </c>
      <c r="AN24" s="254">
        <f t="shared" si="33"/>
        <v>10</v>
      </c>
      <c r="AO24" s="379" t="str">
        <f t="shared" si="34"/>
        <v>mampu membaca Q.S. At-Tīn dengan tartil.</v>
      </c>
      <c r="AP24" s="380" t="str">
        <f t="shared" si="35"/>
        <v>mampu menjelaskan pesan-pesan pokok Q.S. At-Tīn dengan baik.</v>
      </c>
      <c r="AQ24" s="380" t="str">
        <f t="shared" si="36"/>
        <v/>
      </c>
      <c r="AR24" s="380" t="str">
        <f t="shared" si="37"/>
        <v/>
      </c>
      <c r="AS24" s="380" t="str">
        <f t="shared" si="38"/>
        <v>mampu menyebutkan sifat-sifat Rasul dengan benar</v>
      </c>
      <c r="AT24" s="380" t="str">
        <f t="shared" si="39"/>
        <v>mampu menjelaskan tujuan diutusnya Rasul dengan benar</v>
      </c>
      <c r="AU24" s="380" t="str">
        <f t="shared" si="40"/>
        <v/>
      </c>
      <c r="AV24" s="380" t="str">
        <f t="shared" si="41"/>
        <v/>
      </c>
      <c r="AW24" s="380" t="str">
        <f t="shared" si="42"/>
        <v/>
      </c>
      <c r="AX24" s="380" t="str">
        <f t="shared" si="43"/>
        <v/>
      </c>
      <c r="AY24" s="255" t="str">
        <f t="shared" ref="AY24:BH24" si="70">IF(D24&lt;$R$16,D24,"")</f>
        <v/>
      </c>
      <c r="AZ24" s="255" t="str">
        <f t="shared" si="70"/>
        <v/>
      </c>
      <c r="BA24" s="255" t="str">
        <f t="shared" si="70"/>
        <v/>
      </c>
      <c r="BB24" s="255" t="str">
        <f t="shared" si="70"/>
        <v/>
      </c>
      <c r="BC24" s="255" t="str">
        <f t="shared" si="70"/>
        <v/>
      </c>
      <c r="BD24" s="255" t="str">
        <f t="shared" si="70"/>
        <v/>
      </c>
      <c r="BE24" s="255" t="str">
        <f t="shared" si="70"/>
        <v/>
      </c>
      <c r="BF24" s="255" t="str">
        <f t="shared" si="70"/>
        <v/>
      </c>
      <c r="BG24" s="255" t="str">
        <f t="shared" si="70"/>
        <v/>
      </c>
      <c r="BH24" s="255" t="str">
        <f t="shared" si="70"/>
        <v/>
      </c>
      <c r="BI24" s="225" t="str">
        <f t="shared" ref="BI24:BR24" si="71">IFERROR(RANK(AY24,$AY24:$BH24,0)+COUNTIF($AY24:AY24,AY24)-1,"")</f>
        <v/>
      </c>
      <c r="BJ24" s="225" t="str">
        <f t="shared" si="71"/>
        <v/>
      </c>
      <c r="BK24" s="225" t="str">
        <f t="shared" si="71"/>
        <v/>
      </c>
      <c r="BL24" s="225" t="str">
        <f t="shared" si="71"/>
        <v/>
      </c>
      <c r="BM24" s="225" t="str">
        <f t="shared" si="71"/>
        <v/>
      </c>
      <c r="BN24" s="225" t="str">
        <f t="shared" si="71"/>
        <v/>
      </c>
      <c r="BO24" s="225" t="str">
        <f t="shared" si="71"/>
        <v/>
      </c>
      <c r="BP24" s="225" t="str">
        <f t="shared" si="71"/>
        <v/>
      </c>
      <c r="BQ24" s="225" t="str">
        <f t="shared" si="71"/>
        <v/>
      </c>
      <c r="BR24" s="225" t="str">
        <f t="shared" si="71"/>
        <v/>
      </c>
      <c r="BS24" s="379" t="str">
        <f t="shared" si="46"/>
        <v/>
      </c>
      <c r="BT24" s="377" t="str">
        <f t="shared" si="47"/>
        <v/>
      </c>
      <c r="BU24" s="377" t="str">
        <f t="shared" si="48"/>
        <v>mampu membaca hadis tentang silaturahmi dengan baik.</v>
      </c>
      <c r="BV24" s="377" t="str">
        <f t="shared" si="49"/>
        <v>mampu menjelaskan arti iman kepada Rasul dengan benar</v>
      </c>
      <c r="BW24" s="377" t="str">
        <f t="shared" si="50"/>
        <v/>
      </c>
      <c r="BX24" s="377" t="str">
        <f t="shared" si="51"/>
        <v/>
      </c>
      <c r="BY24" s="377" t="str">
        <f t="shared" si="52"/>
        <v>menjelaskan makna salam dengan baik</v>
      </c>
      <c r="BZ24" s="377" t="str">
        <f t="shared" si="53"/>
        <v>menjelaskan ciri-ciri munafik dengan baik</v>
      </c>
      <c r="CA24" s="377" t="str">
        <f t="shared" si="54"/>
        <v>menjelaskan ketentuan dan mempraktikkan tata cara  salat jumat, salat duha, dan salat tahajud dengan benar</v>
      </c>
      <c r="CB24" s="377" t="str">
        <f t="shared" si="55"/>
        <v>mampu menceritakan kisah nabi Muhammad SAW membangun kota Madinah</v>
      </c>
      <c r="CC24" s="257" t="str">
        <f t="shared" si="56"/>
        <v>Kompetensi dalam hal mampu membaca Q.S. At-Tīn dengan tartil.mampu menjelaskan pesan-pesan pokok Q.S. At-Tīn dengan baik.mampu menyebutkan sifat-sifat Rasul dengan benarmampu menjelaskan tujuan diutusnya Rasul dengan benar sudah tercapai.</v>
      </c>
      <c r="CD24" s="257" t="str">
        <f t="shared" si="57"/>
        <v>Kompetensi dalam hal 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25" spans="1:82" ht="18.75" customHeight="1">
      <c r="A25" s="190"/>
      <c r="B25" s="208">
        <f>'DATA PESERTA DIDIK'!A15</f>
        <v>10</v>
      </c>
      <c r="C25" s="248" t="str">
        <f>'DATA PESERTA DIDIK'!D15</f>
        <v>AZ-ZAHIRA FII'SABILILLAH</v>
      </c>
      <c r="D25" s="249">
        <v>100</v>
      </c>
      <c r="E25" s="249">
        <v>100</v>
      </c>
      <c r="F25" s="249">
        <v>97.5</v>
      </c>
      <c r="G25" s="249">
        <v>95</v>
      </c>
      <c r="H25" s="249">
        <v>100</v>
      </c>
      <c r="I25" s="249">
        <v>100</v>
      </c>
      <c r="J25" s="249">
        <v>93</v>
      </c>
      <c r="K25" s="249">
        <v>97.5</v>
      </c>
      <c r="L25" s="249">
        <v>96.25</v>
      </c>
      <c r="M25" s="249">
        <v>100</v>
      </c>
      <c r="N25" s="250">
        <f t="shared" si="11"/>
        <v>97.924999999999997</v>
      </c>
      <c r="O25" s="251"/>
      <c r="P25" s="251">
        <v>96</v>
      </c>
      <c r="Q25" s="250">
        <f t="shared" si="12"/>
        <v>96</v>
      </c>
      <c r="R25" s="250">
        <f>IFERROR(SUM(($G$11*N25)+($I$11*Q25))/($G$11+$I$11),"-")</f>
        <v>96.962500000000006</v>
      </c>
      <c r="S25" s="190"/>
      <c r="T25" s="190"/>
      <c r="U25" s="253">
        <f>IF(D25&gt;=$R$16,D25,"")</f>
        <v>100</v>
      </c>
      <c r="V25" s="253">
        <f>IF(E25&gt;=$R$16,E25,"")</f>
        <v>100</v>
      </c>
      <c r="W25" s="253">
        <f>IF(F25&gt;=$R$16,F25,"")</f>
        <v>97.5</v>
      </c>
      <c r="X25" s="253">
        <f>IF(G25&gt;=$R$16,G25,"")</f>
        <v>95</v>
      </c>
      <c r="Y25" s="253">
        <f>IF(H25&gt;=$R$16,H25,"")</f>
        <v>100</v>
      </c>
      <c r="Z25" s="253">
        <f t="shared" si="19"/>
        <v>100</v>
      </c>
      <c r="AA25" s="253">
        <f t="shared" si="20"/>
        <v>93</v>
      </c>
      <c r="AB25" s="253">
        <f t="shared" si="21"/>
        <v>97.5</v>
      </c>
      <c r="AC25" s="253">
        <f t="shared" si="22"/>
        <v>96.25</v>
      </c>
      <c r="AD25" s="253">
        <f t="shared" si="23"/>
        <v>100</v>
      </c>
      <c r="AE25" s="254">
        <f t="shared" si="24"/>
        <v>1</v>
      </c>
      <c r="AF25" s="254">
        <f t="shared" si="25"/>
        <v>2</v>
      </c>
      <c r="AG25" s="254">
        <f t="shared" si="26"/>
        <v>6</v>
      </c>
      <c r="AH25" s="254">
        <f t="shared" si="27"/>
        <v>9</v>
      </c>
      <c r="AI25" s="254">
        <f t="shared" si="28"/>
        <v>3</v>
      </c>
      <c r="AJ25" s="254">
        <f t="shared" si="29"/>
        <v>4</v>
      </c>
      <c r="AK25" s="254">
        <f t="shared" si="30"/>
        <v>10</v>
      </c>
      <c r="AL25" s="254">
        <f t="shared" si="31"/>
        <v>7</v>
      </c>
      <c r="AM25" s="254">
        <f t="shared" si="32"/>
        <v>8</v>
      </c>
      <c r="AN25" s="254">
        <f t="shared" si="33"/>
        <v>5</v>
      </c>
      <c r="AO25" s="379" t="str">
        <f t="shared" si="34"/>
        <v>mampu membaca Q.S. At-Tīn dengan tartil.</v>
      </c>
      <c r="AP25" s="380" t="str">
        <f t="shared" si="35"/>
        <v>mampu menjelaskan pesan-pesan pokok Q.S. At-Tīn dengan baik.</v>
      </c>
      <c r="AQ25" s="380" t="str">
        <f t="shared" si="36"/>
        <v>mampu membaca hadis tentang silaturahmi dengan baik.</v>
      </c>
      <c r="AR25" s="380" t="str">
        <f t="shared" si="37"/>
        <v/>
      </c>
      <c r="AS25" s="380" t="str">
        <f t="shared" si="38"/>
        <v>mampu menyebutkan sifat-sifat Rasul dengan benar</v>
      </c>
      <c r="AT25" s="380" t="str">
        <f t="shared" si="39"/>
        <v>mampu menjelaskan tujuan diutusnya Rasul dengan benar</v>
      </c>
      <c r="AU25" s="380" t="str">
        <f t="shared" si="40"/>
        <v/>
      </c>
      <c r="AV25" s="380" t="str">
        <f t="shared" si="41"/>
        <v>menjelaskan ciri-ciri munafik dengan baik</v>
      </c>
      <c r="AW25" s="380" t="str">
        <f t="shared" si="42"/>
        <v/>
      </c>
      <c r="AX25" s="380" t="str">
        <f t="shared" si="43"/>
        <v>mampu menceritakan kisah nabi Muhammad SAW membangun kota Madinah</v>
      </c>
      <c r="AY25" s="255" t="str">
        <f t="shared" ref="AY25:BH25" si="72">IF(D25&lt;$R$16,D25,"")</f>
        <v/>
      </c>
      <c r="AZ25" s="255" t="str">
        <f t="shared" si="72"/>
        <v/>
      </c>
      <c r="BA25" s="255" t="str">
        <f t="shared" si="72"/>
        <v/>
      </c>
      <c r="BB25" s="255" t="str">
        <f t="shared" si="72"/>
        <v/>
      </c>
      <c r="BC25" s="255" t="str">
        <f t="shared" si="72"/>
        <v/>
      </c>
      <c r="BD25" s="255" t="str">
        <f t="shared" si="72"/>
        <v/>
      </c>
      <c r="BE25" s="255" t="str">
        <f t="shared" si="72"/>
        <v/>
      </c>
      <c r="BF25" s="255" t="str">
        <f t="shared" si="72"/>
        <v/>
      </c>
      <c r="BG25" s="255" t="str">
        <f t="shared" si="72"/>
        <v/>
      </c>
      <c r="BH25" s="255" t="str">
        <f t="shared" si="72"/>
        <v/>
      </c>
      <c r="BI25" s="225" t="str">
        <f t="shared" ref="BI25:BR25" si="73">IFERROR(RANK(AY25,$AY25:$BH25,0)+COUNTIF($AY25:AY25,AY25)-1,"")</f>
        <v/>
      </c>
      <c r="BJ25" s="225" t="str">
        <f t="shared" si="73"/>
        <v/>
      </c>
      <c r="BK25" s="225" t="str">
        <f t="shared" si="73"/>
        <v/>
      </c>
      <c r="BL25" s="225" t="str">
        <f t="shared" si="73"/>
        <v/>
      </c>
      <c r="BM25" s="225" t="str">
        <f t="shared" si="73"/>
        <v/>
      </c>
      <c r="BN25" s="225" t="str">
        <f t="shared" si="73"/>
        <v/>
      </c>
      <c r="BO25" s="225" t="str">
        <f t="shared" si="73"/>
        <v/>
      </c>
      <c r="BP25" s="225" t="str">
        <f t="shared" si="73"/>
        <v/>
      </c>
      <c r="BQ25" s="225" t="str">
        <f t="shared" si="73"/>
        <v/>
      </c>
      <c r="BR25" s="225" t="str">
        <f t="shared" si="73"/>
        <v/>
      </c>
      <c r="BS25" s="379" t="str">
        <f t="shared" si="46"/>
        <v/>
      </c>
      <c r="BT25" s="377" t="str">
        <f t="shared" si="47"/>
        <v/>
      </c>
      <c r="BU25" s="377" t="str">
        <f t="shared" si="48"/>
        <v/>
      </c>
      <c r="BV25" s="377" t="str">
        <f t="shared" si="49"/>
        <v>mampu menjelaskan arti iman kepada Rasul dengan benar</v>
      </c>
      <c r="BW25" s="377" t="str">
        <f t="shared" si="50"/>
        <v/>
      </c>
      <c r="BX25" s="377" t="str">
        <f t="shared" si="51"/>
        <v/>
      </c>
      <c r="BY25" s="377" t="str">
        <f t="shared" si="52"/>
        <v>menjelaskan makna salam dengan baik</v>
      </c>
      <c r="BZ25" s="377" t="str">
        <f t="shared" si="53"/>
        <v/>
      </c>
      <c r="CA25" s="377" t="str">
        <f t="shared" si="54"/>
        <v>menjelaskan ketentuan dan mempraktikkan tata cara  salat jumat, salat duha, dan salat tahajud dengan benar</v>
      </c>
      <c r="CB25" s="377" t="str">
        <f t="shared" si="55"/>
        <v/>
      </c>
      <c r="CC25" s="257" t="str">
        <f t="shared" si="56"/>
        <v>Kompetensi dalam hal mampu membaca Q.S. At-Tīn dengan tartil.mampu menjelaskan pesan-pesan pokok Q.S. At-Tīn dengan baik.mampu membaca hadis tentang silaturahmi dengan baik.mampu menyebutkan sifat-sifat Rasul dengan benarmampu menjelaskan tujuan diutusnya Rasul dengan benarmenjelaskan ciri-ciri munafik dengan baikmampu menceritakan kisah nabi Muhammad SAW membangun kota Madinah sudah tercapai.</v>
      </c>
      <c r="CD25" s="257" t="str">
        <f t="shared" si="57"/>
        <v>Kompetensi dalam hal mampu menjelaskan arti iman kepada Rasul dengan benarmenjelaskan makna salam dengan baikmenjelaskan ketentuan dan mempraktikkan tata cara  salat jumat, salat duha, dan salat tahajud dengan benar perlu ditingkatkan.</v>
      </c>
    </row>
    <row r="26" spans="1:82" ht="18.75" customHeight="1">
      <c r="A26" s="190"/>
      <c r="B26" s="208">
        <f>'DATA PESERTA DIDIK'!A16</f>
        <v>11</v>
      </c>
      <c r="C26" s="248" t="str">
        <f>'DATA PESERTA DIDIK'!D16</f>
        <v>CHERYL FELICIA PUTRI</v>
      </c>
      <c r="D26" s="249">
        <v>92</v>
      </c>
      <c r="E26" s="249">
        <v>85</v>
      </c>
      <c r="F26" s="249">
        <v>93</v>
      </c>
      <c r="G26" s="249">
        <v>94</v>
      </c>
      <c r="H26" s="249">
        <v>100</v>
      </c>
      <c r="I26" s="249">
        <v>92</v>
      </c>
      <c r="J26" s="249">
        <v>85</v>
      </c>
      <c r="K26" s="249">
        <v>92.666666666666657</v>
      </c>
      <c r="L26" s="249">
        <v>93.5</v>
      </c>
      <c r="M26" s="249">
        <v>91.333333333333329</v>
      </c>
      <c r="N26" s="250">
        <f t="shared" si="11"/>
        <v>91.85</v>
      </c>
      <c r="O26" s="251"/>
      <c r="P26" s="251">
        <v>88</v>
      </c>
      <c r="Q26" s="250">
        <f t="shared" si="12"/>
        <v>88</v>
      </c>
      <c r="R26" s="250">
        <f t="shared" si="13"/>
        <v>89.924999999999997</v>
      </c>
      <c r="S26" s="190"/>
      <c r="T26" s="190"/>
      <c r="U26" s="253">
        <f t="shared" si="14"/>
        <v>92</v>
      </c>
      <c r="V26" s="253" t="str">
        <f t="shared" si="15"/>
        <v/>
      </c>
      <c r="W26" s="253">
        <f t="shared" si="16"/>
        <v>93</v>
      </c>
      <c r="X26" s="253">
        <f t="shared" si="17"/>
        <v>94</v>
      </c>
      <c r="Y26" s="253">
        <f t="shared" si="18"/>
        <v>100</v>
      </c>
      <c r="Z26" s="253">
        <f t="shared" si="19"/>
        <v>92</v>
      </c>
      <c r="AA26" s="253" t="str">
        <f t="shared" si="20"/>
        <v/>
      </c>
      <c r="AB26" s="253">
        <f t="shared" si="21"/>
        <v>92.666666666666657</v>
      </c>
      <c r="AC26" s="253">
        <f t="shared" si="22"/>
        <v>93.5</v>
      </c>
      <c r="AD26" s="253">
        <f t="shared" si="23"/>
        <v>91.333333333333329</v>
      </c>
      <c r="AE26" s="254">
        <f t="shared" si="24"/>
        <v>6</v>
      </c>
      <c r="AF26" s="254" t="str">
        <f t="shared" si="25"/>
        <v/>
      </c>
      <c r="AG26" s="254">
        <f t="shared" si="26"/>
        <v>4</v>
      </c>
      <c r="AH26" s="254">
        <f t="shared" si="27"/>
        <v>2</v>
      </c>
      <c r="AI26" s="254">
        <f t="shared" si="28"/>
        <v>1</v>
      </c>
      <c r="AJ26" s="254">
        <f t="shared" si="29"/>
        <v>7</v>
      </c>
      <c r="AK26" s="254" t="str">
        <f t="shared" si="30"/>
        <v/>
      </c>
      <c r="AL26" s="254">
        <f t="shared" si="31"/>
        <v>5</v>
      </c>
      <c r="AM26" s="254">
        <f t="shared" si="32"/>
        <v>3</v>
      </c>
      <c r="AN26" s="254">
        <f t="shared" si="33"/>
        <v>8</v>
      </c>
      <c r="AO26" s="379" t="str">
        <f t="shared" si="34"/>
        <v>mampu membaca Q.S. At-Tīn dengan tartil.</v>
      </c>
      <c r="AP26" s="380" t="str">
        <f t="shared" si="35"/>
        <v/>
      </c>
      <c r="AQ26" s="380" t="str">
        <f t="shared" si="36"/>
        <v>mampu membaca hadis tentang silaturahmi dengan baik.</v>
      </c>
      <c r="AR26" s="380" t="str">
        <f t="shared" si="37"/>
        <v>mampu menjelaskan arti iman kepada Rasul dengan benar</v>
      </c>
      <c r="AS26" s="380" t="str">
        <f t="shared" si="38"/>
        <v>mampu menyebutkan sifat-sifat Rasul dengan benar</v>
      </c>
      <c r="AT26" s="380" t="str">
        <f t="shared" si="39"/>
        <v>mampu menjelaskan tujuan diutusnya Rasul dengan benar</v>
      </c>
      <c r="AU26" s="380" t="str">
        <f t="shared" si="40"/>
        <v/>
      </c>
      <c r="AV26" s="380" t="str">
        <f t="shared" si="41"/>
        <v>menjelaskan ciri-ciri munafik dengan baik</v>
      </c>
      <c r="AW26" s="380" t="str">
        <f t="shared" si="42"/>
        <v>menjelaskan ketentuan dan mempraktikkan tata cara  salat jumat, salat duha, dan salat tahajud dengan benar</v>
      </c>
      <c r="AX26" s="380" t="str">
        <f t="shared" si="43"/>
        <v>mampu menceritakan kisah nabi Muhammad SAW membangun kota Madinah</v>
      </c>
      <c r="AY26" s="255" t="str">
        <f t="shared" ref="AY26:BH26" si="74">IF(D26&lt;$R$16,D26,"")</f>
        <v/>
      </c>
      <c r="AZ26" s="255">
        <f t="shared" si="74"/>
        <v>85</v>
      </c>
      <c r="BA26" s="255" t="str">
        <f t="shared" si="74"/>
        <v/>
      </c>
      <c r="BB26" s="255" t="str">
        <f t="shared" si="74"/>
        <v/>
      </c>
      <c r="BC26" s="255" t="str">
        <f t="shared" si="74"/>
        <v/>
      </c>
      <c r="BD26" s="255" t="str">
        <f t="shared" si="74"/>
        <v/>
      </c>
      <c r="BE26" s="255">
        <f t="shared" si="74"/>
        <v>85</v>
      </c>
      <c r="BF26" s="255" t="str">
        <f t="shared" si="74"/>
        <v/>
      </c>
      <c r="BG26" s="255" t="str">
        <f t="shared" si="74"/>
        <v/>
      </c>
      <c r="BH26" s="255" t="str">
        <f t="shared" si="74"/>
        <v/>
      </c>
      <c r="BI26" s="225" t="str">
        <f t="shared" ref="BI26:BR26" si="75">IFERROR(RANK(AY26,$AY26:$BH26,0)+COUNTIF($AY26:AY26,AY26)-1,"")</f>
        <v/>
      </c>
      <c r="BJ26" s="225">
        <f t="shared" si="75"/>
        <v>1</v>
      </c>
      <c r="BK26" s="225" t="str">
        <f t="shared" si="75"/>
        <v/>
      </c>
      <c r="BL26" s="225" t="str">
        <f t="shared" si="75"/>
        <v/>
      </c>
      <c r="BM26" s="225" t="str">
        <f t="shared" si="75"/>
        <v/>
      </c>
      <c r="BN26" s="225" t="str">
        <f t="shared" si="75"/>
        <v/>
      </c>
      <c r="BO26" s="225">
        <f t="shared" si="75"/>
        <v>2</v>
      </c>
      <c r="BP26" s="225" t="str">
        <f t="shared" si="75"/>
        <v/>
      </c>
      <c r="BQ26" s="225" t="str">
        <f t="shared" si="75"/>
        <v/>
      </c>
      <c r="BR26" s="225" t="str">
        <f t="shared" si="75"/>
        <v/>
      </c>
      <c r="BS26" s="379" t="str">
        <f t="shared" si="46"/>
        <v/>
      </c>
      <c r="BT26" s="377" t="str">
        <f t="shared" si="47"/>
        <v>mampu menjelaskan pesan-pesan pokok Q.S. At-Tīn dengan baik.</v>
      </c>
      <c r="BU26" s="377" t="str">
        <f t="shared" si="48"/>
        <v/>
      </c>
      <c r="BV26" s="377" t="str">
        <f t="shared" si="49"/>
        <v/>
      </c>
      <c r="BW26" s="377" t="str">
        <f t="shared" si="50"/>
        <v/>
      </c>
      <c r="BX26" s="377" t="str">
        <f t="shared" si="51"/>
        <v/>
      </c>
      <c r="BY26" s="377" t="str">
        <f t="shared" si="52"/>
        <v>menjelaskan makna salam dengan baik</v>
      </c>
      <c r="BZ26" s="377" t="str">
        <f t="shared" si="53"/>
        <v/>
      </c>
      <c r="CA26" s="377" t="str">
        <f t="shared" si="54"/>
        <v/>
      </c>
      <c r="CB26" s="377" t="str">
        <f t="shared" si="55"/>
        <v/>
      </c>
      <c r="CC26" s="257" t="str">
        <f t="shared" si="56"/>
        <v>Kompetensi dalam hal mampu membaca Q.S. At-Tīn dengan tartil.mampu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sudah tercapai.</v>
      </c>
      <c r="CD26" s="257" t="str">
        <f t="shared" si="57"/>
        <v>Kompetensi dalam hal mampu menjelaskan pesan-pesan pokok Q.S. At-Tīn dengan baik.menjelaskan makna salam dengan baik perlu ditingkatkan.</v>
      </c>
    </row>
    <row r="27" spans="1:82" ht="18.75" customHeight="1">
      <c r="A27" s="190"/>
      <c r="B27" s="208">
        <f>'DATA PESERTA DIDIK'!A17</f>
        <v>12</v>
      </c>
      <c r="C27" s="248" t="str">
        <f>'DATA PESERTA DIDIK'!D17</f>
        <v>CINTAKHANZA ARFINZA GHANIYYA</v>
      </c>
      <c r="D27" s="249">
        <v>100</v>
      </c>
      <c r="E27" s="249">
        <v>84</v>
      </c>
      <c r="F27" s="249">
        <v>95</v>
      </c>
      <c r="G27" s="249">
        <v>93</v>
      </c>
      <c r="H27" s="249">
        <v>92</v>
      </c>
      <c r="I27" s="249">
        <v>100</v>
      </c>
      <c r="J27" s="249">
        <v>92</v>
      </c>
      <c r="K27" s="249">
        <v>95.5</v>
      </c>
      <c r="L27" s="249">
        <v>94</v>
      </c>
      <c r="M27" s="249">
        <v>98</v>
      </c>
      <c r="N27" s="250">
        <f t="shared" si="11"/>
        <v>94.35</v>
      </c>
      <c r="O27" s="251"/>
      <c r="P27" s="251">
        <v>94</v>
      </c>
      <c r="Q27" s="250">
        <f t="shared" si="12"/>
        <v>94</v>
      </c>
      <c r="R27" s="250">
        <f t="shared" si="13"/>
        <v>94.174999999999997</v>
      </c>
      <c r="S27" s="190"/>
      <c r="T27" s="190"/>
      <c r="U27" s="253">
        <f t="shared" si="14"/>
        <v>100</v>
      </c>
      <c r="V27" s="253" t="str">
        <f t="shared" si="15"/>
        <v/>
      </c>
      <c r="W27" s="253">
        <f t="shared" si="16"/>
        <v>95</v>
      </c>
      <c r="X27" s="253">
        <f t="shared" si="17"/>
        <v>93</v>
      </c>
      <c r="Y27" s="253">
        <f t="shared" si="18"/>
        <v>92</v>
      </c>
      <c r="Z27" s="253">
        <f t="shared" si="19"/>
        <v>100</v>
      </c>
      <c r="AA27" s="253">
        <f t="shared" si="20"/>
        <v>92</v>
      </c>
      <c r="AB27" s="253">
        <f t="shared" si="21"/>
        <v>95.5</v>
      </c>
      <c r="AC27" s="253">
        <f t="shared" si="22"/>
        <v>94</v>
      </c>
      <c r="AD27" s="253">
        <f t="shared" si="23"/>
        <v>98</v>
      </c>
      <c r="AE27" s="254">
        <f t="shared" si="24"/>
        <v>1</v>
      </c>
      <c r="AF27" s="254" t="str">
        <f t="shared" si="25"/>
        <v/>
      </c>
      <c r="AG27" s="254">
        <f t="shared" si="26"/>
        <v>5</v>
      </c>
      <c r="AH27" s="254">
        <f t="shared" si="27"/>
        <v>7</v>
      </c>
      <c r="AI27" s="254">
        <f t="shared" si="28"/>
        <v>8</v>
      </c>
      <c r="AJ27" s="254">
        <f t="shared" si="29"/>
        <v>2</v>
      </c>
      <c r="AK27" s="254">
        <f t="shared" si="30"/>
        <v>9</v>
      </c>
      <c r="AL27" s="254">
        <f t="shared" si="31"/>
        <v>4</v>
      </c>
      <c r="AM27" s="254">
        <f t="shared" si="32"/>
        <v>6</v>
      </c>
      <c r="AN27" s="254">
        <f t="shared" si="33"/>
        <v>3</v>
      </c>
      <c r="AO27" s="379" t="str">
        <f t="shared" si="34"/>
        <v>mampu membaca Q.S. At-Tīn dengan tartil.</v>
      </c>
      <c r="AP27" s="380" t="str">
        <f t="shared" si="35"/>
        <v/>
      </c>
      <c r="AQ27" s="380" t="str">
        <f t="shared" si="36"/>
        <v>mampu membaca hadis tentang silaturahmi dengan baik.</v>
      </c>
      <c r="AR27" s="380" t="str">
        <f t="shared" si="37"/>
        <v/>
      </c>
      <c r="AS27" s="380" t="str">
        <f t="shared" si="38"/>
        <v/>
      </c>
      <c r="AT27" s="380" t="str">
        <f t="shared" si="39"/>
        <v>mampu menjelaskan tujuan diutusnya Rasul dengan benar</v>
      </c>
      <c r="AU27" s="380" t="str">
        <f t="shared" si="40"/>
        <v/>
      </c>
      <c r="AV27" s="380" t="str">
        <f t="shared" si="41"/>
        <v>menjelaskan ciri-ciri munafik dengan baik</v>
      </c>
      <c r="AW27" s="380" t="str">
        <f t="shared" si="42"/>
        <v/>
      </c>
      <c r="AX27" s="380" t="str">
        <f t="shared" si="43"/>
        <v>mampu menceritakan kisah nabi Muhammad SAW membangun kota Madinah</v>
      </c>
      <c r="AY27" s="255" t="str">
        <f t="shared" ref="AY27:BH27" si="76">IF(D27&lt;$R$16,D27,"")</f>
        <v/>
      </c>
      <c r="AZ27" s="255">
        <f t="shared" si="76"/>
        <v>84</v>
      </c>
      <c r="BA27" s="255" t="str">
        <f t="shared" si="76"/>
        <v/>
      </c>
      <c r="BB27" s="255" t="str">
        <f t="shared" si="76"/>
        <v/>
      </c>
      <c r="BC27" s="255" t="str">
        <f t="shared" si="76"/>
        <v/>
      </c>
      <c r="BD27" s="255" t="str">
        <f t="shared" si="76"/>
        <v/>
      </c>
      <c r="BE27" s="255" t="str">
        <f t="shared" si="76"/>
        <v/>
      </c>
      <c r="BF27" s="255" t="str">
        <f t="shared" si="76"/>
        <v/>
      </c>
      <c r="BG27" s="255" t="str">
        <f t="shared" si="76"/>
        <v/>
      </c>
      <c r="BH27" s="255" t="str">
        <f t="shared" si="76"/>
        <v/>
      </c>
      <c r="BI27" s="225" t="str">
        <f t="shared" ref="BI27:BR27" si="77">IFERROR(RANK(AY27,$AY27:$BH27,0)+COUNTIF($AY27:AY27,AY27)-1,"")</f>
        <v/>
      </c>
      <c r="BJ27" s="225">
        <f t="shared" si="77"/>
        <v>1</v>
      </c>
      <c r="BK27" s="225" t="str">
        <f t="shared" si="77"/>
        <v/>
      </c>
      <c r="BL27" s="225" t="str">
        <f t="shared" si="77"/>
        <v/>
      </c>
      <c r="BM27" s="225" t="str">
        <f t="shared" si="77"/>
        <v/>
      </c>
      <c r="BN27" s="225" t="str">
        <f t="shared" si="77"/>
        <v/>
      </c>
      <c r="BO27" s="225" t="str">
        <f t="shared" si="77"/>
        <v/>
      </c>
      <c r="BP27" s="225" t="str">
        <f t="shared" si="77"/>
        <v/>
      </c>
      <c r="BQ27" s="225" t="str">
        <f t="shared" si="77"/>
        <v/>
      </c>
      <c r="BR27" s="225" t="str">
        <f t="shared" si="77"/>
        <v/>
      </c>
      <c r="BS27" s="379" t="str">
        <f t="shared" si="46"/>
        <v/>
      </c>
      <c r="BT27" s="377" t="str">
        <f t="shared" si="47"/>
        <v>mampu menjelaskan pesan-pesan pokok Q.S. At-Tīn dengan baik.</v>
      </c>
      <c r="BU27" s="377" t="str">
        <f t="shared" si="48"/>
        <v/>
      </c>
      <c r="BV27" s="377" t="str">
        <f t="shared" si="49"/>
        <v>mampu menjelaskan arti iman kepada Rasul dengan benar</v>
      </c>
      <c r="BW27" s="377" t="str">
        <f t="shared" si="50"/>
        <v>mampu menyebutkan sifat-sifat Rasul dengan benar</v>
      </c>
      <c r="BX27" s="377" t="str">
        <f t="shared" si="51"/>
        <v/>
      </c>
      <c r="BY27" s="377" t="str">
        <f t="shared" si="52"/>
        <v>menjelaskan makna salam dengan baik</v>
      </c>
      <c r="BZ27" s="377" t="str">
        <f t="shared" si="53"/>
        <v/>
      </c>
      <c r="CA27" s="377" t="str">
        <f t="shared" si="54"/>
        <v>menjelaskan ketentuan dan mempraktikkan tata cara  salat jumat, salat duha, dan salat tahajud dengan benar</v>
      </c>
      <c r="CB27" s="377" t="str">
        <f t="shared" si="55"/>
        <v/>
      </c>
      <c r="CC27" s="257" t="str">
        <f t="shared" si="56"/>
        <v>Kompetensi dalam hal mampu membaca Q.S. At-Tīn dengan tartil.mampu membaca hadis tentang silaturahmi dengan baik.mampu menjelaskan tujuan diutusnya Rasul dengan benarmenjelaskan ciri-ciri munafik dengan baikmampu menceritakan kisah nabi Muhammad SAW membangun kota Madinah sudah tercapai.</v>
      </c>
      <c r="CD27" s="257" t="str">
        <f t="shared" si="57"/>
        <v>Kompetensi dalam hal mampu menjelaskan pesan-pesan pokok Q.S. At-Tīn dengan baik.mampu menjelaskan arti iman kepada Rasul dengan benarmampu menyebutkan sifat-sifat Rasul dengan benarmenjelaskan makna salam dengan baikmenjelaskan ketentuan dan mempraktikkan tata cara  salat jumat, salat duha, dan salat tahajud dengan benar perlu ditingkatkan.</v>
      </c>
    </row>
    <row r="28" spans="1:82" ht="18.75" customHeight="1">
      <c r="A28" s="190"/>
      <c r="B28" s="208">
        <f>'DATA PESERTA DIDIK'!A18</f>
        <v>13</v>
      </c>
      <c r="C28" s="248" t="str">
        <f>'DATA PESERTA DIDIK'!D18</f>
        <v>DAFFA FAIRUZ HIDAYANTO</v>
      </c>
      <c r="D28" s="249">
        <v>92</v>
      </c>
      <c r="E28" s="249">
        <v>90</v>
      </c>
      <c r="F28" s="249">
        <v>95.25</v>
      </c>
      <c r="G28" s="249">
        <v>97</v>
      </c>
      <c r="H28" s="249">
        <v>100</v>
      </c>
      <c r="I28" s="249">
        <v>92</v>
      </c>
      <c r="J28" s="249">
        <v>85</v>
      </c>
      <c r="K28" s="249">
        <v>96.333333333333343</v>
      </c>
      <c r="L28" s="249">
        <v>96.125</v>
      </c>
      <c r="M28" s="249">
        <v>95.666666666666671</v>
      </c>
      <c r="N28" s="250">
        <f t="shared" si="11"/>
        <v>93.9375</v>
      </c>
      <c r="O28" s="251"/>
      <c r="P28" s="251">
        <v>99</v>
      </c>
      <c r="Q28" s="250">
        <f t="shared" si="12"/>
        <v>99</v>
      </c>
      <c r="R28" s="250">
        <f t="shared" si="13"/>
        <v>96.46875</v>
      </c>
      <c r="S28" s="190"/>
      <c r="T28" s="190"/>
      <c r="U28" s="253">
        <f t="shared" si="14"/>
        <v>92</v>
      </c>
      <c r="V28" s="253">
        <f t="shared" si="15"/>
        <v>90</v>
      </c>
      <c r="W28" s="253">
        <f t="shared" si="16"/>
        <v>95.25</v>
      </c>
      <c r="X28" s="253">
        <f t="shared" si="17"/>
        <v>97</v>
      </c>
      <c r="Y28" s="253">
        <f t="shared" si="18"/>
        <v>100</v>
      </c>
      <c r="Z28" s="253">
        <f t="shared" si="19"/>
        <v>92</v>
      </c>
      <c r="AA28" s="253" t="str">
        <f t="shared" si="20"/>
        <v/>
      </c>
      <c r="AB28" s="253">
        <f t="shared" si="21"/>
        <v>96.333333333333343</v>
      </c>
      <c r="AC28" s="253">
        <f t="shared" si="22"/>
        <v>96.125</v>
      </c>
      <c r="AD28" s="253">
        <f t="shared" si="23"/>
        <v>95.666666666666671</v>
      </c>
      <c r="AE28" s="254">
        <f t="shared" si="24"/>
        <v>7</v>
      </c>
      <c r="AF28" s="254">
        <f t="shared" si="25"/>
        <v>9</v>
      </c>
      <c r="AG28" s="254">
        <f t="shared" si="26"/>
        <v>6</v>
      </c>
      <c r="AH28" s="254">
        <f t="shared" si="27"/>
        <v>2</v>
      </c>
      <c r="AI28" s="254">
        <f t="shared" si="28"/>
        <v>1</v>
      </c>
      <c r="AJ28" s="254">
        <f t="shared" si="29"/>
        <v>8</v>
      </c>
      <c r="AK28" s="254" t="str">
        <f t="shared" si="30"/>
        <v/>
      </c>
      <c r="AL28" s="254">
        <f t="shared" si="31"/>
        <v>3</v>
      </c>
      <c r="AM28" s="254">
        <f t="shared" si="32"/>
        <v>4</v>
      </c>
      <c r="AN28" s="254">
        <f t="shared" si="33"/>
        <v>5</v>
      </c>
      <c r="AO28" s="379" t="str">
        <f t="shared" si="34"/>
        <v/>
      </c>
      <c r="AP28" s="380" t="str">
        <f t="shared" si="35"/>
        <v/>
      </c>
      <c r="AQ28" s="380" t="str">
        <f t="shared" si="36"/>
        <v/>
      </c>
      <c r="AR28" s="380" t="str">
        <f t="shared" si="37"/>
        <v>mampu menjelaskan arti iman kepada Rasul dengan benar</v>
      </c>
      <c r="AS28" s="380" t="str">
        <f t="shared" si="38"/>
        <v>mampu menyebutkan sifat-sifat Rasul dengan benar</v>
      </c>
      <c r="AT28" s="380" t="str">
        <f t="shared" si="39"/>
        <v/>
      </c>
      <c r="AU28" s="380" t="str">
        <f t="shared" si="40"/>
        <v/>
      </c>
      <c r="AV28" s="380" t="str">
        <f t="shared" si="41"/>
        <v/>
      </c>
      <c r="AW28" s="380" t="str">
        <f t="shared" si="42"/>
        <v/>
      </c>
      <c r="AX28" s="380" t="str">
        <f t="shared" si="43"/>
        <v/>
      </c>
      <c r="AY28" s="255" t="str">
        <f t="shared" ref="AY28:BH28" si="78">IF(D28&lt;$R$16,D28,"")</f>
        <v/>
      </c>
      <c r="AZ28" s="255" t="str">
        <f t="shared" si="78"/>
        <v/>
      </c>
      <c r="BA28" s="255" t="str">
        <f t="shared" si="78"/>
        <v/>
      </c>
      <c r="BB28" s="255" t="str">
        <f t="shared" si="78"/>
        <v/>
      </c>
      <c r="BC28" s="255" t="str">
        <f t="shared" si="78"/>
        <v/>
      </c>
      <c r="BD28" s="255" t="str">
        <f t="shared" si="78"/>
        <v/>
      </c>
      <c r="BE28" s="255">
        <f t="shared" si="78"/>
        <v>85</v>
      </c>
      <c r="BF28" s="255" t="str">
        <f t="shared" si="78"/>
        <v/>
      </c>
      <c r="BG28" s="255" t="str">
        <f t="shared" si="78"/>
        <v/>
      </c>
      <c r="BH28" s="255" t="str">
        <f t="shared" si="78"/>
        <v/>
      </c>
      <c r="BI28" s="225" t="str">
        <f t="shared" ref="BI28:BR28" si="79">IFERROR(RANK(AY28,$AY28:$BH28,0)+COUNTIF($AY28:AY28,AY28)-1,"")</f>
        <v/>
      </c>
      <c r="BJ28" s="225" t="str">
        <f t="shared" si="79"/>
        <v/>
      </c>
      <c r="BK28" s="225" t="str">
        <f t="shared" si="79"/>
        <v/>
      </c>
      <c r="BL28" s="225" t="str">
        <f t="shared" si="79"/>
        <v/>
      </c>
      <c r="BM28" s="225" t="str">
        <f t="shared" si="79"/>
        <v/>
      </c>
      <c r="BN28" s="225" t="str">
        <f t="shared" si="79"/>
        <v/>
      </c>
      <c r="BO28" s="225">
        <f t="shared" si="79"/>
        <v>1</v>
      </c>
      <c r="BP28" s="225" t="str">
        <f t="shared" si="79"/>
        <v/>
      </c>
      <c r="BQ28" s="225" t="str">
        <f t="shared" si="79"/>
        <v/>
      </c>
      <c r="BR28" s="225" t="str">
        <f t="shared" si="79"/>
        <v/>
      </c>
      <c r="BS28" s="379" t="str">
        <f t="shared" si="46"/>
        <v>mampu membaca Q.S. At-Tīn dengan tartil.</v>
      </c>
      <c r="BT28" s="377" t="str">
        <f t="shared" si="47"/>
        <v>mampu menjelaskan pesan-pesan pokok Q.S. At-Tīn dengan baik.</v>
      </c>
      <c r="BU28" s="377" t="str">
        <f t="shared" si="48"/>
        <v>mampu membaca hadis tentang silaturahmi dengan baik.</v>
      </c>
      <c r="BV28" s="377" t="str">
        <f t="shared" si="49"/>
        <v/>
      </c>
      <c r="BW28" s="377" t="str">
        <f t="shared" si="50"/>
        <v/>
      </c>
      <c r="BX28" s="377" t="str">
        <f t="shared" si="51"/>
        <v>mampu menjelaskan tujuan diutusnya Rasul dengan benar</v>
      </c>
      <c r="BY28" s="377" t="str">
        <f t="shared" si="52"/>
        <v>menjelaskan makna salam dengan baik</v>
      </c>
      <c r="BZ28" s="377" t="str">
        <f t="shared" si="53"/>
        <v>menjelaskan ciri-ciri munafik dengan baik</v>
      </c>
      <c r="CA28" s="377" t="str">
        <f t="shared" si="54"/>
        <v>menjelaskan ketentuan dan mempraktikkan tata cara  salat jumat, salat duha, dan salat tahajud dengan benar</v>
      </c>
      <c r="CB28" s="377" t="str">
        <f t="shared" si="55"/>
        <v>mampu menceritakan kisah nabi Muhammad SAW membangun kota Madinah</v>
      </c>
      <c r="CC28" s="257" t="str">
        <f t="shared" si="56"/>
        <v>Kompetensi dalam hal mampu menjelaskan arti iman kepada Rasul dengan benarmampu menyebutkan sifat-sifat Rasul dengan benar sudah tercapai.</v>
      </c>
      <c r="CD28" s="257" t="str">
        <f t="shared" si="57"/>
        <v>Kompetensi dalam hal mampu membaca Q.S. At-Tīn dengan tartil.mampu menjelaskan pesan-pesan pokok Q.S. At-Tīn dengan baik.mampu membaca hadis tentang silaturahmi dengan baik.mampu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29" spans="1:82" ht="18.75" customHeight="1">
      <c r="A29" s="190"/>
      <c r="B29" s="208">
        <f>'DATA PESERTA DIDIK'!A19</f>
        <v>14</v>
      </c>
      <c r="C29" s="248" t="str">
        <f>'DATA PESERTA DIDIK'!D19</f>
        <v>DAFFA NAUFAL ALFARIL</v>
      </c>
      <c r="D29" s="249">
        <v>92</v>
      </c>
      <c r="E29" s="249">
        <v>87</v>
      </c>
      <c r="F29" s="249">
        <v>94.5</v>
      </c>
      <c r="G29" s="249">
        <v>98</v>
      </c>
      <c r="H29" s="249">
        <v>100</v>
      </c>
      <c r="I29" s="249">
        <v>92</v>
      </c>
      <c r="J29" s="249">
        <v>100</v>
      </c>
      <c r="K29" s="249">
        <v>95.166666666666657</v>
      </c>
      <c r="L29" s="249">
        <v>96.25</v>
      </c>
      <c r="M29" s="249">
        <v>92.333333333333329</v>
      </c>
      <c r="N29" s="250">
        <f t="shared" si="11"/>
        <v>94.724999999999994</v>
      </c>
      <c r="O29" s="251"/>
      <c r="P29" s="251">
        <v>94</v>
      </c>
      <c r="Q29" s="250">
        <f t="shared" si="12"/>
        <v>94</v>
      </c>
      <c r="R29" s="250">
        <f t="shared" si="13"/>
        <v>94.362499999999997</v>
      </c>
      <c r="S29" s="190"/>
      <c r="T29" s="190"/>
      <c r="U29" s="253">
        <f t="shared" si="14"/>
        <v>92</v>
      </c>
      <c r="V29" s="253" t="str">
        <f t="shared" si="15"/>
        <v/>
      </c>
      <c r="W29" s="253">
        <f t="shared" si="16"/>
        <v>94.5</v>
      </c>
      <c r="X29" s="253">
        <f t="shared" si="17"/>
        <v>98</v>
      </c>
      <c r="Y29" s="253">
        <f t="shared" si="18"/>
        <v>100</v>
      </c>
      <c r="Z29" s="253">
        <f t="shared" si="19"/>
        <v>92</v>
      </c>
      <c r="AA29" s="253">
        <f t="shared" si="20"/>
        <v>100</v>
      </c>
      <c r="AB29" s="253">
        <f t="shared" si="21"/>
        <v>95.166666666666657</v>
      </c>
      <c r="AC29" s="253">
        <f t="shared" si="22"/>
        <v>96.25</v>
      </c>
      <c r="AD29" s="253">
        <f t="shared" si="23"/>
        <v>92.333333333333329</v>
      </c>
      <c r="AE29" s="254">
        <f t="shared" si="24"/>
        <v>8</v>
      </c>
      <c r="AF29" s="254" t="str">
        <f t="shared" si="25"/>
        <v/>
      </c>
      <c r="AG29" s="254">
        <f t="shared" si="26"/>
        <v>6</v>
      </c>
      <c r="AH29" s="254">
        <f t="shared" si="27"/>
        <v>3</v>
      </c>
      <c r="AI29" s="254">
        <f t="shared" si="28"/>
        <v>1</v>
      </c>
      <c r="AJ29" s="254">
        <f t="shared" si="29"/>
        <v>9</v>
      </c>
      <c r="AK29" s="254">
        <f t="shared" si="30"/>
        <v>2</v>
      </c>
      <c r="AL29" s="254">
        <f t="shared" si="31"/>
        <v>5</v>
      </c>
      <c r="AM29" s="254">
        <f t="shared" si="32"/>
        <v>4</v>
      </c>
      <c r="AN29" s="254">
        <f t="shared" si="33"/>
        <v>7</v>
      </c>
      <c r="AO29" s="379" t="str">
        <f t="shared" si="34"/>
        <v/>
      </c>
      <c r="AP29" s="380" t="str">
        <f t="shared" si="35"/>
        <v/>
      </c>
      <c r="AQ29" s="380" t="str">
        <f t="shared" si="36"/>
        <v>mampu membaca hadis tentang silaturahmi dengan baik.</v>
      </c>
      <c r="AR29" s="380" t="str">
        <f t="shared" si="37"/>
        <v>mampu menjelaskan arti iman kepada Rasul dengan benar</v>
      </c>
      <c r="AS29" s="380" t="str">
        <f t="shared" si="38"/>
        <v>mampu menyebutkan sifat-sifat Rasul dengan benar</v>
      </c>
      <c r="AT29" s="380" t="str">
        <f t="shared" si="39"/>
        <v/>
      </c>
      <c r="AU29" s="380" t="str">
        <f t="shared" si="40"/>
        <v>menjelaskan makna salam dengan baik</v>
      </c>
      <c r="AV29" s="380" t="str">
        <f t="shared" si="41"/>
        <v>menjelaskan ciri-ciri munafik dengan baik</v>
      </c>
      <c r="AW29" s="380" t="str">
        <f t="shared" si="42"/>
        <v>menjelaskan ketentuan dan mempraktikkan tata cara  salat jumat, salat duha, dan salat tahajud dengan benar</v>
      </c>
      <c r="AX29" s="380" t="str">
        <f t="shared" si="43"/>
        <v/>
      </c>
      <c r="AY29" s="255" t="str">
        <f t="shared" ref="AY29:BH29" si="80">IF(D29&lt;$R$16,D29,"")</f>
        <v/>
      </c>
      <c r="AZ29" s="255">
        <f t="shared" si="80"/>
        <v>87</v>
      </c>
      <c r="BA29" s="255" t="str">
        <f t="shared" si="80"/>
        <v/>
      </c>
      <c r="BB29" s="255" t="str">
        <f t="shared" si="80"/>
        <v/>
      </c>
      <c r="BC29" s="255" t="str">
        <f t="shared" si="80"/>
        <v/>
      </c>
      <c r="BD29" s="255" t="str">
        <f t="shared" si="80"/>
        <v/>
      </c>
      <c r="BE29" s="255" t="str">
        <f t="shared" si="80"/>
        <v/>
      </c>
      <c r="BF29" s="255" t="str">
        <f t="shared" si="80"/>
        <v/>
      </c>
      <c r="BG29" s="255" t="str">
        <f t="shared" si="80"/>
        <v/>
      </c>
      <c r="BH29" s="255" t="str">
        <f t="shared" si="80"/>
        <v/>
      </c>
      <c r="BI29" s="225" t="str">
        <f t="shared" ref="BI29:BR29" si="81">IFERROR(RANK(AY29,$AY29:$BH29,0)+COUNTIF($AY29:AY29,AY29)-1,"")</f>
        <v/>
      </c>
      <c r="BJ29" s="225">
        <f t="shared" si="81"/>
        <v>1</v>
      </c>
      <c r="BK29" s="225" t="str">
        <f t="shared" si="81"/>
        <v/>
      </c>
      <c r="BL29" s="225" t="str">
        <f t="shared" si="81"/>
        <v/>
      </c>
      <c r="BM29" s="225" t="str">
        <f t="shared" si="81"/>
        <v/>
      </c>
      <c r="BN29" s="225" t="str">
        <f t="shared" si="81"/>
        <v/>
      </c>
      <c r="BO29" s="225" t="str">
        <f t="shared" si="81"/>
        <v/>
      </c>
      <c r="BP29" s="225" t="str">
        <f t="shared" si="81"/>
        <v/>
      </c>
      <c r="BQ29" s="225" t="str">
        <f t="shared" si="81"/>
        <v/>
      </c>
      <c r="BR29" s="225" t="str">
        <f t="shared" si="81"/>
        <v/>
      </c>
      <c r="BS29" s="379" t="str">
        <f t="shared" si="46"/>
        <v>mampu membaca Q.S. At-Tīn dengan tartil.</v>
      </c>
      <c r="BT29" s="377" t="str">
        <f t="shared" si="47"/>
        <v>mampu menjelaskan pesan-pesan pokok Q.S. At-Tīn dengan baik.</v>
      </c>
      <c r="BU29" s="377" t="str">
        <f t="shared" si="48"/>
        <v/>
      </c>
      <c r="BV29" s="377" t="str">
        <f t="shared" si="49"/>
        <v/>
      </c>
      <c r="BW29" s="377" t="str">
        <f t="shared" si="50"/>
        <v/>
      </c>
      <c r="BX29" s="377" t="str">
        <f t="shared" si="51"/>
        <v>mampu menjelaskan tujuan diutusnya Rasul dengan benar</v>
      </c>
      <c r="BY29" s="377" t="str">
        <f t="shared" si="52"/>
        <v/>
      </c>
      <c r="BZ29" s="377" t="str">
        <f t="shared" si="53"/>
        <v/>
      </c>
      <c r="CA29" s="377" t="str">
        <f t="shared" si="54"/>
        <v/>
      </c>
      <c r="CB29" s="377" t="str">
        <f t="shared" si="55"/>
        <v>mampu menceritakan kisah nabi Muhammad SAW membangun kota Madinah</v>
      </c>
      <c r="CC29" s="257" t="str">
        <f t="shared" si="56"/>
        <v>Kompetensi dalam hal mampu membaca hadis tentang silaturahmi dengan baik.mampu menjelaskan arti iman kepada Rasul dengan benarmampu menyebutkan sifat-sifat Rasul dengan benarmenjelaskan makna salam dengan baikmenjelaskan ciri-ciri munafik dengan baikmenjelaskan ketentuan dan mempraktikkan tata cara  salat jumat, salat duha, dan salat tahajud dengan benar sudah tercapai.</v>
      </c>
      <c r="CD29" s="257" t="str">
        <f t="shared" si="57"/>
        <v>Kompetensi dalam hal mampu membaca Q.S. At-Tīn dengan tartil.mampu menjelaskan pesan-pesan pokok Q.S. At-Tīn dengan baik.mampu menjelaskan tujuan diutusnya Rasul dengan benarmampu menceritakan kisah nabi Muhammad SAW membangun kota Madinah perlu ditingkatkan.</v>
      </c>
    </row>
    <row r="30" spans="1:82" ht="18.75" customHeight="1">
      <c r="A30" s="190"/>
      <c r="B30" s="208">
        <f>'DATA PESERTA DIDIK'!A20</f>
        <v>15</v>
      </c>
      <c r="C30" s="248" t="str">
        <f>'DATA PESERTA DIDIK'!D20</f>
        <v>DYAN ADHITAMA CATUR RIADY</v>
      </c>
      <c r="D30" s="249">
        <v>100</v>
      </c>
      <c r="E30" s="249">
        <v>84</v>
      </c>
      <c r="F30" s="249">
        <v>91</v>
      </c>
      <c r="G30" s="249">
        <v>92</v>
      </c>
      <c r="H30" s="249">
        <v>92</v>
      </c>
      <c r="I30" s="249">
        <v>100</v>
      </c>
      <c r="J30" s="249">
        <v>100</v>
      </c>
      <c r="K30" s="249">
        <v>91.833333333333343</v>
      </c>
      <c r="L30" s="249">
        <v>91.5</v>
      </c>
      <c r="M30" s="249">
        <v>91.666666666666671</v>
      </c>
      <c r="N30" s="250">
        <f t="shared" si="11"/>
        <v>93.4</v>
      </c>
      <c r="O30" s="251"/>
      <c r="P30" s="251">
        <v>92</v>
      </c>
      <c r="Q30" s="250">
        <f t="shared" si="12"/>
        <v>92</v>
      </c>
      <c r="R30" s="250">
        <f t="shared" si="13"/>
        <v>92.7</v>
      </c>
      <c r="S30" s="190"/>
      <c r="T30" s="190"/>
      <c r="U30" s="253">
        <f t="shared" si="14"/>
        <v>100</v>
      </c>
      <c r="V30" s="253" t="str">
        <f t="shared" si="15"/>
        <v/>
      </c>
      <c r="W30" s="253">
        <f t="shared" si="16"/>
        <v>91</v>
      </c>
      <c r="X30" s="253">
        <f t="shared" si="17"/>
        <v>92</v>
      </c>
      <c r="Y30" s="253">
        <f t="shared" si="18"/>
        <v>92</v>
      </c>
      <c r="Z30" s="253">
        <f t="shared" si="19"/>
        <v>100</v>
      </c>
      <c r="AA30" s="253">
        <f t="shared" si="20"/>
        <v>100</v>
      </c>
      <c r="AB30" s="253">
        <f t="shared" si="21"/>
        <v>91.833333333333343</v>
      </c>
      <c r="AC30" s="253">
        <f t="shared" si="22"/>
        <v>91.5</v>
      </c>
      <c r="AD30" s="253">
        <f t="shared" si="23"/>
        <v>91.666666666666671</v>
      </c>
      <c r="AE30" s="254">
        <f t="shared" si="24"/>
        <v>1</v>
      </c>
      <c r="AF30" s="254" t="str">
        <f t="shared" si="25"/>
        <v/>
      </c>
      <c r="AG30" s="254">
        <f t="shared" si="26"/>
        <v>9</v>
      </c>
      <c r="AH30" s="254">
        <f t="shared" si="27"/>
        <v>4</v>
      </c>
      <c r="AI30" s="254">
        <f t="shared" si="28"/>
        <v>5</v>
      </c>
      <c r="AJ30" s="254">
        <f t="shared" si="29"/>
        <v>2</v>
      </c>
      <c r="AK30" s="254">
        <f t="shared" si="30"/>
        <v>3</v>
      </c>
      <c r="AL30" s="254">
        <f t="shared" si="31"/>
        <v>6</v>
      </c>
      <c r="AM30" s="254">
        <f t="shared" si="32"/>
        <v>8</v>
      </c>
      <c r="AN30" s="254">
        <f t="shared" si="33"/>
        <v>7</v>
      </c>
      <c r="AO30" s="379" t="str">
        <f t="shared" si="34"/>
        <v>mampu membaca Q.S. At-Tīn dengan tartil.</v>
      </c>
      <c r="AP30" s="380" t="str">
        <f t="shared" si="35"/>
        <v/>
      </c>
      <c r="AQ30" s="380" t="str">
        <f t="shared" si="36"/>
        <v/>
      </c>
      <c r="AR30" s="380" t="str">
        <f t="shared" si="37"/>
        <v/>
      </c>
      <c r="AS30" s="380" t="str">
        <f t="shared" si="38"/>
        <v/>
      </c>
      <c r="AT30" s="380" t="str">
        <f t="shared" si="39"/>
        <v>mampu menjelaskan tujuan diutusnya Rasul dengan benar</v>
      </c>
      <c r="AU30" s="380" t="str">
        <f t="shared" si="40"/>
        <v>menjelaskan makna salam dengan baik</v>
      </c>
      <c r="AV30" s="380" t="str">
        <f t="shared" si="41"/>
        <v/>
      </c>
      <c r="AW30" s="380" t="str">
        <f t="shared" si="42"/>
        <v/>
      </c>
      <c r="AX30" s="380" t="str">
        <f t="shared" si="43"/>
        <v/>
      </c>
      <c r="AY30" s="255" t="str">
        <f t="shared" ref="AY30:BH30" si="82">IF(D30&lt;$R$16,D30,"")</f>
        <v/>
      </c>
      <c r="AZ30" s="255">
        <f t="shared" si="82"/>
        <v>84</v>
      </c>
      <c r="BA30" s="255" t="str">
        <f t="shared" si="82"/>
        <v/>
      </c>
      <c r="BB30" s="255" t="str">
        <f t="shared" si="82"/>
        <v/>
      </c>
      <c r="BC30" s="255" t="str">
        <f t="shared" si="82"/>
        <v/>
      </c>
      <c r="BD30" s="255" t="str">
        <f t="shared" si="82"/>
        <v/>
      </c>
      <c r="BE30" s="255" t="str">
        <f t="shared" si="82"/>
        <v/>
      </c>
      <c r="BF30" s="255" t="str">
        <f t="shared" si="82"/>
        <v/>
      </c>
      <c r="BG30" s="255" t="str">
        <f t="shared" si="82"/>
        <v/>
      </c>
      <c r="BH30" s="255" t="str">
        <f t="shared" si="82"/>
        <v/>
      </c>
      <c r="BI30" s="225" t="str">
        <f t="shared" ref="BI30:BR30" si="83">IFERROR(RANK(AY30,$AY30:$BH30,0)+COUNTIF($AY30:AY30,AY30)-1,"")</f>
        <v/>
      </c>
      <c r="BJ30" s="225">
        <f t="shared" si="83"/>
        <v>1</v>
      </c>
      <c r="BK30" s="225" t="str">
        <f t="shared" si="83"/>
        <v/>
      </c>
      <c r="BL30" s="225" t="str">
        <f t="shared" si="83"/>
        <v/>
      </c>
      <c r="BM30" s="225" t="str">
        <f t="shared" si="83"/>
        <v/>
      </c>
      <c r="BN30" s="225" t="str">
        <f t="shared" si="83"/>
        <v/>
      </c>
      <c r="BO30" s="225" t="str">
        <f t="shared" si="83"/>
        <v/>
      </c>
      <c r="BP30" s="225" t="str">
        <f t="shared" si="83"/>
        <v/>
      </c>
      <c r="BQ30" s="225" t="str">
        <f t="shared" si="83"/>
        <v/>
      </c>
      <c r="BR30" s="225" t="str">
        <f t="shared" si="83"/>
        <v/>
      </c>
      <c r="BS30" s="379" t="str">
        <f t="shared" si="46"/>
        <v/>
      </c>
      <c r="BT30" s="377" t="str">
        <f t="shared" si="47"/>
        <v>mampu menjelaskan pesan-pesan pokok Q.S. At-Tīn dengan baik.</v>
      </c>
      <c r="BU30" s="377" t="str">
        <f t="shared" si="48"/>
        <v>mampu membaca hadis tentang silaturahmi dengan baik.</v>
      </c>
      <c r="BV30" s="377" t="str">
        <f t="shared" si="49"/>
        <v>mampu menjelaskan arti iman kepada Rasul dengan benar</v>
      </c>
      <c r="BW30" s="377" t="str">
        <f t="shared" si="50"/>
        <v>mampu menyebutkan sifat-sifat Rasul dengan benar</v>
      </c>
      <c r="BX30" s="377" t="str">
        <f t="shared" si="51"/>
        <v/>
      </c>
      <c r="BY30" s="377" t="str">
        <f t="shared" si="52"/>
        <v/>
      </c>
      <c r="BZ30" s="377" t="str">
        <f t="shared" si="53"/>
        <v>menjelaskan ciri-ciri munafik dengan baik</v>
      </c>
      <c r="CA30" s="377" t="str">
        <f t="shared" si="54"/>
        <v>menjelaskan ketentuan dan mempraktikkan tata cara  salat jumat, salat duha, dan salat tahajud dengan benar</v>
      </c>
      <c r="CB30" s="377" t="str">
        <f t="shared" si="55"/>
        <v>mampu menceritakan kisah nabi Muhammad SAW membangun kota Madinah</v>
      </c>
      <c r="CC30" s="257" t="str">
        <f t="shared" si="56"/>
        <v>Kompetensi dalam hal mampu membaca Q.S. At-Tīn dengan tartil.mampu menjelaskan tujuan diutusnya Rasul dengan benarmenjelaskan makna salam dengan baik sudah tercapai.</v>
      </c>
      <c r="CD30" s="257" t="str">
        <f t="shared" si="57"/>
        <v>Kompetensi dalam hal mampu menjelaskan pesan-pesan pokok Q.S. At-Tīn dengan baik.mampu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row>
    <row r="31" spans="1:82" ht="18.75" customHeight="1">
      <c r="A31" s="190"/>
      <c r="B31" s="208">
        <f>'DATA PESERTA DIDIK'!A21</f>
        <v>16</v>
      </c>
      <c r="C31" s="248" t="str">
        <f>'DATA PESERTA DIDIK'!D21</f>
        <v>GENDHIS KINANTI TALITHA HERNADI</v>
      </c>
      <c r="D31" s="249">
        <v>80</v>
      </c>
      <c r="E31" s="249">
        <v>84</v>
      </c>
      <c r="F31" s="249">
        <v>83.5</v>
      </c>
      <c r="G31" s="249">
        <v>87</v>
      </c>
      <c r="H31" s="249">
        <v>100</v>
      </c>
      <c r="I31" s="249">
        <v>80</v>
      </c>
      <c r="J31" s="249">
        <v>100</v>
      </c>
      <c r="K31" s="249">
        <v>83.5</v>
      </c>
      <c r="L31" s="249">
        <v>85.25</v>
      </c>
      <c r="M31" s="249">
        <v>80</v>
      </c>
      <c r="N31" s="250">
        <f t="shared" si="11"/>
        <v>86.325000000000003</v>
      </c>
      <c r="O31" s="251"/>
      <c r="P31" s="251">
        <v>90</v>
      </c>
      <c r="Q31" s="250">
        <f t="shared" si="12"/>
        <v>90</v>
      </c>
      <c r="R31" s="250">
        <f t="shared" si="13"/>
        <v>88.162499999999994</v>
      </c>
      <c r="S31" s="190"/>
      <c r="T31" s="190"/>
      <c r="U31" s="253" t="str">
        <f t="shared" si="14"/>
        <v/>
      </c>
      <c r="V31" s="253" t="str">
        <f t="shared" si="15"/>
        <v/>
      </c>
      <c r="W31" s="253" t="str">
        <f t="shared" si="16"/>
        <v/>
      </c>
      <c r="X31" s="253" t="str">
        <f t="shared" si="17"/>
        <v/>
      </c>
      <c r="Y31" s="253">
        <f t="shared" si="18"/>
        <v>100</v>
      </c>
      <c r="Z31" s="253" t="str">
        <f t="shared" si="19"/>
        <v/>
      </c>
      <c r="AA31" s="253">
        <f t="shared" si="20"/>
        <v>100</v>
      </c>
      <c r="AB31" s="253" t="str">
        <f t="shared" si="21"/>
        <v/>
      </c>
      <c r="AC31" s="253" t="str">
        <f t="shared" si="22"/>
        <v/>
      </c>
      <c r="AD31" s="253" t="str">
        <f t="shared" si="23"/>
        <v/>
      </c>
      <c r="AE31" s="254" t="str">
        <f t="shared" si="24"/>
        <v/>
      </c>
      <c r="AF31" s="254" t="str">
        <f t="shared" si="25"/>
        <v/>
      </c>
      <c r="AG31" s="254" t="str">
        <f t="shared" si="26"/>
        <v/>
      </c>
      <c r="AH31" s="254" t="str">
        <f t="shared" si="27"/>
        <v/>
      </c>
      <c r="AI31" s="254">
        <f t="shared" si="28"/>
        <v>1</v>
      </c>
      <c r="AJ31" s="254" t="str">
        <f t="shared" si="29"/>
        <v/>
      </c>
      <c r="AK31" s="254">
        <f t="shared" si="30"/>
        <v>2</v>
      </c>
      <c r="AL31" s="254" t="str">
        <f t="shared" si="31"/>
        <v/>
      </c>
      <c r="AM31" s="254" t="str">
        <f t="shared" si="32"/>
        <v/>
      </c>
      <c r="AN31" s="254" t="str">
        <f t="shared" si="33"/>
        <v/>
      </c>
      <c r="AO31" s="379" t="str">
        <f t="shared" si="34"/>
        <v/>
      </c>
      <c r="AP31" s="380" t="str">
        <f t="shared" si="35"/>
        <v/>
      </c>
      <c r="AQ31" s="380" t="str">
        <f t="shared" si="36"/>
        <v/>
      </c>
      <c r="AR31" s="380" t="str">
        <f t="shared" si="37"/>
        <v/>
      </c>
      <c r="AS31" s="380" t="str">
        <f t="shared" si="38"/>
        <v>mampu menyebutkan sifat-sifat Rasul dengan benar</v>
      </c>
      <c r="AT31" s="380" t="str">
        <f t="shared" si="39"/>
        <v/>
      </c>
      <c r="AU31" s="380" t="str">
        <f t="shared" si="40"/>
        <v>menjelaskan makna salam dengan baik</v>
      </c>
      <c r="AV31" s="380" t="str">
        <f t="shared" si="41"/>
        <v/>
      </c>
      <c r="AW31" s="380" t="str">
        <f t="shared" si="42"/>
        <v/>
      </c>
      <c r="AX31" s="380" t="str">
        <f t="shared" si="43"/>
        <v/>
      </c>
      <c r="AY31" s="255">
        <f t="shared" ref="AY31:BH31" si="84">IF(D31&lt;$R$16,D31,"")</f>
        <v>80</v>
      </c>
      <c r="AZ31" s="255">
        <f t="shared" si="84"/>
        <v>84</v>
      </c>
      <c r="BA31" s="255">
        <f t="shared" si="84"/>
        <v>83.5</v>
      </c>
      <c r="BB31" s="255">
        <f t="shared" si="84"/>
        <v>87</v>
      </c>
      <c r="BC31" s="255" t="str">
        <f t="shared" si="84"/>
        <v/>
      </c>
      <c r="BD31" s="255">
        <f t="shared" si="84"/>
        <v>80</v>
      </c>
      <c r="BE31" s="255" t="str">
        <f t="shared" si="84"/>
        <v/>
      </c>
      <c r="BF31" s="255">
        <f t="shared" si="84"/>
        <v>83.5</v>
      </c>
      <c r="BG31" s="255">
        <f t="shared" si="84"/>
        <v>85.25</v>
      </c>
      <c r="BH31" s="255">
        <f t="shared" si="84"/>
        <v>80</v>
      </c>
      <c r="BI31" s="225">
        <f t="shared" ref="BI31:BR31" si="85">IFERROR(RANK(AY31,$AY31:$BH31,0)+COUNTIF($AY31:AY31,AY31)-1,"")</f>
        <v>6</v>
      </c>
      <c r="BJ31" s="225">
        <f t="shared" si="85"/>
        <v>3</v>
      </c>
      <c r="BK31" s="225">
        <f t="shared" si="85"/>
        <v>4</v>
      </c>
      <c r="BL31" s="225">
        <f t="shared" si="85"/>
        <v>1</v>
      </c>
      <c r="BM31" s="225" t="str">
        <f t="shared" si="85"/>
        <v/>
      </c>
      <c r="BN31" s="225">
        <f t="shared" si="85"/>
        <v>7</v>
      </c>
      <c r="BO31" s="225" t="str">
        <f t="shared" si="85"/>
        <v/>
      </c>
      <c r="BP31" s="225">
        <f t="shared" si="85"/>
        <v>5</v>
      </c>
      <c r="BQ31" s="225">
        <f t="shared" si="85"/>
        <v>2</v>
      </c>
      <c r="BR31" s="225">
        <f t="shared" si="85"/>
        <v>8</v>
      </c>
      <c r="BS31" s="379" t="str">
        <f t="shared" si="46"/>
        <v>mampu membaca Q.S. At-Tīn dengan tartil.</v>
      </c>
      <c r="BT31" s="377" t="str">
        <f t="shared" si="47"/>
        <v>mampu menjelaskan pesan-pesan pokok Q.S. At-Tīn dengan baik.</v>
      </c>
      <c r="BU31" s="377" t="str">
        <f t="shared" si="48"/>
        <v>mampu membaca hadis tentang silaturahmi dengan baik.</v>
      </c>
      <c r="BV31" s="377" t="str">
        <f t="shared" si="49"/>
        <v>mampu menjelaskan arti iman kepada Rasul dengan benar</v>
      </c>
      <c r="BW31" s="377" t="str">
        <f t="shared" si="50"/>
        <v/>
      </c>
      <c r="BX31" s="377" t="str">
        <f t="shared" si="51"/>
        <v>mampu menjelaskan tujuan diutusnya Rasul dengan benar</v>
      </c>
      <c r="BY31" s="377" t="str">
        <f t="shared" si="52"/>
        <v/>
      </c>
      <c r="BZ31" s="377" t="str">
        <f t="shared" si="53"/>
        <v>menjelaskan ciri-ciri munafik dengan baik</v>
      </c>
      <c r="CA31" s="377" t="str">
        <f t="shared" si="54"/>
        <v>menjelaskan ketentuan dan mempraktikkan tata cara  salat jumat, salat duha, dan salat tahajud dengan benar</v>
      </c>
      <c r="CB31" s="377" t="str">
        <f t="shared" si="55"/>
        <v>mampu menceritakan kisah nabi Muhammad SAW membangun kota Madinah</v>
      </c>
      <c r="CC31" s="257" t="str">
        <f t="shared" si="56"/>
        <v>Kompetensi dalam hal mampu menyebutkan sifat-sifat Rasul dengan benarmenjelaskan makna salam dengan baik sudah tercapai.</v>
      </c>
      <c r="CD31" s="257" t="str">
        <f t="shared" si="57"/>
        <v>Kompetensi dalam hal mampu membaca Q.S. At-Tīn dengan tartil.mampu menjelaskan pesan-pesan pokok Q.S. At-Tīn dengan baik.mampu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row>
    <row r="32" spans="1:82" ht="18.75" customHeight="1">
      <c r="A32" s="190"/>
      <c r="B32" s="208">
        <f>'DATA PESERTA DIDIK'!A22</f>
        <v>17</v>
      </c>
      <c r="C32" s="248" t="str">
        <f>'DATA PESERTA DIDIK'!D22</f>
        <v>HANAN TAQI AFLAHA</v>
      </c>
      <c r="D32" s="249">
        <v>100</v>
      </c>
      <c r="E32" s="249">
        <v>100</v>
      </c>
      <c r="F32" s="249">
        <v>96.5</v>
      </c>
      <c r="G32" s="249">
        <v>98</v>
      </c>
      <c r="H32" s="249">
        <v>92</v>
      </c>
      <c r="I32" s="249">
        <v>100</v>
      </c>
      <c r="J32" s="249">
        <v>100</v>
      </c>
      <c r="K32" s="249">
        <v>96.5</v>
      </c>
      <c r="L32" s="249">
        <v>97.25</v>
      </c>
      <c r="M32" s="249">
        <v>95</v>
      </c>
      <c r="N32" s="250">
        <f t="shared" si="11"/>
        <v>97.525000000000006</v>
      </c>
      <c r="O32" s="251"/>
      <c r="P32" s="251">
        <v>99</v>
      </c>
      <c r="Q32" s="250">
        <f t="shared" si="12"/>
        <v>99</v>
      </c>
      <c r="R32" s="250">
        <f t="shared" si="13"/>
        <v>98.262500000000003</v>
      </c>
      <c r="S32" s="190"/>
      <c r="T32" s="190"/>
      <c r="U32" s="253">
        <f t="shared" si="14"/>
        <v>100</v>
      </c>
      <c r="V32" s="253">
        <f t="shared" si="15"/>
        <v>100</v>
      </c>
      <c r="W32" s="253">
        <f t="shared" si="16"/>
        <v>96.5</v>
      </c>
      <c r="X32" s="253">
        <f t="shared" si="17"/>
        <v>98</v>
      </c>
      <c r="Y32" s="253">
        <f t="shared" si="18"/>
        <v>92</v>
      </c>
      <c r="Z32" s="253">
        <f t="shared" si="19"/>
        <v>100</v>
      </c>
      <c r="AA32" s="253">
        <f t="shared" si="20"/>
        <v>100</v>
      </c>
      <c r="AB32" s="253">
        <f t="shared" si="21"/>
        <v>96.5</v>
      </c>
      <c r="AC32" s="253">
        <f t="shared" si="22"/>
        <v>97.25</v>
      </c>
      <c r="AD32" s="253">
        <f t="shared" si="23"/>
        <v>95</v>
      </c>
      <c r="AE32" s="254">
        <f t="shared" si="24"/>
        <v>1</v>
      </c>
      <c r="AF32" s="254">
        <f t="shared" si="25"/>
        <v>2</v>
      </c>
      <c r="AG32" s="254">
        <f t="shared" si="26"/>
        <v>7</v>
      </c>
      <c r="AH32" s="254">
        <f t="shared" si="27"/>
        <v>5</v>
      </c>
      <c r="AI32" s="254">
        <f t="shared" si="28"/>
        <v>10</v>
      </c>
      <c r="AJ32" s="254">
        <f t="shared" si="29"/>
        <v>3</v>
      </c>
      <c r="AK32" s="254">
        <f t="shared" si="30"/>
        <v>4</v>
      </c>
      <c r="AL32" s="254">
        <f t="shared" si="31"/>
        <v>8</v>
      </c>
      <c r="AM32" s="254">
        <f t="shared" si="32"/>
        <v>6</v>
      </c>
      <c r="AN32" s="254">
        <f t="shared" si="33"/>
        <v>9</v>
      </c>
      <c r="AO32" s="379" t="str">
        <f t="shared" si="34"/>
        <v>mampu membaca Q.S. At-Tīn dengan tartil.</v>
      </c>
      <c r="AP32" s="380" t="str">
        <f t="shared" si="35"/>
        <v>mampu menjelaskan pesan-pesan pokok Q.S. At-Tīn dengan baik.</v>
      </c>
      <c r="AQ32" s="380" t="str">
        <f t="shared" si="36"/>
        <v/>
      </c>
      <c r="AR32" s="380" t="str">
        <f t="shared" si="37"/>
        <v/>
      </c>
      <c r="AS32" s="380" t="str">
        <f t="shared" si="38"/>
        <v/>
      </c>
      <c r="AT32" s="380" t="str">
        <f t="shared" si="39"/>
        <v>mampu menjelaskan tujuan diutusnya Rasul dengan benar</v>
      </c>
      <c r="AU32" s="380" t="str">
        <f t="shared" si="40"/>
        <v>menjelaskan makna salam dengan baik</v>
      </c>
      <c r="AV32" s="380" t="str">
        <f t="shared" si="41"/>
        <v/>
      </c>
      <c r="AW32" s="380" t="str">
        <f t="shared" si="42"/>
        <v/>
      </c>
      <c r="AX32" s="380" t="str">
        <f t="shared" si="43"/>
        <v/>
      </c>
      <c r="AY32" s="255" t="str">
        <f t="shared" ref="AY32:BH32" si="86">IF(D32&lt;$R$16,D32,"")</f>
        <v/>
      </c>
      <c r="AZ32" s="255" t="str">
        <f t="shared" si="86"/>
        <v/>
      </c>
      <c r="BA32" s="255" t="str">
        <f t="shared" si="86"/>
        <v/>
      </c>
      <c r="BB32" s="255" t="str">
        <f t="shared" si="86"/>
        <v/>
      </c>
      <c r="BC32" s="255" t="str">
        <f t="shared" si="86"/>
        <v/>
      </c>
      <c r="BD32" s="255" t="str">
        <f t="shared" si="86"/>
        <v/>
      </c>
      <c r="BE32" s="255" t="str">
        <f t="shared" si="86"/>
        <v/>
      </c>
      <c r="BF32" s="255" t="str">
        <f t="shared" si="86"/>
        <v/>
      </c>
      <c r="BG32" s="255" t="str">
        <f t="shared" si="86"/>
        <v/>
      </c>
      <c r="BH32" s="255" t="str">
        <f t="shared" si="86"/>
        <v/>
      </c>
      <c r="BI32" s="225" t="str">
        <f t="shared" ref="BI32:BR32" si="87">IFERROR(RANK(AY32,$AY32:$BH32,0)+COUNTIF($AY32:AY32,AY32)-1,"")</f>
        <v/>
      </c>
      <c r="BJ32" s="225" t="str">
        <f t="shared" si="87"/>
        <v/>
      </c>
      <c r="BK32" s="225" t="str">
        <f t="shared" si="87"/>
        <v/>
      </c>
      <c r="BL32" s="225" t="str">
        <f t="shared" si="87"/>
        <v/>
      </c>
      <c r="BM32" s="225" t="str">
        <f t="shared" si="87"/>
        <v/>
      </c>
      <c r="BN32" s="225" t="str">
        <f t="shared" si="87"/>
        <v/>
      </c>
      <c r="BO32" s="225" t="str">
        <f t="shared" si="87"/>
        <v/>
      </c>
      <c r="BP32" s="225" t="str">
        <f t="shared" si="87"/>
        <v/>
      </c>
      <c r="BQ32" s="225" t="str">
        <f t="shared" si="87"/>
        <v/>
      </c>
      <c r="BR32" s="225" t="str">
        <f t="shared" si="87"/>
        <v/>
      </c>
      <c r="BS32" s="379" t="str">
        <f t="shared" si="46"/>
        <v/>
      </c>
      <c r="BT32" s="377" t="str">
        <f t="shared" si="47"/>
        <v/>
      </c>
      <c r="BU32" s="377" t="str">
        <f t="shared" si="48"/>
        <v>mampu membaca hadis tentang silaturahmi dengan baik.</v>
      </c>
      <c r="BV32" s="377" t="str">
        <f t="shared" si="49"/>
        <v>mampu menjelaskan arti iman kepada Rasul dengan benar</v>
      </c>
      <c r="BW32" s="377" t="str">
        <f t="shared" si="50"/>
        <v>mampu menyebutkan sifat-sifat Rasul dengan benar</v>
      </c>
      <c r="BX32" s="377" t="str">
        <f t="shared" si="51"/>
        <v/>
      </c>
      <c r="BY32" s="377" t="str">
        <f t="shared" si="52"/>
        <v/>
      </c>
      <c r="BZ32" s="377" t="str">
        <f t="shared" si="53"/>
        <v>menjelaskan ciri-ciri munafik dengan baik</v>
      </c>
      <c r="CA32" s="377" t="str">
        <f t="shared" si="54"/>
        <v>menjelaskan ketentuan dan mempraktikkan tata cara  salat jumat, salat duha, dan salat tahajud dengan benar</v>
      </c>
      <c r="CB32" s="377" t="str">
        <f t="shared" si="55"/>
        <v>mampu menceritakan kisah nabi Muhammad SAW membangun kota Madinah</v>
      </c>
      <c r="CC32" s="257" t="str">
        <f t="shared" si="56"/>
        <v>Kompetensi dalam hal mampu membaca Q.S. At-Tīn dengan tartil.mampu menjelaskan pesan-pesan pokok Q.S. At-Tīn dengan baik.mampu menjelaskan tujuan diutusnya Rasul dengan benarmenjelaskan makna salam dengan baik sudah tercapai.</v>
      </c>
      <c r="CD32" s="257" t="str">
        <f t="shared" si="57"/>
        <v>Kompetensi dalam hal 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row>
    <row r="33" spans="1:82" ht="18.75" customHeight="1">
      <c r="A33" s="190"/>
      <c r="B33" s="208">
        <f>'DATA PESERTA DIDIK'!A23</f>
        <v>18</v>
      </c>
      <c r="C33" s="248" t="str">
        <f>'DATA PESERTA DIDIK'!D23</f>
        <v>ILLONA JIHAN AL SYAURABBANI</v>
      </c>
      <c r="D33" s="249">
        <v>100</v>
      </c>
      <c r="E33" s="249">
        <v>87</v>
      </c>
      <c r="F33" s="249">
        <v>88.5</v>
      </c>
      <c r="G33" s="249">
        <v>86</v>
      </c>
      <c r="H33" s="249">
        <v>92</v>
      </c>
      <c r="I33" s="249">
        <v>100</v>
      </c>
      <c r="J33" s="249">
        <v>93</v>
      </c>
      <c r="K33" s="249">
        <v>88.333333333333343</v>
      </c>
      <c r="L33" s="249">
        <v>87.25</v>
      </c>
      <c r="M33" s="249">
        <v>90.666666666666671</v>
      </c>
      <c r="N33" s="250">
        <f t="shared" si="11"/>
        <v>91.275000000000006</v>
      </c>
      <c r="O33" s="251"/>
      <c r="P33" s="251">
        <v>94</v>
      </c>
      <c r="Q33" s="250">
        <f t="shared" si="12"/>
        <v>94</v>
      </c>
      <c r="R33" s="250">
        <f t="shared" si="13"/>
        <v>92.637500000000003</v>
      </c>
      <c r="S33" s="190"/>
      <c r="T33" s="190"/>
      <c r="U33" s="253">
        <f t="shared" si="14"/>
        <v>100</v>
      </c>
      <c r="V33" s="253" t="str">
        <f t="shared" si="15"/>
        <v/>
      </c>
      <c r="W33" s="253">
        <f t="shared" si="16"/>
        <v>88.5</v>
      </c>
      <c r="X33" s="253" t="str">
        <f t="shared" si="17"/>
        <v/>
      </c>
      <c r="Y33" s="253">
        <f t="shared" si="18"/>
        <v>92</v>
      </c>
      <c r="Z33" s="253">
        <f t="shared" si="19"/>
        <v>100</v>
      </c>
      <c r="AA33" s="253">
        <f t="shared" si="20"/>
        <v>93</v>
      </c>
      <c r="AB33" s="253">
        <f t="shared" si="21"/>
        <v>88.333333333333343</v>
      </c>
      <c r="AC33" s="253" t="str">
        <f t="shared" si="22"/>
        <v/>
      </c>
      <c r="AD33" s="253">
        <f t="shared" si="23"/>
        <v>90.666666666666671</v>
      </c>
      <c r="AE33" s="254">
        <f t="shared" si="24"/>
        <v>1</v>
      </c>
      <c r="AF33" s="254" t="str">
        <f t="shared" si="25"/>
        <v/>
      </c>
      <c r="AG33" s="254">
        <f t="shared" si="26"/>
        <v>6</v>
      </c>
      <c r="AH33" s="254" t="str">
        <f t="shared" si="27"/>
        <v/>
      </c>
      <c r="AI33" s="254">
        <f t="shared" si="28"/>
        <v>4</v>
      </c>
      <c r="AJ33" s="254">
        <f t="shared" si="29"/>
        <v>2</v>
      </c>
      <c r="AK33" s="254">
        <f t="shared" si="30"/>
        <v>3</v>
      </c>
      <c r="AL33" s="254">
        <f t="shared" si="31"/>
        <v>7</v>
      </c>
      <c r="AM33" s="254" t="str">
        <f t="shared" si="32"/>
        <v/>
      </c>
      <c r="AN33" s="254">
        <f t="shared" si="33"/>
        <v>5</v>
      </c>
      <c r="AO33" s="379" t="str">
        <f t="shared" si="34"/>
        <v>mampu membaca Q.S. At-Tīn dengan tartil.</v>
      </c>
      <c r="AP33" s="380" t="str">
        <f t="shared" si="35"/>
        <v/>
      </c>
      <c r="AQ33" s="380" t="str">
        <f t="shared" si="36"/>
        <v/>
      </c>
      <c r="AR33" s="380" t="str">
        <f t="shared" si="37"/>
        <v/>
      </c>
      <c r="AS33" s="380" t="str">
        <f t="shared" si="38"/>
        <v/>
      </c>
      <c r="AT33" s="380" t="str">
        <f t="shared" si="39"/>
        <v>mampu menjelaskan tujuan diutusnya Rasul dengan benar</v>
      </c>
      <c r="AU33" s="380" t="str">
        <f t="shared" si="40"/>
        <v>menjelaskan makna salam dengan baik</v>
      </c>
      <c r="AV33" s="380" t="str">
        <f t="shared" si="41"/>
        <v/>
      </c>
      <c r="AW33" s="380" t="str">
        <f t="shared" si="42"/>
        <v/>
      </c>
      <c r="AX33" s="380" t="str">
        <f t="shared" si="43"/>
        <v/>
      </c>
      <c r="AY33" s="255" t="str">
        <f t="shared" ref="AY33:BH33" si="88">IF(D33&lt;$R$16,D33,"")</f>
        <v/>
      </c>
      <c r="AZ33" s="255">
        <f t="shared" si="88"/>
        <v>87</v>
      </c>
      <c r="BA33" s="255" t="str">
        <f t="shared" si="88"/>
        <v/>
      </c>
      <c r="BB33" s="255">
        <f t="shared" si="88"/>
        <v>86</v>
      </c>
      <c r="BC33" s="255" t="str">
        <f t="shared" si="88"/>
        <v/>
      </c>
      <c r="BD33" s="255" t="str">
        <f t="shared" si="88"/>
        <v/>
      </c>
      <c r="BE33" s="255" t="str">
        <f t="shared" si="88"/>
        <v/>
      </c>
      <c r="BF33" s="255" t="str">
        <f t="shared" si="88"/>
        <v/>
      </c>
      <c r="BG33" s="255">
        <f t="shared" si="88"/>
        <v>87.25</v>
      </c>
      <c r="BH33" s="255" t="str">
        <f t="shared" si="88"/>
        <v/>
      </c>
      <c r="BI33" s="225" t="str">
        <f t="shared" ref="BI33:BR33" si="89">IFERROR(RANK(AY33,$AY33:$BH33,0)+COUNTIF($AY33:AY33,AY33)-1,"")</f>
        <v/>
      </c>
      <c r="BJ33" s="225">
        <f t="shared" si="89"/>
        <v>2</v>
      </c>
      <c r="BK33" s="225" t="str">
        <f t="shared" si="89"/>
        <v/>
      </c>
      <c r="BL33" s="225">
        <f t="shared" si="89"/>
        <v>3</v>
      </c>
      <c r="BM33" s="225" t="str">
        <f t="shared" si="89"/>
        <v/>
      </c>
      <c r="BN33" s="225" t="str">
        <f t="shared" si="89"/>
        <v/>
      </c>
      <c r="BO33" s="225" t="str">
        <f t="shared" si="89"/>
        <v/>
      </c>
      <c r="BP33" s="225" t="str">
        <f t="shared" si="89"/>
        <v/>
      </c>
      <c r="BQ33" s="225">
        <f t="shared" si="89"/>
        <v>1</v>
      </c>
      <c r="BR33" s="225" t="str">
        <f t="shared" si="89"/>
        <v/>
      </c>
      <c r="BS33" s="379" t="str">
        <f t="shared" si="46"/>
        <v/>
      </c>
      <c r="BT33" s="377" t="str">
        <f t="shared" si="47"/>
        <v>mampu menjelaskan pesan-pesan pokok Q.S. At-Tīn dengan baik.</v>
      </c>
      <c r="BU33" s="377" t="str">
        <f t="shared" si="48"/>
        <v>mampu membaca hadis tentang silaturahmi dengan baik.</v>
      </c>
      <c r="BV33" s="377" t="str">
        <f t="shared" si="49"/>
        <v>mampu menjelaskan arti iman kepada Rasul dengan benar</v>
      </c>
      <c r="BW33" s="377" t="str">
        <f t="shared" si="50"/>
        <v>mampu menyebutkan sifat-sifat Rasul dengan benar</v>
      </c>
      <c r="BX33" s="377" t="str">
        <f t="shared" si="51"/>
        <v/>
      </c>
      <c r="BY33" s="377" t="str">
        <f t="shared" si="52"/>
        <v/>
      </c>
      <c r="BZ33" s="377" t="str">
        <f t="shared" si="53"/>
        <v>menjelaskan ciri-ciri munafik dengan baik</v>
      </c>
      <c r="CA33" s="377" t="str">
        <f t="shared" si="54"/>
        <v>menjelaskan ketentuan dan mempraktikkan tata cara  salat jumat, salat duha, dan salat tahajud dengan benar</v>
      </c>
      <c r="CB33" s="377" t="str">
        <f t="shared" si="55"/>
        <v>mampu menceritakan kisah nabi Muhammad SAW membangun kota Madinah</v>
      </c>
      <c r="CC33" s="257" t="str">
        <f t="shared" si="56"/>
        <v>Kompetensi dalam hal mampu membaca Q.S. At-Tīn dengan tartil.mampu menjelaskan tujuan diutusnya Rasul dengan benarmenjelaskan makna salam dengan baik sudah tercapai.</v>
      </c>
      <c r="CD33" s="257" t="str">
        <f t="shared" si="57"/>
        <v>Kompetensi dalam hal mampu menjelaskan pesan-pesan pokok Q.S. At-Tīn dengan baik.mampu membaca hadis tentang silaturahmi dengan baik.mampu menjelaskan arti iman kepada Rasul dengan benarmampu menyebutkan sifat-sifat Rasul dengan benarmenjelaskan ciri-ciri munafik dengan baikmenjelaskan ketentuan dan mempraktikkan tata cara  salat jumat, salat duha, dan salat tahajud dengan benarmampu menceritakan kisah nabi Muhammad SAW membangun kota Madinah perlu ditingkatkan.</v>
      </c>
    </row>
    <row r="34" spans="1:82" ht="18.75" customHeight="1">
      <c r="A34" s="190"/>
      <c r="B34" s="208">
        <f>'DATA PESERTA DIDIK'!A24</f>
        <v>19</v>
      </c>
      <c r="C34" s="248" t="str">
        <f>'DATA PESERTA DIDIK'!D24</f>
        <v>LATISHA MEIRA AZIZAHRA</v>
      </c>
      <c r="D34" s="249">
        <v>92</v>
      </c>
      <c r="E34" s="249">
        <v>100</v>
      </c>
      <c r="F34" s="249">
        <v>96.5</v>
      </c>
      <c r="G34" s="249">
        <v>93</v>
      </c>
      <c r="H34" s="249">
        <v>100</v>
      </c>
      <c r="I34" s="249">
        <v>92</v>
      </c>
      <c r="J34" s="249">
        <v>100</v>
      </c>
      <c r="K34" s="249">
        <v>95.666666666666657</v>
      </c>
      <c r="L34" s="249">
        <v>94.75</v>
      </c>
      <c r="M34" s="249">
        <v>98.333333333333329</v>
      </c>
      <c r="N34" s="250">
        <f t="shared" si="11"/>
        <v>96.224999999999994</v>
      </c>
      <c r="O34" s="251"/>
      <c r="P34" s="251">
        <v>98</v>
      </c>
      <c r="Q34" s="250">
        <f t="shared" si="12"/>
        <v>98</v>
      </c>
      <c r="R34" s="250">
        <f t="shared" si="13"/>
        <v>97.112499999999997</v>
      </c>
      <c r="S34" s="190"/>
      <c r="T34" s="190"/>
      <c r="U34" s="253">
        <f t="shared" si="14"/>
        <v>92</v>
      </c>
      <c r="V34" s="253">
        <f t="shared" si="15"/>
        <v>100</v>
      </c>
      <c r="W34" s="253">
        <f t="shared" si="16"/>
        <v>96.5</v>
      </c>
      <c r="X34" s="253">
        <f t="shared" si="17"/>
        <v>93</v>
      </c>
      <c r="Y34" s="253">
        <f t="shared" si="18"/>
        <v>100</v>
      </c>
      <c r="Z34" s="253">
        <f t="shared" si="19"/>
        <v>92</v>
      </c>
      <c r="AA34" s="253">
        <f t="shared" si="20"/>
        <v>100</v>
      </c>
      <c r="AB34" s="253">
        <f t="shared" si="21"/>
        <v>95.666666666666657</v>
      </c>
      <c r="AC34" s="253">
        <f t="shared" si="22"/>
        <v>94.75</v>
      </c>
      <c r="AD34" s="253">
        <f t="shared" si="23"/>
        <v>98.333333333333329</v>
      </c>
      <c r="AE34" s="254">
        <f t="shared" si="24"/>
        <v>9</v>
      </c>
      <c r="AF34" s="254">
        <f t="shared" si="25"/>
        <v>1</v>
      </c>
      <c r="AG34" s="254">
        <f t="shared" si="26"/>
        <v>5</v>
      </c>
      <c r="AH34" s="254">
        <f t="shared" si="27"/>
        <v>8</v>
      </c>
      <c r="AI34" s="254">
        <f t="shared" si="28"/>
        <v>2</v>
      </c>
      <c r="AJ34" s="254">
        <f t="shared" si="29"/>
        <v>10</v>
      </c>
      <c r="AK34" s="254">
        <f t="shared" si="30"/>
        <v>3</v>
      </c>
      <c r="AL34" s="254">
        <f t="shared" si="31"/>
        <v>6</v>
      </c>
      <c r="AM34" s="254">
        <f t="shared" si="32"/>
        <v>7</v>
      </c>
      <c r="AN34" s="254">
        <f t="shared" si="33"/>
        <v>4</v>
      </c>
      <c r="AO34" s="379" t="str">
        <f t="shared" si="34"/>
        <v/>
      </c>
      <c r="AP34" s="380" t="str">
        <f t="shared" si="35"/>
        <v>mampu menjelaskan pesan-pesan pokok Q.S. At-Tīn dengan baik.</v>
      </c>
      <c r="AQ34" s="380" t="str">
        <f t="shared" si="36"/>
        <v/>
      </c>
      <c r="AR34" s="380" t="str">
        <f t="shared" si="37"/>
        <v/>
      </c>
      <c r="AS34" s="380" t="str">
        <f t="shared" si="38"/>
        <v>mampu menyebutkan sifat-sifat Rasul dengan benar</v>
      </c>
      <c r="AT34" s="380" t="str">
        <f t="shared" si="39"/>
        <v/>
      </c>
      <c r="AU34" s="380" t="str">
        <f t="shared" si="40"/>
        <v>menjelaskan makna salam dengan baik</v>
      </c>
      <c r="AV34" s="380" t="str">
        <f t="shared" si="41"/>
        <v/>
      </c>
      <c r="AW34" s="380" t="str">
        <f t="shared" si="42"/>
        <v/>
      </c>
      <c r="AX34" s="380" t="str">
        <f t="shared" si="43"/>
        <v>mampu menceritakan kisah nabi Muhammad SAW membangun kota Madinah</v>
      </c>
      <c r="AY34" s="255" t="str">
        <f t="shared" ref="AY34:BH34" si="90">IF(D34&lt;$R$16,D34,"")</f>
        <v/>
      </c>
      <c r="AZ34" s="255" t="str">
        <f t="shared" si="90"/>
        <v/>
      </c>
      <c r="BA34" s="255" t="str">
        <f t="shared" si="90"/>
        <v/>
      </c>
      <c r="BB34" s="255" t="str">
        <f t="shared" si="90"/>
        <v/>
      </c>
      <c r="BC34" s="255" t="str">
        <f t="shared" si="90"/>
        <v/>
      </c>
      <c r="BD34" s="255" t="str">
        <f t="shared" si="90"/>
        <v/>
      </c>
      <c r="BE34" s="255" t="str">
        <f t="shared" si="90"/>
        <v/>
      </c>
      <c r="BF34" s="255" t="str">
        <f t="shared" si="90"/>
        <v/>
      </c>
      <c r="BG34" s="255" t="str">
        <f t="shared" si="90"/>
        <v/>
      </c>
      <c r="BH34" s="255" t="str">
        <f t="shared" si="90"/>
        <v/>
      </c>
      <c r="BI34" s="225" t="str">
        <f t="shared" ref="BI34:BR34" si="91">IFERROR(RANK(AY34,$AY34:$BH34,0)+COUNTIF($AY34:AY34,AY34)-1,"")</f>
        <v/>
      </c>
      <c r="BJ34" s="225" t="str">
        <f t="shared" si="91"/>
        <v/>
      </c>
      <c r="BK34" s="225" t="str">
        <f t="shared" si="91"/>
        <v/>
      </c>
      <c r="BL34" s="225" t="str">
        <f t="shared" si="91"/>
        <v/>
      </c>
      <c r="BM34" s="225" t="str">
        <f t="shared" si="91"/>
        <v/>
      </c>
      <c r="BN34" s="225" t="str">
        <f t="shared" si="91"/>
        <v/>
      </c>
      <c r="BO34" s="225" t="str">
        <f t="shared" si="91"/>
        <v/>
      </c>
      <c r="BP34" s="225" t="str">
        <f t="shared" si="91"/>
        <v/>
      </c>
      <c r="BQ34" s="225" t="str">
        <f t="shared" si="91"/>
        <v/>
      </c>
      <c r="BR34" s="225" t="str">
        <f t="shared" si="91"/>
        <v/>
      </c>
      <c r="BS34" s="379" t="str">
        <f t="shared" si="46"/>
        <v>mampu membaca Q.S. At-Tīn dengan tartil.</v>
      </c>
      <c r="BT34" s="377" t="str">
        <f t="shared" si="47"/>
        <v/>
      </c>
      <c r="BU34" s="377" t="str">
        <f t="shared" si="48"/>
        <v>mampu membaca hadis tentang silaturahmi dengan baik.</v>
      </c>
      <c r="BV34" s="377" t="str">
        <f t="shared" si="49"/>
        <v>mampu menjelaskan arti iman kepada Rasul dengan benar</v>
      </c>
      <c r="BW34" s="377" t="str">
        <f t="shared" si="50"/>
        <v/>
      </c>
      <c r="BX34" s="377" t="str">
        <f t="shared" si="51"/>
        <v>mampu menjelaskan tujuan diutusnya Rasul dengan benar</v>
      </c>
      <c r="BY34" s="377" t="str">
        <f t="shared" si="52"/>
        <v/>
      </c>
      <c r="BZ34" s="377" t="str">
        <f t="shared" si="53"/>
        <v>menjelaskan ciri-ciri munafik dengan baik</v>
      </c>
      <c r="CA34" s="377" t="str">
        <f t="shared" si="54"/>
        <v>menjelaskan ketentuan dan mempraktikkan tata cara  salat jumat, salat duha, dan salat tahajud dengan benar</v>
      </c>
      <c r="CB34" s="377" t="str">
        <f t="shared" si="55"/>
        <v/>
      </c>
      <c r="CC34" s="257" t="str">
        <f t="shared" si="56"/>
        <v>Kompetensi dalam hal mampu menjelaskan pesan-pesan pokok Q.S. At-Tīn dengan baik.mampu menyebutkan sifat-sifat Rasul dengan benarmenjelaskan makna salam dengan baikmampu menceritakan kisah nabi Muhammad SAW membangun kota Madinah sudah tercapai.</v>
      </c>
      <c r="CD34" s="257" t="str">
        <f t="shared" si="57"/>
        <v>Kompetensi dalam hal mampu membaca Q.S. At-Tīn dengan tartil.mampu membaca hadis tentang silaturahmi dengan baik.mampu menjelaskan arti iman kepada Rasul dengan benarmampu menjelaskan tujuan diutusnya Rasul dengan benarmenjelaskan ciri-ciri munafik dengan baikmenjelaskan ketentuan dan mempraktikkan tata cara  salat jumat, salat duha, dan salat tahajud dengan benar perlu ditingkatkan.</v>
      </c>
    </row>
    <row r="35" spans="1:82" ht="18.75" customHeight="1">
      <c r="A35" s="190"/>
      <c r="B35" s="208">
        <f>'DATA PESERTA DIDIK'!A25</f>
        <v>20</v>
      </c>
      <c r="C35" s="248" t="str">
        <f>'DATA PESERTA DIDIK'!D25</f>
        <v>MUHAMMAD ANANTA AESAR NAIL</v>
      </c>
      <c r="D35" s="249">
        <v>84</v>
      </c>
      <c r="E35" s="249">
        <v>84</v>
      </c>
      <c r="F35" s="249">
        <v>84.5</v>
      </c>
      <c r="G35" s="249">
        <v>84</v>
      </c>
      <c r="H35" s="249">
        <v>80</v>
      </c>
      <c r="I35" s="249">
        <v>84</v>
      </c>
      <c r="J35" s="249">
        <v>93</v>
      </c>
      <c r="K35" s="249">
        <v>84.833333333333343</v>
      </c>
      <c r="L35" s="249">
        <v>84.25</v>
      </c>
      <c r="M35" s="249">
        <v>85.666666666666671</v>
      </c>
      <c r="N35" s="250">
        <f t="shared" si="11"/>
        <v>84.825000000000003</v>
      </c>
      <c r="O35" s="251"/>
      <c r="P35" s="251">
        <v>90</v>
      </c>
      <c r="Q35" s="250">
        <f t="shared" si="12"/>
        <v>90</v>
      </c>
      <c r="R35" s="250">
        <f t="shared" si="13"/>
        <v>87.412499999999994</v>
      </c>
      <c r="S35" s="190"/>
      <c r="T35" s="190"/>
      <c r="U35" s="253" t="str">
        <f t="shared" si="14"/>
        <v/>
      </c>
      <c r="V35" s="253" t="str">
        <f t="shared" si="15"/>
        <v/>
      </c>
      <c r="W35" s="253" t="str">
        <f t="shared" si="16"/>
        <v/>
      </c>
      <c r="X35" s="253" t="str">
        <f t="shared" si="17"/>
        <v/>
      </c>
      <c r="Y35" s="253" t="str">
        <f t="shared" si="18"/>
        <v/>
      </c>
      <c r="Z35" s="253" t="str">
        <f t="shared" si="19"/>
        <v/>
      </c>
      <c r="AA35" s="253">
        <f t="shared" si="20"/>
        <v>93</v>
      </c>
      <c r="AB35" s="253" t="str">
        <f t="shared" si="21"/>
        <v/>
      </c>
      <c r="AC35" s="253" t="str">
        <f t="shared" si="22"/>
        <v/>
      </c>
      <c r="AD35" s="253" t="str">
        <f t="shared" si="23"/>
        <v/>
      </c>
      <c r="AE35" s="254" t="str">
        <f t="shared" si="24"/>
        <v/>
      </c>
      <c r="AF35" s="254" t="str">
        <f t="shared" si="25"/>
        <v/>
      </c>
      <c r="AG35" s="254" t="str">
        <f t="shared" si="26"/>
        <v/>
      </c>
      <c r="AH35" s="254" t="str">
        <f t="shared" si="27"/>
        <v/>
      </c>
      <c r="AI35" s="254" t="str">
        <f t="shared" si="28"/>
        <v/>
      </c>
      <c r="AJ35" s="254" t="str">
        <f t="shared" si="29"/>
        <v/>
      </c>
      <c r="AK35" s="254">
        <f t="shared" si="30"/>
        <v>1</v>
      </c>
      <c r="AL35" s="254" t="str">
        <f t="shared" si="31"/>
        <v/>
      </c>
      <c r="AM35" s="254" t="str">
        <f t="shared" si="32"/>
        <v/>
      </c>
      <c r="AN35" s="254" t="str">
        <f t="shared" si="33"/>
        <v/>
      </c>
      <c r="AO35" s="379" t="str">
        <f t="shared" si="34"/>
        <v/>
      </c>
      <c r="AP35" s="380" t="str">
        <f t="shared" si="35"/>
        <v/>
      </c>
      <c r="AQ35" s="380" t="str">
        <f t="shared" si="36"/>
        <v/>
      </c>
      <c r="AR35" s="380" t="str">
        <f t="shared" si="37"/>
        <v/>
      </c>
      <c r="AS35" s="380" t="str">
        <f t="shared" si="38"/>
        <v/>
      </c>
      <c r="AT35" s="380" t="str">
        <f t="shared" si="39"/>
        <v/>
      </c>
      <c r="AU35" s="380" t="str">
        <f t="shared" si="40"/>
        <v>menjelaskan makna salam dengan baik</v>
      </c>
      <c r="AV35" s="380" t="str">
        <f t="shared" si="41"/>
        <v/>
      </c>
      <c r="AW35" s="380" t="str">
        <f t="shared" si="42"/>
        <v/>
      </c>
      <c r="AX35" s="380" t="str">
        <f t="shared" si="43"/>
        <v/>
      </c>
      <c r="AY35" s="255">
        <f t="shared" ref="AY35:BH35" si="92">IF(D35&lt;$R$16,D35,"")</f>
        <v>84</v>
      </c>
      <c r="AZ35" s="255">
        <f t="shared" si="92"/>
        <v>84</v>
      </c>
      <c r="BA35" s="255">
        <f t="shared" si="92"/>
        <v>84.5</v>
      </c>
      <c r="BB35" s="255">
        <f t="shared" si="92"/>
        <v>84</v>
      </c>
      <c r="BC35" s="255">
        <f t="shared" si="92"/>
        <v>80</v>
      </c>
      <c r="BD35" s="255">
        <f t="shared" si="92"/>
        <v>84</v>
      </c>
      <c r="BE35" s="255" t="str">
        <f t="shared" si="92"/>
        <v/>
      </c>
      <c r="BF35" s="255">
        <f t="shared" si="92"/>
        <v>84.833333333333343</v>
      </c>
      <c r="BG35" s="255">
        <f t="shared" si="92"/>
        <v>84.25</v>
      </c>
      <c r="BH35" s="255">
        <f t="shared" si="92"/>
        <v>85.666666666666671</v>
      </c>
      <c r="BI35" s="225">
        <f t="shared" ref="BI35:BR35" si="93">IFERROR(RANK(AY35,$AY35:$BH35,0)+COUNTIF($AY35:AY35,AY35)-1,"")</f>
        <v>5</v>
      </c>
      <c r="BJ35" s="225">
        <f t="shared" si="93"/>
        <v>6</v>
      </c>
      <c r="BK35" s="225">
        <f t="shared" si="93"/>
        <v>3</v>
      </c>
      <c r="BL35" s="225">
        <f t="shared" si="93"/>
        <v>7</v>
      </c>
      <c r="BM35" s="225">
        <f t="shared" si="93"/>
        <v>9</v>
      </c>
      <c r="BN35" s="225">
        <f t="shared" si="93"/>
        <v>8</v>
      </c>
      <c r="BO35" s="225" t="str">
        <f t="shared" si="93"/>
        <v/>
      </c>
      <c r="BP35" s="225">
        <f t="shared" si="93"/>
        <v>2</v>
      </c>
      <c r="BQ35" s="225">
        <f t="shared" si="93"/>
        <v>4</v>
      </c>
      <c r="BR35" s="225">
        <f t="shared" si="93"/>
        <v>1</v>
      </c>
      <c r="BS35" s="379" t="str">
        <f t="shared" si="46"/>
        <v>mampu membaca Q.S. At-Tīn dengan tartil.</v>
      </c>
      <c r="BT35" s="377" t="str">
        <f t="shared" si="47"/>
        <v>mampu menjelaskan pesan-pesan pokok Q.S. At-Tīn dengan baik.</v>
      </c>
      <c r="BU35" s="377" t="str">
        <f t="shared" si="48"/>
        <v>mampu membaca hadis tentang silaturahmi dengan baik.</v>
      </c>
      <c r="BV35" s="377" t="str">
        <f t="shared" si="49"/>
        <v>mampu menjelaskan arti iman kepada Rasul dengan benar</v>
      </c>
      <c r="BW35" s="377" t="str">
        <f t="shared" si="50"/>
        <v>mampu menyebutkan sifat-sifat Rasul dengan benar</v>
      </c>
      <c r="BX35" s="377" t="str">
        <f t="shared" si="51"/>
        <v>mampu menjelaskan tujuan diutusnya Rasul dengan benar</v>
      </c>
      <c r="BY35" s="377" t="str">
        <f t="shared" si="52"/>
        <v/>
      </c>
      <c r="BZ35" s="377" t="str">
        <f t="shared" si="53"/>
        <v>menjelaskan ciri-ciri munafik dengan baik</v>
      </c>
      <c r="CA35" s="377" t="str">
        <f t="shared" si="54"/>
        <v>menjelaskan ketentuan dan mempraktikkan tata cara  salat jumat, salat duha, dan salat tahajud dengan benar</v>
      </c>
      <c r="CB35" s="377" t="str">
        <f t="shared" si="55"/>
        <v>mampu menceritakan kisah nabi Muhammad SAW membangun kota Madinah</v>
      </c>
      <c r="CC35" s="257" t="str">
        <f t="shared" si="56"/>
        <v>Kompetensi dalam hal menjelaskan makna salam dengan baik sudah tercapai.</v>
      </c>
      <c r="CD35"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row>
    <row r="36" spans="1:82" ht="18.75" customHeight="1">
      <c r="A36" s="190"/>
      <c r="B36" s="208">
        <f>'DATA PESERTA DIDIK'!A26</f>
        <v>21</v>
      </c>
      <c r="C36" s="248" t="str">
        <f>'DATA PESERTA DIDIK'!D26</f>
        <v>MUHAMMAD FAREZKY IMANULLAH</v>
      </c>
      <c r="D36" s="249">
        <v>84</v>
      </c>
      <c r="E36" s="249">
        <v>84</v>
      </c>
      <c r="F36" s="249">
        <v>93</v>
      </c>
      <c r="G36" s="249">
        <v>88</v>
      </c>
      <c r="H36" s="249">
        <v>100</v>
      </c>
      <c r="I36" s="249">
        <v>84</v>
      </c>
      <c r="J36" s="249">
        <v>90</v>
      </c>
      <c r="K36" s="249">
        <v>90.666666666666657</v>
      </c>
      <c r="L36" s="249">
        <v>90.5</v>
      </c>
      <c r="M36" s="249">
        <v>93.333333333333329</v>
      </c>
      <c r="N36" s="250">
        <f t="shared" si="11"/>
        <v>89.75</v>
      </c>
      <c r="O36" s="251"/>
      <c r="P36" s="251">
        <v>81</v>
      </c>
      <c r="Q36" s="250">
        <f t="shared" si="12"/>
        <v>81</v>
      </c>
      <c r="R36" s="250">
        <f t="shared" si="13"/>
        <v>85.375</v>
      </c>
      <c r="S36" s="190"/>
      <c r="T36" s="190"/>
      <c r="U36" s="253" t="str">
        <f t="shared" si="14"/>
        <v/>
      </c>
      <c r="V36" s="253" t="str">
        <f t="shared" si="15"/>
        <v/>
      </c>
      <c r="W36" s="253">
        <f t="shared" si="16"/>
        <v>93</v>
      </c>
      <c r="X36" s="253" t="str">
        <f t="shared" si="17"/>
        <v/>
      </c>
      <c r="Y36" s="253">
        <f t="shared" si="18"/>
        <v>100</v>
      </c>
      <c r="Z36" s="253" t="str">
        <f t="shared" si="19"/>
        <v/>
      </c>
      <c r="AA36" s="253">
        <f t="shared" si="20"/>
        <v>90</v>
      </c>
      <c r="AB36" s="253">
        <f t="shared" si="21"/>
        <v>90.666666666666657</v>
      </c>
      <c r="AC36" s="253">
        <f t="shared" si="22"/>
        <v>90.5</v>
      </c>
      <c r="AD36" s="253">
        <f t="shared" si="23"/>
        <v>93.333333333333329</v>
      </c>
      <c r="AE36" s="254" t="str">
        <f t="shared" si="24"/>
        <v/>
      </c>
      <c r="AF36" s="254" t="str">
        <f t="shared" si="25"/>
        <v/>
      </c>
      <c r="AG36" s="254">
        <f t="shared" si="26"/>
        <v>3</v>
      </c>
      <c r="AH36" s="254" t="str">
        <f t="shared" si="27"/>
        <v/>
      </c>
      <c r="AI36" s="254">
        <f t="shared" si="28"/>
        <v>1</v>
      </c>
      <c r="AJ36" s="254" t="str">
        <f t="shared" si="29"/>
        <v/>
      </c>
      <c r="AK36" s="254">
        <f t="shared" si="30"/>
        <v>6</v>
      </c>
      <c r="AL36" s="254">
        <f t="shared" si="31"/>
        <v>4</v>
      </c>
      <c r="AM36" s="254">
        <f t="shared" si="32"/>
        <v>5</v>
      </c>
      <c r="AN36" s="254">
        <f t="shared" si="33"/>
        <v>2</v>
      </c>
      <c r="AO36" s="379" t="str">
        <f t="shared" si="34"/>
        <v/>
      </c>
      <c r="AP36" s="380" t="str">
        <f t="shared" si="35"/>
        <v/>
      </c>
      <c r="AQ36" s="380" t="str">
        <f t="shared" si="36"/>
        <v>mampu membaca hadis tentang silaturahmi dengan baik.</v>
      </c>
      <c r="AR36" s="380" t="str">
        <f t="shared" si="37"/>
        <v>mampu menjelaskan arti iman kepada Rasul dengan benar</v>
      </c>
      <c r="AS36" s="380" t="str">
        <f t="shared" si="38"/>
        <v>mampu menyebutkan sifat-sifat Rasul dengan benar</v>
      </c>
      <c r="AT36" s="380" t="str">
        <f t="shared" si="39"/>
        <v/>
      </c>
      <c r="AU36" s="380" t="str">
        <f t="shared" si="40"/>
        <v>menjelaskan makna salam dengan baik</v>
      </c>
      <c r="AV36" s="380" t="str">
        <f t="shared" si="41"/>
        <v>menjelaskan ciri-ciri munafik dengan baik</v>
      </c>
      <c r="AW36" s="380" t="str">
        <f t="shared" si="42"/>
        <v>menjelaskan ketentuan dan mempraktikkan tata cara  salat jumat, salat duha, dan salat tahajud dengan benar</v>
      </c>
      <c r="AX36" s="380" t="str">
        <f t="shared" si="43"/>
        <v>mampu menceritakan kisah nabi Muhammad SAW membangun kota Madinah</v>
      </c>
      <c r="AY36" s="255">
        <f t="shared" ref="AY36:BH36" si="94">IF(D36&lt;$R$16,D36,"")</f>
        <v>84</v>
      </c>
      <c r="AZ36" s="255">
        <f t="shared" si="94"/>
        <v>84</v>
      </c>
      <c r="BA36" s="255" t="str">
        <f t="shared" si="94"/>
        <v/>
      </c>
      <c r="BB36" s="255">
        <f t="shared" si="94"/>
        <v>88</v>
      </c>
      <c r="BC36" s="255" t="str">
        <f t="shared" si="94"/>
        <v/>
      </c>
      <c r="BD36" s="255">
        <f t="shared" si="94"/>
        <v>84</v>
      </c>
      <c r="BE36" s="255" t="str">
        <f t="shared" si="94"/>
        <v/>
      </c>
      <c r="BF36" s="255" t="str">
        <f t="shared" si="94"/>
        <v/>
      </c>
      <c r="BG36" s="255" t="str">
        <f t="shared" si="94"/>
        <v/>
      </c>
      <c r="BH36" s="255" t="str">
        <f t="shared" si="94"/>
        <v/>
      </c>
      <c r="BI36" s="225">
        <f t="shared" ref="BI36:BR36" si="95">IFERROR(RANK(AY36,$AY36:$BH36,0)+COUNTIF($AY36:AY36,AY36)-1,"")</f>
        <v>2</v>
      </c>
      <c r="BJ36" s="225">
        <f t="shared" si="95"/>
        <v>3</v>
      </c>
      <c r="BK36" s="225" t="str">
        <f t="shared" si="95"/>
        <v/>
      </c>
      <c r="BL36" s="225">
        <f t="shared" si="95"/>
        <v>1</v>
      </c>
      <c r="BM36" s="225" t="str">
        <f t="shared" si="95"/>
        <v/>
      </c>
      <c r="BN36" s="225">
        <f t="shared" si="95"/>
        <v>4</v>
      </c>
      <c r="BO36" s="225" t="str">
        <f t="shared" si="95"/>
        <v/>
      </c>
      <c r="BP36" s="225" t="str">
        <f t="shared" si="95"/>
        <v/>
      </c>
      <c r="BQ36" s="225" t="str">
        <f t="shared" si="95"/>
        <v/>
      </c>
      <c r="BR36" s="225" t="str">
        <f t="shared" si="95"/>
        <v/>
      </c>
      <c r="BS36" s="379" t="str">
        <f t="shared" si="46"/>
        <v>mampu membaca Q.S. At-Tīn dengan tartil.</v>
      </c>
      <c r="BT36" s="377" t="str">
        <f t="shared" si="47"/>
        <v>mampu menjelaskan pesan-pesan pokok Q.S. At-Tīn dengan baik.</v>
      </c>
      <c r="BU36" s="377" t="str">
        <f t="shared" si="48"/>
        <v/>
      </c>
      <c r="BV36" s="377" t="str">
        <f t="shared" si="49"/>
        <v/>
      </c>
      <c r="BW36" s="377" t="str">
        <f t="shared" si="50"/>
        <v/>
      </c>
      <c r="BX36" s="377" t="str">
        <f t="shared" si="51"/>
        <v>mampu menjelaskan tujuan diutusnya Rasul dengan benar</v>
      </c>
      <c r="BY36" s="377" t="str">
        <f t="shared" si="52"/>
        <v/>
      </c>
      <c r="BZ36" s="377" t="str">
        <f t="shared" si="53"/>
        <v/>
      </c>
      <c r="CA36" s="377" t="str">
        <f t="shared" si="54"/>
        <v/>
      </c>
      <c r="CB36" s="377" t="str">
        <f t="shared" si="55"/>
        <v/>
      </c>
      <c r="CC36" s="257" t="str">
        <f t="shared" si="56"/>
        <v>Kompetensi dalam hal mampu membaca hadis tentang silaturahmi dengan baik.mampu menjelaskan arti iman kepada Rasul dengan benarmampu menyebutkan sifat-sifat Rasul dengan benarmenjelaskan makna salam dengan baikmenjelaskan ciri-ciri munafik dengan baikmenjelaskan ketentuan dan mempraktikkan tata cara  salat jumat, salat duha, dan salat tahajud dengan benarmampu menceritakan kisah nabi Muhammad SAW membangun kota Madinah sudah tercapai.</v>
      </c>
      <c r="CD36" s="257" t="str">
        <f t="shared" si="57"/>
        <v>Kompetensi dalam hal mampu membaca Q.S. At-Tīn dengan tartil.mampu menjelaskan pesan-pesan pokok Q.S. At-Tīn dengan baik.mampu menjelaskan tujuan diutusnya Rasul dengan benar perlu ditingkatkan.</v>
      </c>
    </row>
    <row r="37" spans="1:82" ht="18.75" customHeight="1">
      <c r="A37" s="190"/>
      <c r="B37" s="208">
        <f>'DATA PESERTA DIDIK'!A27</f>
        <v>22</v>
      </c>
      <c r="C37" s="248" t="str">
        <f>'DATA PESERTA DIDIK'!D27</f>
        <v>MUHAMMAD HAFIDZ RAFI RACHMAN</v>
      </c>
      <c r="D37" s="249">
        <v>100</v>
      </c>
      <c r="E37" s="249">
        <v>87</v>
      </c>
      <c r="F37" s="249">
        <v>97</v>
      </c>
      <c r="G37" s="249">
        <v>94</v>
      </c>
      <c r="H37" s="249">
        <v>100</v>
      </c>
      <c r="I37" s="249">
        <v>100</v>
      </c>
      <c r="J37" s="249">
        <v>89</v>
      </c>
      <c r="K37" s="249">
        <v>97</v>
      </c>
      <c r="L37" s="249">
        <v>95.5</v>
      </c>
      <c r="M37" s="249">
        <v>100</v>
      </c>
      <c r="N37" s="250">
        <f t="shared" si="11"/>
        <v>95.95</v>
      </c>
      <c r="O37" s="251"/>
      <c r="P37" s="251">
        <v>90</v>
      </c>
      <c r="Q37" s="250">
        <f t="shared" si="12"/>
        <v>90</v>
      </c>
      <c r="R37" s="250">
        <f t="shared" si="13"/>
        <v>92.974999999999994</v>
      </c>
      <c r="S37" s="190"/>
      <c r="T37" s="190"/>
      <c r="U37" s="253">
        <f t="shared" si="14"/>
        <v>100</v>
      </c>
      <c r="V37" s="253" t="str">
        <f t="shared" si="15"/>
        <v/>
      </c>
      <c r="W37" s="253">
        <f t="shared" si="16"/>
        <v>97</v>
      </c>
      <c r="X37" s="253">
        <f t="shared" si="17"/>
        <v>94</v>
      </c>
      <c r="Y37" s="253">
        <f t="shared" si="18"/>
        <v>100</v>
      </c>
      <c r="Z37" s="253">
        <f t="shared" si="19"/>
        <v>100</v>
      </c>
      <c r="AA37" s="253">
        <f t="shared" si="20"/>
        <v>89</v>
      </c>
      <c r="AB37" s="253">
        <f t="shared" si="21"/>
        <v>97</v>
      </c>
      <c r="AC37" s="253">
        <f t="shared" si="22"/>
        <v>95.5</v>
      </c>
      <c r="AD37" s="253">
        <f t="shared" si="23"/>
        <v>100</v>
      </c>
      <c r="AE37" s="254">
        <f t="shared" si="24"/>
        <v>1</v>
      </c>
      <c r="AF37" s="254" t="str">
        <f t="shared" si="25"/>
        <v/>
      </c>
      <c r="AG37" s="254">
        <f t="shared" si="26"/>
        <v>5</v>
      </c>
      <c r="AH37" s="254">
        <f t="shared" si="27"/>
        <v>8</v>
      </c>
      <c r="AI37" s="254">
        <f t="shared" si="28"/>
        <v>2</v>
      </c>
      <c r="AJ37" s="254">
        <f t="shared" si="29"/>
        <v>3</v>
      </c>
      <c r="AK37" s="254">
        <f t="shared" si="30"/>
        <v>9</v>
      </c>
      <c r="AL37" s="254">
        <f t="shared" si="31"/>
        <v>6</v>
      </c>
      <c r="AM37" s="254">
        <f t="shared" si="32"/>
        <v>7</v>
      </c>
      <c r="AN37" s="254">
        <f t="shared" si="33"/>
        <v>4</v>
      </c>
      <c r="AO37" s="379" t="str">
        <f t="shared" si="34"/>
        <v>mampu membaca Q.S. At-Tīn dengan tartil.</v>
      </c>
      <c r="AP37" s="380" t="str">
        <f t="shared" si="35"/>
        <v/>
      </c>
      <c r="AQ37" s="380" t="str">
        <f t="shared" si="36"/>
        <v>mampu membaca hadis tentang silaturahmi dengan baik.</v>
      </c>
      <c r="AR37" s="380" t="str">
        <f t="shared" si="37"/>
        <v>mampu menjelaskan arti iman kepada Rasul dengan benar</v>
      </c>
      <c r="AS37" s="380" t="str">
        <f t="shared" si="38"/>
        <v>mampu menyebutkan sifat-sifat Rasul dengan benar</v>
      </c>
      <c r="AT37" s="380" t="str">
        <f t="shared" si="39"/>
        <v>mampu menjelaskan tujuan diutusnya Rasul dengan benar</v>
      </c>
      <c r="AU37" s="380" t="str">
        <f t="shared" si="40"/>
        <v/>
      </c>
      <c r="AV37" s="380" t="str">
        <f t="shared" si="41"/>
        <v>menjelaskan ciri-ciri munafik dengan baik</v>
      </c>
      <c r="AW37" s="380" t="str">
        <f t="shared" si="42"/>
        <v>menjelaskan ketentuan dan mempraktikkan tata cara  salat jumat, salat duha, dan salat tahajud dengan benar</v>
      </c>
      <c r="AX37" s="380" t="str">
        <f t="shared" si="43"/>
        <v>mampu menceritakan kisah nabi Muhammad SAW membangun kota Madinah</v>
      </c>
      <c r="AY37" s="255" t="str">
        <f t="shared" ref="AY37:BH37" si="96">IF(D37&lt;$R$16,D37,"")</f>
        <v/>
      </c>
      <c r="AZ37" s="255">
        <f t="shared" si="96"/>
        <v>87</v>
      </c>
      <c r="BA37" s="255" t="str">
        <f t="shared" si="96"/>
        <v/>
      </c>
      <c r="BB37" s="255" t="str">
        <f t="shared" si="96"/>
        <v/>
      </c>
      <c r="BC37" s="255" t="str">
        <f t="shared" si="96"/>
        <v/>
      </c>
      <c r="BD37" s="255" t="str">
        <f t="shared" si="96"/>
        <v/>
      </c>
      <c r="BE37" s="255" t="str">
        <f t="shared" si="96"/>
        <v/>
      </c>
      <c r="BF37" s="255" t="str">
        <f t="shared" si="96"/>
        <v/>
      </c>
      <c r="BG37" s="255" t="str">
        <f t="shared" si="96"/>
        <v/>
      </c>
      <c r="BH37" s="255" t="str">
        <f t="shared" si="96"/>
        <v/>
      </c>
      <c r="BI37" s="225" t="str">
        <f t="shared" ref="BI37:BR37" si="97">IFERROR(RANK(AY37,$AY37:$BH37,0)+COUNTIF($AY37:AY37,AY37)-1,"")</f>
        <v/>
      </c>
      <c r="BJ37" s="225">
        <f t="shared" si="97"/>
        <v>1</v>
      </c>
      <c r="BK37" s="225" t="str">
        <f t="shared" si="97"/>
        <v/>
      </c>
      <c r="BL37" s="225" t="str">
        <f t="shared" si="97"/>
        <v/>
      </c>
      <c r="BM37" s="225" t="str">
        <f t="shared" si="97"/>
        <v/>
      </c>
      <c r="BN37" s="225" t="str">
        <f t="shared" si="97"/>
        <v/>
      </c>
      <c r="BO37" s="225" t="str">
        <f t="shared" si="97"/>
        <v/>
      </c>
      <c r="BP37" s="225" t="str">
        <f t="shared" si="97"/>
        <v/>
      </c>
      <c r="BQ37" s="225" t="str">
        <f t="shared" si="97"/>
        <v/>
      </c>
      <c r="BR37" s="225" t="str">
        <f t="shared" si="97"/>
        <v/>
      </c>
      <c r="BS37" s="379" t="str">
        <f t="shared" si="46"/>
        <v/>
      </c>
      <c r="BT37" s="377" t="str">
        <f t="shared" si="47"/>
        <v>mampu menjelaskan pesan-pesan pokok Q.S. At-Tīn dengan baik.</v>
      </c>
      <c r="BU37" s="377" t="str">
        <f t="shared" si="48"/>
        <v/>
      </c>
      <c r="BV37" s="377" t="str">
        <f t="shared" si="49"/>
        <v/>
      </c>
      <c r="BW37" s="377" t="str">
        <f t="shared" si="50"/>
        <v/>
      </c>
      <c r="BX37" s="377" t="str">
        <f t="shared" si="51"/>
        <v/>
      </c>
      <c r="BY37" s="377" t="str">
        <f t="shared" si="52"/>
        <v>menjelaskan makna salam dengan baik</v>
      </c>
      <c r="BZ37" s="377" t="str">
        <f t="shared" si="53"/>
        <v/>
      </c>
      <c r="CA37" s="377" t="str">
        <f t="shared" si="54"/>
        <v/>
      </c>
      <c r="CB37" s="377" t="str">
        <f t="shared" si="55"/>
        <v/>
      </c>
      <c r="CC37" s="257" t="str">
        <f t="shared" si="56"/>
        <v>Kompetensi dalam hal mampu membaca Q.S. At-Tīn dengan tartil.mampu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sudah tercapai.</v>
      </c>
      <c r="CD37" s="257" t="str">
        <f t="shared" si="57"/>
        <v>Kompetensi dalam hal mampu menjelaskan pesan-pesan pokok Q.S. At-Tīn dengan baik.menjelaskan makna salam dengan baik perlu ditingkatkan.</v>
      </c>
    </row>
    <row r="38" spans="1:82" ht="18.75" customHeight="1">
      <c r="A38" s="190"/>
      <c r="B38" s="208">
        <f>'DATA PESERTA DIDIK'!A28</f>
        <v>23</v>
      </c>
      <c r="C38" s="248" t="str">
        <f>'DATA PESERTA DIDIK'!D28</f>
        <v>MUHAMMAD RAJASTA ANDISA KRISNATAMA</v>
      </c>
      <c r="D38" s="249">
        <v>100</v>
      </c>
      <c r="E38" s="249">
        <v>85</v>
      </c>
      <c r="F38" s="249">
        <v>96</v>
      </c>
      <c r="G38" s="249">
        <v>92</v>
      </c>
      <c r="H38" s="249">
        <v>92</v>
      </c>
      <c r="I38" s="249">
        <v>100</v>
      </c>
      <c r="J38" s="249">
        <v>100</v>
      </c>
      <c r="K38" s="249">
        <v>94.333333333333343</v>
      </c>
      <c r="L38" s="249">
        <v>94</v>
      </c>
      <c r="M38" s="249">
        <v>96.666666666666671</v>
      </c>
      <c r="N38" s="250">
        <f t="shared" si="11"/>
        <v>95</v>
      </c>
      <c r="O38" s="251"/>
      <c r="P38" s="251">
        <v>97</v>
      </c>
      <c r="Q38" s="250">
        <f t="shared" si="12"/>
        <v>97</v>
      </c>
      <c r="R38" s="250">
        <f t="shared" si="13"/>
        <v>96</v>
      </c>
      <c r="S38" s="190"/>
      <c r="T38" s="190"/>
      <c r="U38" s="253">
        <f t="shared" si="14"/>
        <v>100</v>
      </c>
      <c r="V38" s="253" t="str">
        <f t="shared" si="15"/>
        <v/>
      </c>
      <c r="W38" s="253">
        <f t="shared" si="16"/>
        <v>96</v>
      </c>
      <c r="X38" s="253">
        <f t="shared" si="17"/>
        <v>92</v>
      </c>
      <c r="Y38" s="253">
        <f t="shared" si="18"/>
        <v>92</v>
      </c>
      <c r="Z38" s="253">
        <f t="shared" si="19"/>
        <v>100</v>
      </c>
      <c r="AA38" s="253">
        <f t="shared" si="20"/>
        <v>100</v>
      </c>
      <c r="AB38" s="253">
        <f t="shared" si="21"/>
        <v>94.333333333333343</v>
      </c>
      <c r="AC38" s="253">
        <f t="shared" si="22"/>
        <v>94</v>
      </c>
      <c r="AD38" s="253">
        <f t="shared" si="23"/>
        <v>96.666666666666671</v>
      </c>
      <c r="AE38" s="254">
        <f t="shared" si="24"/>
        <v>1</v>
      </c>
      <c r="AF38" s="254" t="str">
        <f t="shared" si="25"/>
        <v/>
      </c>
      <c r="AG38" s="254">
        <f t="shared" si="26"/>
        <v>5</v>
      </c>
      <c r="AH38" s="254">
        <f t="shared" si="27"/>
        <v>8</v>
      </c>
      <c r="AI38" s="254">
        <f t="shared" si="28"/>
        <v>9</v>
      </c>
      <c r="AJ38" s="254">
        <f t="shared" si="29"/>
        <v>2</v>
      </c>
      <c r="AK38" s="254">
        <f t="shared" si="30"/>
        <v>3</v>
      </c>
      <c r="AL38" s="254">
        <f t="shared" si="31"/>
        <v>6</v>
      </c>
      <c r="AM38" s="254">
        <f t="shared" si="32"/>
        <v>7</v>
      </c>
      <c r="AN38" s="254">
        <f t="shared" si="33"/>
        <v>4</v>
      </c>
      <c r="AO38" s="379" t="str">
        <f t="shared" si="34"/>
        <v>mampu membaca Q.S. At-Tīn dengan tartil.</v>
      </c>
      <c r="AP38" s="380" t="str">
        <f t="shared" si="35"/>
        <v/>
      </c>
      <c r="AQ38" s="380" t="str">
        <f t="shared" si="36"/>
        <v>mampu membaca hadis tentang silaturahmi dengan baik.</v>
      </c>
      <c r="AR38" s="380" t="str">
        <f t="shared" si="37"/>
        <v/>
      </c>
      <c r="AS38" s="380" t="str">
        <f t="shared" si="38"/>
        <v/>
      </c>
      <c r="AT38" s="380" t="str">
        <f t="shared" si="39"/>
        <v>mampu menjelaskan tujuan diutusnya Rasul dengan benar</v>
      </c>
      <c r="AU38" s="380" t="str">
        <f t="shared" si="40"/>
        <v>menjelaskan makna salam dengan baik</v>
      </c>
      <c r="AV38" s="380" t="str">
        <f t="shared" si="41"/>
        <v/>
      </c>
      <c r="AW38" s="380" t="str">
        <f t="shared" si="42"/>
        <v/>
      </c>
      <c r="AX38" s="380" t="str">
        <f t="shared" si="43"/>
        <v>mampu menceritakan kisah nabi Muhammad SAW membangun kota Madinah</v>
      </c>
      <c r="AY38" s="255" t="str">
        <f t="shared" ref="AY38:BH38" si="98">IF(D38&lt;$R$16,D38,"")</f>
        <v/>
      </c>
      <c r="AZ38" s="255">
        <f t="shared" si="98"/>
        <v>85</v>
      </c>
      <c r="BA38" s="255" t="str">
        <f t="shared" si="98"/>
        <v/>
      </c>
      <c r="BB38" s="255" t="str">
        <f t="shared" si="98"/>
        <v/>
      </c>
      <c r="BC38" s="255" t="str">
        <f t="shared" si="98"/>
        <v/>
      </c>
      <c r="BD38" s="255" t="str">
        <f t="shared" si="98"/>
        <v/>
      </c>
      <c r="BE38" s="255" t="str">
        <f t="shared" si="98"/>
        <v/>
      </c>
      <c r="BF38" s="255" t="str">
        <f t="shared" si="98"/>
        <v/>
      </c>
      <c r="BG38" s="255" t="str">
        <f t="shared" si="98"/>
        <v/>
      </c>
      <c r="BH38" s="255" t="str">
        <f t="shared" si="98"/>
        <v/>
      </c>
      <c r="BI38" s="225" t="str">
        <f t="shared" ref="BI38:BR38" si="99">IFERROR(RANK(AY38,$AY38:$BH38,0)+COUNTIF($AY38:AY38,AY38)-1,"")</f>
        <v/>
      </c>
      <c r="BJ38" s="225">
        <f t="shared" si="99"/>
        <v>1</v>
      </c>
      <c r="BK38" s="225" t="str">
        <f t="shared" si="99"/>
        <v/>
      </c>
      <c r="BL38" s="225" t="str">
        <f t="shared" si="99"/>
        <v/>
      </c>
      <c r="BM38" s="225" t="str">
        <f t="shared" si="99"/>
        <v/>
      </c>
      <c r="BN38" s="225" t="str">
        <f t="shared" si="99"/>
        <v/>
      </c>
      <c r="BO38" s="225" t="str">
        <f t="shared" si="99"/>
        <v/>
      </c>
      <c r="BP38" s="225" t="str">
        <f t="shared" si="99"/>
        <v/>
      </c>
      <c r="BQ38" s="225" t="str">
        <f t="shared" si="99"/>
        <v/>
      </c>
      <c r="BR38" s="225" t="str">
        <f t="shared" si="99"/>
        <v/>
      </c>
      <c r="BS38" s="379" t="str">
        <f t="shared" si="46"/>
        <v/>
      </c>
      <c r="BT38" s="377" t="str">
        <f t="shared" si="47"/>
        <v>mampu menjelaskan pesan-pesan pokok Q.S. At-Tīn dengan baik.</v>
      </c>
      <c r="BU38" s="377" t="str">
        <f t="shared" si="48"/>
        <v/>
      </c>
      <c r="BV38" s="377" t="str">
        <f t="shared" si="49"/>
        <v>mampu menjelaskan arti iman kepada Rasul dengan benar</v>
      </c>
      <c r="BW38" s="377" t="str">
        <f t="shared" si="50"/>
        <v>mampu menyebutkan sifat-sifat Rasul dengan benar</v>
      </c>
      <c r="BX38" s="377" t="str">
        <f t="shared" si="51"/>
        <v/>
      </c>
      <c r="BY38" s="377" t="str">
        <f t="shared" si="52"/>
        <v/>
      </c>
      <c r="BZ38" s="377" t="str">
        <f t="shared" si="53"/>
        <v>menjelaskan ciri-ciri munafik dengan baik</v>
      </c>
      <c r="CA38" s="377" t="str">
        <f t="shared" si="54"/>
        <v>menjelaskan ketentuan dan mempraktikkan tata cara  salat jumat, salat duha, dan salat tahajud dengan benar</v>
      </c>
      <c r="CB38" s="377" t="str">
        <f t="shared" si="55"/>
        <v/>
      </c>
      <c r="CC38" s="257" t="str">
        <f t="shared" si="56"/>
        <v>Kompetensi dalam hal mampu membaca Q.S. At-Tīn dengan tartil.mampu membaca hadis tentang silaturahmi dengan baik.mampu menjelaskan tujuan diutusnya Rasul dengan benarmenjelaskan makna salam dengan baikmampu menceritakan kisah nabi Muhammad SAW membangun kota Madinah sudah tercapai.</v>
      </c>
      <c r="CD38" s="257" t="str">
        <f t="shared" si="57"/>
        <v>Kompetensi dalam hal mampu menjelaskan pesan-pesan pokok Q.S. At-Tīn dengan baik.mampu menjelaskan arti iman kepada Rasul dengan benarmampu menyebutkan sifat-sifat Rasul dengan benarmenjelaskan ciri-ciri munafik dengan baikmenjelaskan ketentuan dan mempraktikkan tata cara  salat jumat, salat duha, dan salat tahajud dengan benar perlu ditingkatkan.</v>
      </c>
    </row>
    <row r="39" spans="1:82" ht="18.75" customHeight="1">
      <c r="A39" s="190"/>
      <c r="B39" s="208">
        <f>'DATA PESERTA DIDIK'!A29</f>
        <v>24</v>
      </c>
      <c r="C39" s="248" t="str">
        <f>'DATA PESERTA DIDIK'!D29</f>
        <v>MUHAMMAD SABIAN ELDEN LAKSANA</v>
      </c>
      <c r="D39" s="249">
        <v>100</v>
      </c>
      <c r="E39" s="249">
        <v>90</v>
      </c>
      <c r="F39" s="249">
        <v>90.25</v>
      </c>
      <c r="G39" s="249">
        <v>87</v>
      </c>
      <c r="H39" s="249">
        <v>100</v>
      </c>
      <c r="I39" s="249">
        <v>100</v>
      </c>
      <c r="J39" s="249">
        <v>100</v>
      </c>
      <c r="K39" s="249">
        <v>90.5</v>
      </c>
      <c r="L39" s="249">
        <v>88.625</v>
      </c>
      <c r="M39" s="249">
        <v>94</v>
      </c>
      <c r="N39" s="250">
        <f t="shared" si="11"/>
        <v>94.037499999999994</v>
      </c>
      <c r="O39" s="251"/>
      <c r="P39" s="251">
        <v>93</v>
      </c>
      <c r="Q39" s="250">
        <f t="shared" si="12"/>
        <v>93</v>
      </c>
      <c r="R39" s="250">
        <f t="shared" si="13"/>
        <v>93.518749999999997</v>
      </c>
      <c r="S39" s="190"/>
      <c r="T39" s="190"/>
      <c r="U39" s="253">
        <f t="shared" si="14"/>
        <v>100</v>
      </c>
      <c r="V39" s="253">
        <f t="shared" si="15"/>
        <v>90</v>
      </c>
      <c r="W39" s="253">
        <f t="shared" si="16"/>
        <v>90.25</v>
      </c>
      <c r="X39" s="253" t="str">
        <f t="shared" si="17"/>
        <v/>
      </c>
      <c r="Y39" s="253">
        <f t="shared" si="18"/>
        <v>100</v>
      </c>
      <c r="Z39" s="253">
        <f t="shared" si="19"/>
        <v>100</v>
      </c>
      <c r="AA39" s="253">
        <f t="shared" si="20"/>
        <v>100</v>
      </c>
      <c r="AB39" s="253">
        <f t="shared" si="21"/>
        <v>90.5</v>
      </c>
      <c r="AC39" s="253">
        <f t="shared" si="22"/>
        <v>88.625</v>
      </c>
      <c r="AD39" s="253">
        <f t="shared" si="23"/>
        <v>94</v>
      </c>
      <c r="AE39" s="254">
        <f t="shared" si="24"/>
        <v>1</v>
      </c>
      <c r="AF39" s="254">
        <f t="shared" si="25"/>
        <v>8</v>
      </c>
      <c r="AG39" s="254">
        <f t="shared" si="26"/>
        <v>7</v>
      </c>
      <c r="AH39" s="254" t="str">
        <f t="shared" si="27"/>
        <v/>
      </c>
      <c r="AI39" s="254">
        <f t="shared" si="28"/>
        <v>2</v>
      </c>
      <c r="AJ39" s="254">
        <f t="shared" si="29"/>
        <v>3</v>
      </c>
      <c r="AK39" s="254">
        <f t="shared" si="30"/>
        <v>4</v>
      </c>
      <c r="AL39" s="254">
        <f t="shared" si="31"/>
        <v>6</v>
      </c>
      <c r="AM39" s="254">
        <f t="shared" si="32"/>
        <v>9</v>
      </c>
      <c r="AN39" s="254">
        <f t="shared" si="33"/>
        <v>5</v>
      </c>
      <c r="AO39" s="379" t="str">
        <f t="shared" si="34"/>
        <v>mampu membaca Q.S. At-Tīn dengan tartil.</v>
      </c>
      <c r="AP39" s="380" t="str">
        <f t="shared" si="35"/>
        <v/>
      </c>
      <c r="AQ39" s="380" t="str">
        <f t="shared" si="36"/>
        <v/>
      </c>
      <c r="AR39" s="380" t="str">
        <f t="shared" si="37"/>
        <v/>
      </c>
      <c r="AS39" s="380" t="str">
        <f t="shared" si="38"/>
        <v>mampu menyebutkan sifat-sifat Rasul dengan benar</v>
      </c>
      <c r="AT39" s="380" t="str">
        <f t="shared" si="39"/>
        <v>mampu menjelaskan tujuan diutusnya Rasul dengan benar</v>
      </c>
      <c r="AU39" s="380" t="str">
        <f t="shared" si="40"/>
        <v>menjelaskan makna salam dengan baik</v>
      </c>
      <c r="AV39" s="380" t="str">
        <f t="shared" si="41"/>
        <v/>
      </c>
      <c r="AW39" s="380" t="str">
        <f t="shared" si="42"/>
        <v/>
      </c>
      <c r="AX39" s="380" t="str">
        <f t="shared" si="43"/>
        <v>mampu menceritakan kisah nabi Muhammad SAW membangun kota Madinah</v>
      </c>
      <c r="AY39" s="255" t="str">
        <f t="shared" ref="AY39:BH39" si="100">IF(D39&lt;$R$16,D39,"")</f>
        <v/>
      </c>
      <c r="AZ39" s="255" t="str">
        <f t="shared" si="100"/>
        <v/>
      </c>
      <c r="BA39" s="255" t="str">
        <f t="shared" si="100"/>
        <v/>
      </c>
      <c r="BB39" s="255">
        <f t="shared" si="100"/>
        <v>87</v>
      </c>
      <c r="BC39" s="255" t="str">
        <f t="shared" si="100"/>
        <v/>
      </c>
      <c r="BD39" s="255" t="str">
        <f t="shared" si="100"/>
        <v/>
      </c>
      <c r="BE39" s="255" t="str">
        <f t="shared" si="100"/>
        <v/>
      </c>
      <c r="BF39" s="255" t="str">
        <f t="shared" si="100"/>
        <v/>
      </c>
      <c r="BG39" s="255" t="str">
        <f t="shared" si="100"/>
        <v/>
      </c>
      <c r="BH39" s="255" t="str">
        <f t="shared" si="100"/>
        <v/>
      </c>
      <c r="BI39" s="225" t="str">
        <f t="shared" ref="BI39:BR39" si="101">IFERROR(RANK(AY39,$AY39:$BH39,0)+COUNTIF($AY39:AY39,AY39)-1,"")</f>
        <v/>
      </c>
      <c r="BJ39" s="225" t="str">
        <f t="shared" si="101"/>
        <v/>
      </c>
      <c r="BK39" s="225" t="str">
        <f t="shared" si="101"/>
        <v/>
      </c>
      <c r="BL39" s="225">
        <f t="shared" si="101"/>
        <v>1</v>
      </c>
      <c r="BM39" s="225" t="str">
        <f t="shared" si="101"/>
        <v/>
      </c>
      <c r="BN39" s="225" t="str">
        <f t="shared" si="101"/>
        <v/>
      </c>
      <c r="BO39" s="225" t="str">
        <f t="shared" si="101"/>
        <v/>
      </c>
      <c r="BP39" s="225" t="str">
        <f t="shared" si="101"/>
        <v/>
      </c>
      <c r="BQ39" s="225" t="str">
        <f t="shared" si="101"/>
        <v/>
      </c>
      <c r="BR39" s="225" t="str">
        <f t="shared" si="101"/>
        <v/>
      </c>
      <c r="BS39" s="379" t="str">
        <f t="shared" si="46"/>
        <v/>
      </c>
      <c r="BT39" s="377" t="str">
        <f t="shared" si="47"/>
        <v>mampu menjelaskan pesan-pesan pokok Q.S. At-Tīn dengan baik.</v>
      </c>
      <c r="BU39" s="377" t="str">
        <f t="shared" si="48"/>
        <v>mampu membaca hadis tentang silaturahmi dengan baik.</v>
      </c>
      <c r="BV39" s="377" t="str">
        <f t="shared" si="49"/>
        <v>mampu menjelaskan arti iman kepada Rasul dengan benar</v>
      </c>
      <c r="BW39" s="377" t="str">
        <f t="shared" si="50"/>
        <v/>
      </c>
      <c r="BX39" s="377" t="str">
        <f t="shared" si="51"/>
        <v/>
      </c>
      <c r="BY39" s="377" t="str">
        <f t="shared" si="52"/>
        <v/>
      </c>
      <c r="BZ39" s="377" t="str">
        <f t="shared" si="53"/>
        <v>menjelaskan ciri-ciri munafik dengan baik</v>
      </c>
      <c r="CA39" s="377" t="str">
        <f t="shared" si="54"/>
        <v>menjelaskan ketentuan dan mempraktikkan tata cara  salat jumat, salat duha, dan salat tahajud dengan benar</v>
      </c>
      <c r="CB39" s="377" t="str">
        <f t="shared" si="55"/>
        <v/>
      </c>
      <c r="CC39" s="257" t="str">
        <f t="shared" si="56"/>
        <v>Kompetensi dalam hal mampu membaca Q.S. At-Tīn dengan tartil.mampu menyebutkan sifat-sifat Rasul dengan benarmampu menjelaskan tujuan diutusnya Rasul dengan benarmenjelaskan makna salam dengan baikmampu menceritakan kisah nabi Muhammad SAW membangun kota Madinah sudah tercapai.</v>
      </c>
      <c r="CD39" s="257" t="str">
        <f t="shared" si="57"/>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 perlu ditingkatkan.</v>
      </c>
    </row>
    <row r="40" spans="1:82" ht="18.75" customHeight="1">
      <c r="A40" s="190"/>
      <c r="B40" s="208">
        <f>'DATA PESERTA DIDIK'!A30</f>
        <v>25</v>
      </c>
      <c r="C40" s="248" t="str">
        <f>'DATA PESERTA DIDIK'!D30</f>
        <v>NARENDRA AZKA RAMADHAN</v>
      </c>
      <c r="D40" s="249">
        <v>92</v>
      </c>
      <c r="E40" s="249">
        <v>87</v>
      </c>
      <c r="F40" s="249">
        <v>92.5</v>
      </c>
      <c r="G40" s="249">
        <v>90</v>
      </c>
      <c r="H40" s="249">
        <v>92</v>
      </c>
      <c r="I40" s="249">
        <v>92</v>
      </c>
      <c r="J40" s="249">
        <v>100</v>
      </c>
      <c r="K40" s="249">
        <v>91.666666666666657</v>
      </c>
      <c r="L40" s="249">
        <v>91.25</v>
      </c>
      <c r="M40" s="249">
        <v>93.333333333333329</v>
      </c>
      <c r="N40" s="250">
        <f t="shared" si="11"/>
        <v>92.174999999999997</v>
      </c>
      <c r="O40" s="251"/>
      <c r="P40" s="251">
        <v>95</v>
      </c>
      <c r="Q40" s="250">
        <f t="shared" si="12"/>
        <v>95</v>
      </c>
      <c r="R40" s="250">
        <f t="shared" si="13"/>
        <v>93.587500000000006</v>
      </c>
      <c r="S40" s="190"/>
      <c r="T40" s="190"/>
      <c r="U40" s="253">
        <f t="shared" si="14"/>
        <v>92</v>
      </c>
      <c r="V40" s="253" t="str">
        <f t="shared" si="15"/>
        <v/>
      </c>
      <c r="W40" s="253">
        <f t="shared" si="16"/>
        <v>92.5</v>
      </c>
      <c r="X40" s="253">
        <f t="shared" si="17"/>
        <v>90</v>
      </c>
      <c r="Y40" s="253">
        <f t="shared" si="18"/>
        <v>92</v>
      </c>
      <c r="Z40" s="253">
        <f t="shared" si="19"/>
        <v>92</v>
      </c>
      <c r="AA40" s="253">
        <f t="shared" si="20"/>
        <v>100</v>
      </c>
      <c r="AB40" s="253">
        <f t="shared" si="21"/>
        <v>91.666666666666657</v>
      </c>
      <c r="AC40" s="253">
        <f t="shared" si="22"/>
        <v>91.25</v>
      </c>
      <c r="AD40" s="253">
        <f t="shared" si="23"/>
        <v>93.333333333333329</v>
      </c>
      <c r="AE40" s="254">
        <f t="shared" si="24"/>
        <v>4</v>
      </c>
      <c r="AF40" s="254" t="str">
        <f t="shared" si="25"/>
        <v/>
      </c>
      <c r="AG40" s="254">
        <f t="shared" si="26"/>
        <v>3</v>
      </c>
      <c r="AH40" s="254">
        <f t="shared" si="27"/>
        <v>9</v>
      </c>
      <c r="AI40" s="254">
        <f t="shared" si="28"/>
        <v>5</v>
      </c>
      <c r="AJ40" s="254">
        <f t="shared" si="29"/>
        <v>6</v>
      </c>
      <c r="AK40" s="254">
        <f t="shared" si="30"/>
        <v>1</v>
      </c>
      <c r="AL40" s="254">
        <f t="shared" si="31"/>
        <v>7</v>
      </c>
      <c r="AM40" s="254">
        <f t="shared" si="32"/>
        <v>8</v>
      </c>
      <c r="AN40" s="254">
        <f t="shared" si="33"/>
        <v>2</v>
      </c>
      <c r="AO40" s="379" t="str">
        <f t="shared" si="34"/>
        <v/>
      </c>
      <c r="AP40" s="380" t="str">
        <f t="shared" si="35"/>
        <v/>
      </c>
      <c r="AQ40" s="380" t="str">
        <f t="shared" si="36"/>
        <v/>
      </c>
      <c r="AR40" s="380" t="str">
        <f t="shared" si="37"/>
        <v/>
      </c>
      <c r="AS40" s="380" t="str">
        <f t="shared" si="38"/>
        <v/>
      </c>
      <c r="AT40" s="380" t="str">
        <f t="shared" si="39"/>
        <v/>
      </c>
      <c r="AU40" s="380" t="str">
        <f t="shared" si="40"/>
        <v>menjelaskan makna salam dengan baik</v>
      </c>
      <c r="AV40" s="380" t="str">
        <f t="shared" si="41"/>
        <v/>
      </c>
      <c r="AW40" s="380" t="str">
        <f t="shared" si="42"/>
        <v/>
      </c>
      <c r="AX40" s="380" t="str">
        <f t="shared" si="43"/>
        <v/>
      </c>
      <c r="AY40" s="255" t="str">
        <f t="shared" ref="AY40:BH40" si="102">IF(D40&lt;$R$16,D40,"")</f>
        <v/>
      </c>
      <c r="AZ40" s="255">
        <f t="shared" si="102"/>
        <v>87</v>
      </c>
      <c r="BA40" s="255" t="str">
        <f t="shared" si="102"/>
        <v/>
      </c>
      <c r="BB40" s="255" t="str">
        <f t="shared" si="102"/>
        <v/>
      </c>
      <c r="BC40" s="255" t="str">
        <f t="shared" si="102"/>
        <v/>
      </c>
      <c r="BD40" s="255" t="str">
        <f t="shared" si="102"/>
        <v/>
      </c>
      <c r="BE40" s="255" t="str">
        <f t="shared" si="102"/>
        <v/>
      </c>
      <c r="BF40" s="255" t="str">
        <f t="shared" si="102"/>
        <v/>
      </c>
      <c r="BG40" s="255" t="str">
        <f t="shared" si="102"/>
        <v/>
      </c>
      <c r="BH40" s="255" t="str">
        <f t="shared" si="102"/>
        <v/>
      </c>
      <c r="BI40" s="225" t="str">
        <f t="shared" ref="BI40:BR40" si="103">IFERROR(RANK(AY40,$AY40:$BH40,0)+COUNTIF($AY40:AY40,AY40)-1,"")</f>
        <v/>
      </c>
      <c r="BJ40" s="225">
        <f t="shared" si="103"/>
        <v>1</v>
      </c>
      <c r="BK40" s="225" t="str">
        <f t="shared" si="103"/>
        <v/>
      </c>
      <c r="BL40" s="225" t="str">
        <f t="shared" si="103"/>
        <v/>
      </c>
      <c r="BM40" s="225" t="str">
        <f t="shared" si="103"/>
        <v/>
      </c>
      <c r="BN40" s="225" t="str">
        <f t="shared" si="103"/>
        <v/>
      </c>
      <c r="BO40" s="225" t="str">
        <f t="shared" si="103"/>
        <v/>
      </c>
      <c r="BP40" s="225" t="str">
        <f t="shared" si="103"/>
        <v/>
      </c>
      <c r="BQ40" s="225" t="str">
        <f t="shared" si="103"/>
        <v/>
      </c>
      <c r="BR40" s="225" t="str">
        <f t="shared" si="103"/>
        <v/>
      </c>
      <c r="BS40" s="379" t="str">
        <f t="shared" si="46"/>
        <v>mampu membaca Q.S. At-Tīn dengan tartil.</v>
      </c>
      <c r="BT40" s="377" t="str">
        <f t="shared" si="47"/>
        <v>mampu menjelaskan pesan-pesan pokok Q.S. At-Tīn dengan baik.</v>
      </c>
      <c r="BU40" s="377" t="str">
        <f t="shared" si="48"/>
        <v>mampu membaca hadis tentang silaturahmi dengan baik.</v>
      </c>
      <c r="BV40" s="377" t="str">
        <f t="shared" si="49"/>
        <v>mampu menjelaskan arti iman kepada Rasul dengan benar</v>
      </c>
      <c r="BW40" s="377" t="str">
        <f t="shared" si="50"/>
        <v>mampu menyebutkan sifat-sifat Rasul dengan benar</v>
      </c>
      <c r="BX40" s="377" t="str">
        <f t="shared" si="51"/>
        <v>mampu menjelaskan tujuan diutusnya Rasul dengan benar</v>
      </c>
      <c r="BY40" s="377" t="str">
        <f t="shared" si="52"/>
        <v/>
      </c>
      <c r="BZ40" s="377" t="str">
        <f t="shared" si="53"/>
        <v>menjelaskan ciri-ciri munafik dengan baik</v>
      </c>
      <c r="CA40" s="377" t="str">
        <f t="shared" si="54"/>
        <v>menjelaskan ketentuan dan mempraktikkan tata cara  salat jumat, salat duha, dan salat tahajud dengan benar</v>
      </c>
      <c r="CB40" s="377" t="str">
        <f t="shared" si="55"/>
        <v>mampu menceritakan kisah nabi Muhammad SAW membangun kota Madinah</v>
      </c>
      <c r="CC40" s="257" t="str">
        <f t="shared" si="56"/>
        <v>Kompetensi dalam hal menjelaskan makna salam dengan baik sudah tercapai.</v>
      </c>
      <c r="CD40"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row>
    <row r="41" spans="1:82" ht="18.75" customHeight="1">
      <c r="A41" s="190"/>
      <c r="B41" s="208">
        <f>'DATA PESERTA DIDIK'!A31</f>
        <v>26</v>
      </c>
      <c r="C41" s="248" t="str">
        <f>'DATA PESERTA DIDIK'!D31</f>
        <v>NAUFAL IHSAN HAWARI</v>
      </c>
      <c r="D41" s="249">
        <v>92</v>
      </c>
      <c r="E41" s="249">
        <v>92</v>
      </c>
      <c r="F41" s="249">
        <v>97</v>
      </c>
      <c r="G41" s="249">
        <v>94</v>
      </c>
      <c r="H41" s="249">
        <v>92</v>
      </c>
      <c r="I41" s="249">
        <v>92</v>
      </c>
      <c r="J41" s="249">
        <v>100</v>
      </c>
      <c r="K41" s="249">
        <v>95.333333333333343</v>
      </c>
      <c r="L41" s="249">
        <v>95.5</v>
      </c>
      <c r="M41" s="249">
        <v>96.666666666666671</v>
      </c>
      <c r="N41" s="250">
        <f t="shared" si="11"/>
        <v>94.65</v>
      </c>
      <c r="O41" s="251"/>
      <c r="P41" s="251">
        <v>100</v>
      </c>
      <c r="Q41" s="250">
        <f t="shared" si="12"/>
        <v>100</v>
      </c>
      <c r="R41" s="250">
        <f t="shared" si="13"/>
        <v>97.325000000000003</v>
      </c>
      <c r="S41" s="190"/>
      <c r="T41" s="190"/>
      <c r="U41" s="253">
        <f t="shared" si="14"/>
        <v>92</v>
      </c>
      <c r="V41" s="253">
        <f t="shared" si="15"/>
        <v>92</v>
      </c>
      <c r="W41" s="253">
        <f t="shared" si="16"/>
        <v>97</v>
      </c>
      <c r="X41" s="253">
        <f t="shared" si="17"/>
        <v>94</v>
      </c>
      <c r="Y41" s="253">
        <f t="shared" si="18"/>
        <v>92</v>
      </c>
      <c r="Z41" s="253">
        <f t="shared" si="19"/>
        <v>92</v>
      </c>
      <c r="AA41" s="253">
        <f t="shared" si="20"/>
        <v>100</v>
      </c>
      <c r="AB41" s="253">
        <f t="shared" si="21"/>
        <v>95.333333333333343</v>
      </c>
      <c r="AC41" s="253">
        <f t="shared" si="22"/>
        <v>95.5</v>
      </c>
      <c r="AD41" s="253">
        <f t="shared" si="23"/>
        <v>96.666666666666671</v>
      </c>
      <c r="AE41" s="254">
        <f t="shared" si="24"/>
        <v>7</v>
      </c>
      <c r="AF41" s="254">
        <f t="shared" si="25"/>
        <v>8</v>
      </c>
      <c r="AG41" s="254">
        <f t="shared" si="26"/>
        <v>2</v>
      </c>
      <c r="AH41" s="254">
        <f t="shared" si="27"/>
        <v>6</v>
      </c>
      <c r="AI41" s="254">
        <f t="shared" si="28"/>
        <v>9</v>
      </c>
      <c r="AJ41" s="254">
        <f t="shared" si="29"/>
        <v>10</v>
      </c>
      <c r="AK41" s="254">
        <f t="shared" si="30"/>
        <v>1</v>
      </c>
      <c r="AL41" s="254">
        <f t="shared" si="31"/>
        <v>5</v>
      </c>
      <c r="AM41" s="254">
        <f t="shared" si="32"/>
        <v>4</v>
      </c>
      <c r="AN41" s="254">
        <f t="shared" si="33"/>
        <v>3</v>
      </c>
      <c r="AO41" s="379" t="str">
        <f t="shared" si="34"/>
        <v/>
      </c>
      <c r="AP41" s="380" t="str">
        <f t="shared" si="35"/>
        <v/>
      </c>
      <c r="AQ41" s="380" t="str">
        <f t="shared" si="36"/>
        <v/>
      </c>
      <c r="AR41" s="380" t="str">
        <f t="shared" si="37"/>
        <v/>
      </c>
      <c r="AS41" s="380" t="str">
        <f t="shared" si="38"/>
        <v/>
      </c>
      <c r="AT41" s="380" t="str">
        <f t="shared" si="39"/>
        <v/>
      </c>
      <c r="AU41" s="380" t="str">
        <f t="shared" si="40"/>
        <v>menjelaskan makna salam dengan baik</v>
      </c>
      <c r="AV41" s="380" t="str">
        <f t="shared" si="41"/>
        <v/>
      </c>
      <c r="AW41" s="380" t="str">
        <f t="shared" si="42"/>
        <v/>
      </c>
      <c r="AX41" s="380" t="str">
        <f t="shared" si="43"/>
        <v/>
      </c>
      <c r="AY41" s="255" t="str">
        <f t="shared" ref="AY41:BH41" si="104">IF(D41&lt;$R$16,D41,"")</f>
        <v/>
      </c>
      <c r="AZ41" s="255" t="str">
        <f t="shared" si="104"/>
        <v/>
      </c>
      <c r="BA41" s="255" t="str">
        <f t="shared" si="104"/>
        <v/>
      </c>
      <c r="BB41" s="255" t="str">
        <f t="shared" si="104"/>
        <v/>
      </c>
      <c r="BC41" s="255" t="str">
        <f t="shared" si="104"/>
        <v/>
      </c>
      <c r="BD41" s="255" t="str">
        <f t="shared" si="104"/>
        <v/>
      </c>
      <c r="BE41" s="255" t="str">
        <f t="shared" si="104"/>
        <v/>
      </c>
      <c r="BF41" s="255" t="str">
        <f t="shared" si="104"/>
        <v/>
      </c>
      <c r="BG41" s="255" t="str">
        <f t="shared" si="104"/>
        <v/>
      </c>
      <c r="BH41" s="255" t="str">
        <f t="shared" si="104"/>
        <v/>
      </c>
      <c r="BI41" s="225" t="str">
        <f t="shared" ref="BI41:BR41" si="105">IFERROR(RANK(AY41,$AY41:$BH41,0)+COUNTIF($AY41:AY41,AY41)-1,"")</f>
        <v/>
      </c>
      <c r="BJ41" s="225" t="str">
        <f t="shared" si="105"/>
        <v/>
      </c>
      <c r="BK41" s="225" t="str">
        <f t="shared" si="105"/>
        <v/>
      </c>
      <c r="BL41" s="225" t="str">
        <f t="shared" si="105"/>
        <v/>
      </c>
      <c r="BM41" s="225" t="str">
        <f t="shared" si="105"/>
        <v/>
      </c>
      <c r="BN41" s="225" t="str">
        <f t="shared" si="105"/>
        <v/>
      </c>
      <c r="BO41" s="225" t="str">
        <f t="shared" si="105"/>
        <v/>
      </c>
      <c r="BP41" s="225" t="str">
        <f t="shared" si="105"/>
        <v/>
      </c>
      <c r="BQ41" s="225" t="str">
        <f t="shared" si="105"/>
        <v/>
      </c>
      <c r="BR41" s="225" t="str">
        <f t="shared" si="105"/>
        <v/>
      </c>
      <c r="BS41" s="379" t="str">
        <f t="shared" si="46"/>
        <v>mampu membaca Q.S. At-Tīn dengan tartil.</v>
      </c>
      <c r="BT41" s="377" t="str">
        <f t="shared" si="47"/>
        <v>mampu menjelaskan pesan-pesan pokok Q.S. At-Tīn dengan baik.</v>
      </c>
      <c r="BU41" s="377" t="str">
        <f t="shared" si="48"/>
        <v>mampu membaca hadis tentang silaturahmi dengan baik.</v>
      </c>
      <c r="BV41" s="377" t="str">
        <f t="shared" si="49"/>
        <v>mampu menjelaskan arti iman kepada Rasul dengan benar</v>
      </c>
      <c r="BW41" s="377" t="str">
        <f t="shared" si="50"/>
        <v>mampu menyebutkan sifat-sifat Rasul dengan benar</v>
      </c>
      <c r="BX41" s="377" t="str">
        <f t="shared" si="51"/>
        <v>mampu menjelaskan tujuan diutusnya Rasul dengan benar</v>
      </c>
      <c r="BY41" s="377" t="str">
        <f t="shared" si="52"/>
        <v/>
      </c>
      <c r="BZ41" s="377" t="str">
        <f t="shared" si="53"/>
        <v>menjelaskan ciri-ciri munafik dengan baik</v>
      </c>
      <c r="CA41" s="377" t="str">
        <f t="shared" si="54"/>
        <v>menjelaskan ketentuan dan mempraktikkan tata cara  salat jumat, salat duha, dan salat tahajud dengan benar</v>
      </c>
      <c r="CB41" s="377" t="str">
        <f t="shared" si="55"/>
        <v>mampu menceritakan kisah nabi Muhammad SAW membangun kota Madinah</v>
      </c>
      <c r="CC41" s="257" t="str">
        <f t="shared" si="56"/>
        <v>Kompetensi dalam hal menjelaskan makna salam dengan baik sudah tercapai.</v>
      </c>
      <c r="CD41"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ciri-ciri munafik dengan baikmenjelaskan ketentuan dan mempraktikkan tata cara  salat jumat, salat duha, dan salat tahajud dengan benarmampu menceritakan kisah nabi Muhammad SAW membangun kota Madinah perlu ditingkatkan.</v>
      </c>
    </row>
    <row r="42" spans="1:82" ht="18.75" customHeight="1">
      <c r="A42" s="190"/>
      <c r="B42" s="208">
        <f>'DATA PESERTA DIDIK'!A32</f>
        <v>27</v>
      </c>
      <c r="C42" s="248" t="str">
        <f>'DATA PESERTA DIDIK'!D32</f>
        <v>SULTAN ATHALA DAVILLIO JAYANEGARA</v>
      </c>
      <c r="D42" s="249">
        <v>100</v>
      </c>
      <c r="E42" s="249">
        <v>90</v>
      </c>
      <c r="F42" s="249">
        <v>97.25</v>
      </c>
      <c r="G42" s="249">
        <v>97</v>
      </c>
      <c r="H42" s="249">
        <v>100</v>
      </c>
      <c r="I42" s="249">
        <v>100</v>
      </c>
      <c r="J42" s="249">
        <v>100</v>
      </c>
      <c r="K42" s="249">
        <v>97.666666666666657</v>
      </c>
      <c r="L42" s="249">
        <v>97.125</v>
      </c>
      <c r="M42" s="249">
        <v>98.333333333333329</v>
      </c>
      <c r="N42" s="250">
        <f t="shared" si="11"/>
        <v>97.737499999999997</v>
      </c>
      <c r="O42" s="251"/>
      <c r="P42" s="251">
        <v>100</v>
      </c>
      <c r="Q42" s="250">
        <f t="shared" si="12"/>
        <v>100</v>
      </c>
      <c r="R42" s="250">
        <f t="shared" si="13"/>
        <v>98.868750000000006</v>
      </c>
      <c r="S42" s="190"/>
      <c r="T42" s="190"/>
      <c r="U42" s="253">
        <f t="shared" si="14"/>
        <v>100</v>
      </c>
      <c r="V42" s="253">
        <f t="shared" si="15"/>
        <v>90</v>
      </c>
      <c r="W42" s="253">
        <f t="shared" si="16"/>
        <v>97.25</v>
      </c>
      <c r="X42" s="253">
        <f t="shared" si="17"/>
        <v>97</v>
      </c>
      <c r="Y42" s="253">
        <f t="shared" si="18"/>
        <v>100</v>
      </c>
      <c r="Z42" s="253">
        <f t="shared" si="19"/>
        <v>100</v>
      </c>
      <c r="AA42" s="253">
        <f t="shared" si="20"/>
        <v>100</v>
      </c>
      <c r="AB42" s="253">
        <f t="shared" si="21"/>
        <v>97.666666666666657</v>
      </c>
      <c r="AC42" s="253">
        <f t="shared" si="22"/>
        <v>97.125</v>
      </c>
      <c r="AD42" s="253">
        <f t="shared" si="23"/>
        <v>98.333333333333329</v>
      </c>
      <c r="AE42" s="254">
        <f t="shared" si="24"/>
        <v>1</v>
      </c>
      <c r="AF42" s="254">
        <f t="shared" si="25"/>
        <v>10</v>
      </c>
      <c r="AG42" s="254">
        <f t="shared" si="26"/>
        <v>7</v>
      </c>
      <c r="AH42" s="254">
        <f t="shared" si="27"/>
        <v>9</v>
      </c>
      <c r="AI42" s="254">
        <f t="shared" si="28"/>
        <v>2</v>
      </c>
      <c r="AJ42" s="254">
        <f t="shared" si="29"/>
        <v>3</v>
      </c>
      <c r="AK42" s="254">
        <f t="shared" si="30"/>
        <v>4</v>
      </c>
      <c r="AL42" s="254">
        <f t="shared" si="31"/>
        <v>6</v>
      </c>
      <c r="AM42" s="254">
        <f t="shared" si="32"/>
        <v>8</v>
      </c>
      <c r="AN42" s="254">
        <f t="shared" si="33"/>
        <v>5</v>
      </c>
      <c r="AO42" s="379" t="str">
        <f t="shared" si="34"/>
        <v>mampu membaca Q.S. At-Tīn dengan tartil.</v>
      </c>
      <c r="AP42" s="380" t="str">
        <f t="shared" si="35"/>
        <v/>
      </c>
      <c r="AQ42" s="380" t="str">
        <f t="shared" si="36"/>
        <v/>
      </c>
      <c r="AR42" s="380" t="str">
        <f t="shared" si="37"/>
        <v/>
      </c>
      <c r="AS42" s="380" t="str">
        <f t="shared" si="38"/>
        <v>mampu menyebutkan sifat-sifat Rasul dengan benar</v>
      </c>
      <c r="AT42" s="380" t="str">
        <f t="shared" si="39"/>
        <v>mampu menjelaskan tujuan diutusnya Rasul dengan benar</v>
      </c>
      <c r="AU42" s="380" t="str">
        <f t="shared" si="40"/>
        <v>menjelaskan makna salam dengan baik</v>
      </c>
      <c r="AV42" s="380" t="str">
        <f t="shared" si="41"/>
        <v/>
      </c>
      <c r="AW42" s="380" t="str">
        <f t="shared" si="42"/>
        <v/>
      </c>
      <c r="AX42" s="380" t="str">
        <f t="shared" si="43"/>
        <v/>
      </c>
      <c r="AY42" s="255" t="str">
        <f t="shared" ref="AY42:BH42" si="106">IF(D42&lt;$R$16,D42,"")</f>
        <v/>
      </c>
      <c r="AZ42" s="255" t="str">
        <f t="shared" si="106"/>
        <v/>
      </c>
      <c r="BA42" s="255" t="str">
        <f t="shared" si="106"/>
        <v/>
      </c>
      <c r="BB42" s="255" t="str">
        <f t="shared" si="106"/>
        <v/>
      </c>
      <c r="BC42" s="255" t="str">
        <f t="shared" si="106"/>
        <v/>
      </c>
      <c r="BD42" s="255" t="str">
        <f t="shared" si="106"/>
        <v/>
      </c>
      <c r="BE42" s="255" t="str">
        <f t="shared" si="106"/>
        <v/>
      </c>
      <c r="BF42" s="255" t="str">
        <f t="shared" si="106"/>
        <v/>
      </c>
      <c r="BG42" s="255" t="str">
        <f t="shared" si="106"/>
        <v/>
      </c>
      <c r="BH42" s="255" t="str">
        <f t="shared" si="106"/>
        <v/>
      </c>
      <c r="BI42" s="225" t="str">
        <f t="shared" ref="BI42:BR42" si="107">IFERROR(RANK(AY42,$AY42:$BH42,0)+COUNTIF($AY42:AY42,AY42)-1,"")</f>
        <v/>
      </c>
      <c r="BJ42" s="225" t="str">
        <f t="shared" si="107"/>
        <v/>
      </c>
      <c r="BK42" s="225" t="str">
        <f t="shared" si="107"/>
        <v/>
      </c>
      <c r="BL42" s="225" t="str">
        <f t="shared" si="107"/>
        <v/>
      </c>
      <c r="BM42" s="225" t="str">
        <f t="shared" si="107"/>
        <v/>
      </c>
      <c r="BN42" s="225" t="str">
        <f t="shared" si="107"/>
        <v/>
      </c>
      <c r="BO42" s="225" t="str">
        <f t="shared" si="107"/>
        <v/>
      </c>
      <c r="BP42" s="225" t="str">
        <f t="shared" si="107"/>
        <v/>
      </c>
      <c r="BQ42" s="225" t="str">
        <f t="shared" si="107"/>
        <v/>
      </c>
      <c r="BR42" s="225" t="str">
        <f t="shared" si="107"/>
        <v/>
      </c>
      <c r="BS42" s="379" t="str">
        <f t="shared" si="46"/>
        <v/>
      </c>
      <c r="BT42" s="377" t="str">
        <f t="shared" si="47"/>
        <v>mampu menjelaskan pesan-pesan pokok Q.S. At-Tīn dengan baik.</v>
      </c>
      <c r="BU42" s="377" t="str">
        <f t="shared" si="48"/>
        <v>mampu membaca hadis tentang silaturahmi dengan baik.</v>
      </c>
      <c r="BV42" s="377" t="str">
        <f t="shared" si="49"/>
        <v>mampu menjelaskan arti iman kepada Rasul dengan benar</v>
      </c>
      <c r="BW42" s="377" t="str">
        <f t="shared" si="50"/>
        <v/>
      </c>
      <c r="BX42" s="377" t="str">
        <f t="shared" si="51"/>
        <v/>
      </c>
      <c r="BY42" s="377" t="str">
        <f t="shared" si="52"/>
        <v/>
      </c>
      <c r="BZ42" s="377" t="str">
        <f t="shared" si="53"/>
        <v>menjelaskan ciri-ciri munafik dengan baik</v>
      </c>
      <c r="CA42" s="377" t="str">
        <f t="shared" si="54"/>
        <v>menjelaskan ketentuan dan mempraktikkan tata cara  salat jumat, salat duha, dan salat tahajud dengan benar</v>
      </c>
      <c r="CB42" s="377" t="str">
        <f t="shared" si="55"/>
        <v>mampu menceritakan kisah nabi Muhammad SAW membangun kota Madinah</v>
      </c>
      <c r="CC42" s="257" t="str">
        <f t="shared" si="56"/>
        <v>Kompetensi dalam hal mampu membaca Q.S. At-Tīn dengan tartil.mampu menyebutkan sifat-sifat Rasul dengan benarmampu menjelaskan tujuan diutusnya Rasul dengan benarmenjelaskan makna salam dengan baik sudah tercapai.</v>
      </c>
      <c r="CD42" s="257" t="str">
        <f t="shared" si="57"/>
        <v>Kompetensi dalam hal mampu menjelaskan pesan-pesan pokok Q.S. At-Tīn dengan baik.mampu membaca hadis tentang silaturahmi dengan baik.mampu menjelaskan arti iman kepada Rasul dengan benarmenjelaskan ciri-ciri munafik dengan baikmenjelaskan ketentuan dan mempraktikkan tata cara  salat jumat, salat duha, dan salat tahajud dengan benarmampu menceritakan kisah nabi Muhammad SAW membangun kota Madinah perlu ditingkatkan.</v>
      </c>
    </row>
    <row r="43" spans="1:82" ht="18.75" customHeight="1">
      <c r="A43" s="190"/>
      <c r="B43" s="208">
        <f>'DATA PESERTA DIDIK'!A33</f>
        <v>28</v>
      </c>
      <c r="C43" s="248" t="str">
        <f>'DATA PESERTA DIDIK'!D33</f>
        <v>SYIFA AZZAHRA RAHMANIA</v>
      </c>
      <c r="D43" s="249">
        <v>100</v>
      </c>
      <c r="E43" s="249">
        <v>100</v>
      </c>
      <c r="F43" s="249">
        <v>99.5</v>
      </c>
      <c r="G43" s="249">
        <v>99</v>
      </c>
      <c r="H43" s="249">
        <v>100</v>
      </c>
      <c r="I43" s="249">
        <v>100</v>
      </c>
      <c r="J43" s="249">
        <v>100</v>
      </c>
      <c r="K43" s="249">
        <v>99.5</v>
      </c>
      <c r="L43" s="249">
        <v>99.25</v>
      </c>
      <c r="M43" s="249">
        <v>100</v>
      </c>
      <c r="N43" s="250">
        <f t="shared" si="11"/>
        <v>99.724999999999994</v>
      </c>
      <c r="O43" s="251"/>
      <c r="P43" s="251">
        <v>99</v>
      </c>
      <c r="Q43" s="250">
        <f t="shared" si="12"/>
        <v>99</v>
      </c>
      <c r="R43" s="250">
        <f t="shared" si="13"/>
        <v>99.362499999999997</v>
      </c>
      <c r="S43" s="190"/>
      <c r="T43" s="190"/>
      <c r="U43" s="253">
        <f t="shared" si="14"/>
        <v>100</v>
      </c>
      <c r="V43" s="253">
        <f t="shared" si="15"/>
        <v>100</v>
      </c>
      <c r="W43" s="253">
        <f t="shared" si="16"/>
        <v>99.5</v>
      </c>
      <c r="X43" s="253">
        <f t="shared" si="17"/>
        <v>99</v>
      </c>
      <c r="Y43" s="253">
        <f t="shared" si="18"/>
        <v>100</v>
      </c>
      <c r="Z43" s="253">
        <f t="shared" si="19"/>
        <v>100</v>
      </c>
      <c r="AA43" s="253">
        <f t="shared" si="20"/>
        <v>100</v>
      </c>
      <c r="AB43" s="253">
        <f t="shared" si="21"/>
        <v>99.5</v>
      </c>
      <c r="AC43" s="253">
        <f t="shared" si="22"/>
        <v>99.25</v>
      </c>
      <c r="AD43" s="253">
        <f t="shared" si="23"/>
        <v>100</v>
      </c>
      <c r="AE43" s="254">
        <f t="shared" si="24"/>
        <v>1</v>
      </c>
      <c r="AF43" s="254">
        <f t="shared" si="25"/>
        <v>2</v>
      </c>
      <c r="AG43" s="254">
        <f t="shared" si="26"/>
        <v>7</v>
      </c>
      <c r="AH43" s="254">
        <f t="shared" si="27"/>
        <v>10</v>
      </c>
      <c r="AI43" s="254">
        <f t="shared" si="28"/>
        <v>3</v>
      </c>
      <c r="AJ43" s="254">
        <f t="shared" si="29"/>
        <v>4</v>
      </c>
      <c r="AK43" s="254">
        <f t="shared" si="30"/>
        <v>5</v>
      </c>
      <c r="AL43" s="254">
        <f t="shared" si="31"/>
        <v>8</v>
      </c>
      <c r="AM43" s="254">
        <f t="shared" si="32"/>
        <v>9</v>
      </c>
      <c r="AN43" s="254">
        <f t="shared" si="33"/>
        <v>6</v>
      </c>
      <c r="AO43" s="379" t="str">
        <f t="shared" si="34"/>
        <v>mampu membaca Q.S. At-Tīn dengan tartil.</v>
      </c>
      <c r="AP43" s="380" t="str">
        <f t="shared" si="35"/>
        <v>mampu menjelaskan pesan-pesan pokok Q.S. At-Tīn dengan baik.</v>
      </c>
      <c r="AQ43" s="380" t="str">
        <f t="shared" si="36"/>
        <v>mampu membaca hadis tentang silaturahmi dengan baik.</v>
      </c>
      <c r="AR43" s="380" t="str">
        <f t="shared" si="37"/>
        <v/>
      </c>
      <c r="AS43" s="380" t="str">
        <f t="shared" si="38"/>
        <v>mampu menyebutkan sifat-sifat Rasul dengan benar</v>
      </c>
      <c r="AT43" s="380" t="str">
        <f t="shared" si="39"/>
        <v>mampu menjelaskan tujuan diutusnya Rasul dengan benar</v>
      </c>
      <c r="AU43" s="380" t="str">
        <f t="shared" si="40"/>
        <v>menjelaskan makna salam dengan baik</v>
      </c>
      <c r="AV43" s="380" t="str">
        <f t="shared" si="41"/>
        <v>menjelaskan ciri-ciri munafik dengan baik</v>
      </c>
      <c r="AW43" s="380" t="str">
        <f t="shared" si="42"/>
        <v/>
      </c>
      <c r="AX43" s="380" t="str">
        <f t="shared" si="43"/>
        <v>mampu menceritakan kisah nabi Muhammad SAW membangun kota Madinah</v>
      </c>
      <c r="AY43" s="255" t="str">
        <f t="shared" ref="AY43:BH43" si="108">IF(D43&lt;$R$16,D43,"")</f>
        <v/>
      </c>
      <c r="AZ43" s="255" t="str">
        <f t="shared" si="108"/>
        <v/>
      </c>
      <c r="BA43" s="255" t="str">
        <f t="shared" si="108"/>
        <v/>
      </c>
      <c r="BB43" s="255" t="str">
        <f t="shared" si="108"/>
        <v/>
      </c>
      <c r="BC43" s="255" t="str">
        <f t="shared" si="108"/>
        <v/>
      </c>
      <c r="BD43" s="255" t="str">
        <f t="shared" si="108"/>
        <v/>
      </c>
      <c r="BE43" s="255" t="str">
        <f t="shared" si="108"/>
        <v/>
      </c>
      <c r="BF43" s="255" t="str">
        <f t="shared" si="108"/>
        <v/>
      </c>
      <c r="BG43" s="255" t="str">
        <f t="shared" si="108"/>
        <v/>
      </c>
      <c r="BH43" s="255" t="str">
        <f t="shared" si="108"/>
        <v/>
      </c>
      <c r="BI43" s="225" t="str">
        <f t="shared" ref="BI43:BR43" si="109">IFERROR(RANK(AY43,$AY43:$BH43,0)+COUNTIF($AY43:AY43,AY43)-1,"")</f>
        <v/>
      </c>
      <c r="BJ43" s="225" t="str">
        <f t="shared" si="109"/>
        <v/>
      </c>
      <c r="BK43" s="225" t="str">
        <f t="shared" si="109"/>
        <v/>
      </c>
      <c r="BL43" s="225" t="str">
        <f t="shared" si="109"/>
        <v/>
      </c>
      <c r="BM43" s="225" t="str">
        <f t="shared" si="109"/>
        <v/>
      </c>
      <c r="BN43" s="225" t="str">
        <f t="shared" si="109"/>
        <v/>
      </c>
      <c r="BO43" s="225" t="str">
        <f t="shared" si="109"/>
        <v/>
      </c>
      <c r="BP43" s="225" t="str">
        <f t="shared" si="109"/>
        <v/>
      </c>
      <c r="BQ43" s="225" t="str">
        <f t="shared" si="109"/>
        <v/>
      </c>
      <c r="BR43" s="225" t="str">
        <f t="shared" si="109"/>
        <v/>
      </c>
      <c r="BS43" s="379" t="str">
        <f t="shared" si="46"/>
        <v/>
      </c>
      <c r="BT43" s="377" t="str">
        <f t="shared" si="47"/>
        <v/>
      </c>
      <c r="BU43" s="377" t="str">
        <f t="shared" si="48"/>
        <v/>
      </c>
      <c r="BV43" s="377" t="str">
        <f t="shared" si="49"/>
        <v>mampu menjelaskan arti iman kepada Rasul dengan benar</v>
      </c>
      <c r="BW43" s="377" t="str">
        <f t="shared" si="50"/>
        <v/>
      </c>
      <c r="BX43" s="377" t="str">
        <f t="shared" si="51"/>
        <v/>
      </c>
      <c r="BY43" s="377" t="str">
        <f t="shared" si="52"/>
        <v/>
      </c>
      <c r="BZ43" s="377" t="str">
        <f t="shared" si="53"/>
        <v/>
      </c>
      <c r="CA43" s="377" t="str">
        <f t="shared" si="54"/>
        <v>menjelaskan ketentuan dan mempraktikkan tata cara  salat jumat, salat duha, dan salat tahajud dengan benar</v>
      </c>
      <c r="CB43" s="377" t="str">
        <f t="shared" si="55"/>
        <v/>
      </c>
      <c r="CC43" s="257" t="str">
        <f t="shared" si="56"/>
        <v>Kompetensi dalam hal mampu membaca Q.S. At-Tīn dengan tartil.mampu menjelaskan pesan-pesan pokok Q.S. At-Tīn dengan baik.mampu membaca hadis tentang silaturahmi dengan baik.mampu menyebutkan sifat-sifat Rasul dengan benarmampu menjelaskan tujuan diutusnya Rasul dengan benarmenjelaskan makna salam dengan baikmenjelaskan ciri-ciri munafik dengan baikmampu menceritakan kisah nabi Muhammad SAW membangun kota Madinah sudah tercapai.</v>
      </c>
      <c r="CD43" s="257" t="str">
        <f t="shared" si="57"/>
        <v>Kompetensi dalam hal mampu menjelaskan arti iman kepada Rasul dengan benarmenjelaskan ketentuan dan mempraktikkan tata cara  salat jumat, salat duha, dan salat tahajud dengan benar perlu ditingkatkan.</v>
      </c>
    </row>
    <row r="44" spans="1:82" ht="18.75" customHeight="1">
      <c r="A44" s="190"/>
      <c r="B44" s="208">
        <f>'DATA PESERTA DIDIK'!A34</f>
        <v>29</v>
      </c>
      <c r="C44" s="248" t="str">
        <f>'DATA PESERTA DIDIK'!D34</f>
        <v>ZERINA RAZEETA SHANUM</v>
      </c>
      <c r="D44" s="249">
        <v>100</v>
      </c>
      <c r="E44" s="249">
        <v>80</v>
      </c>
      <c r="F44" s="249">
        <v>93</v>
      </c>
      <c r="G44" s="249">
        <v>86</v>
      </c>
      <c r="H44" s="249">
        <v>100</v>
      </c>
      <c r="I44" s="249">
        <v>100</v>
      </c>
      <c r="J44" s="249">
        <v>86</v>
      </c>
      <c r="K44" s="249">
        <v>91.333333333333343</v>
      </c>
      <c r="L44" s="249">
        <v>89.5</v>
      </c>
      <c r="M44" s="249">
        <v>96.666666666666671</v>
      </c>
      <c r="N44" s="250">
        <f t="shared" si="11"/>
        <v>92.25</v>
      </c>
      <c r="O44" s="251"/>
      <c r="P44" s="251">
        <v>95</v>
      </c>
      <c r="Q44" s="250">
        <f t="shared" si="12"/>
        <v>95</v>
      </c>
      <c r="R44" s="250">
        <f t="shared" si="13"/>
        <v>93.625</v>
      </c>
      <c r="S44" s="190"/>
      <c r="T44" s="190"/>
      <c r="U44" s="253">
        <f t="shared" si="14"/>
        <v>100</v>
      </c>
      <c r="V44" s="253" t="str">
        <f t="shared" si="15"/>
        <v/>
      </c>
      <c r="W44" s="253">
        <f t="shared" si="16"/>
        <v>93</v>
      </c>
      <c r="X44" s="253" t="str">
        <f t="shared" si="17"/>
        <v/>
      </c>
      <c r="Y44" s="253">
        <f t="shared" si="18"/>
        <v>100</v>
      </c>
      <c r="Z44" s="253">
        <f t="shared" si="19"/>
        <v>100</v>
      </c>
      <c r="AA44" s="253" t="str">
        <f t="shared" si="20"/>
        <v/>
      </c>
      <c r="AB44" s="253">
        <f t="shared" si="21"/>
        <v>91.333333333333343</v>
      </c>
      <c r="AC44" s="253">
        <f t="shared" si="22"/>
        <v>89.5</v>
      </c>
      <c r="AD44" s="253">
        <f t="shared" si="23"/>
        <v>96.666666666666671</v>
      </c>
      <c r="AE44" s="254">
        <f t="shared" si="24"/>
        <v>1</v>
      </c>
      <c r="AF44" s="254" t="str">
        <f t="shared" si="25"/>
        <v/>
      </c>
      <c r="AG44" s="254">
        <f t="shared" si="26"/>
        <v>5</v>
      </c>
      <c r="AH44" s="254" t="str">
        <f t="shared" si="27"/>
        <v/>
      </c>
      <c r="AI44" s="254">
        <f t="shared" si="28"/>
        <v>2</v>
      </c>
      <c r="AJ44" s="254">
        <f t="shared" si="29"/>
        <v>3</v>
      </c>
      <c r="AK44" s="254" t="str">
        <f t="shared" si="30"/>
        <v/>
      </c>
      <c r="AL44" s="254">
        <f t="shared" si="31"/>
        <v>6</v>
      </c>
      <c r="AM44" s="254">
        <f t="shared" si="32"/>
        <v>7</v>
      </c>
      <c r="AN44" s="254">
        <f t="shared" si="33"/>
        <v>4</v>
      </c>
      <c r="AO44" s="379" t="str">
        <f t="shared" si="34"/>
        <v>mampu membaca Q.S. At-Tīn dengan tartil.</v>
      </c>
      <c r="AP44" s="380" t="str">
        <f t="shared" si="35"/>
        <v/>
      </c>
      <c r="AQ44" s="380" t="str">
        <f t="shared" si="36"/>
        <v/>
      </c>
      <c r="AR44" s="380" t="str">
        <f t="shared" si="37"/>
        <v/>
      </c>
      <c r="AS44" s="380" t="str">
        <f t="shared" si="38"/>
        <v>mampu menyebutkan sifat-sifat Rasul dengan benar</v>
      </c>
      <c r="AT44" s="380" t="str">
        <f t="shared" si="39"/>
        <v>mampu menjelaskan tujuan diutusnya Rasul dengan benar</v>
      </c>
      <c r="AU44" s="380" t="str">
        <f t="shared" si="40"/>
        <v/>
      </c>
      <c r="AV44" s="380" t="str">
        <f t="shared" si="41"/>
        <v/>
      </c>
      <c r="AW44" s="380" t="str">
        <f t="shared" si="42"/>
        <v/>
      </c>
      <c r="AX44" s="380" t="str">
        <f t="shared" si="43"/>
        <v>mampu menceritakan kisah nabi Muhammad SAW membangun kota Madinah</v>
      </c>
      <c r="AY44" s="255" t="str">
        <f t="shared" ref="AY44:BH44" si="110">IF(D44&lt;$R$16,D44,"")</f>
        <v/>
      </c>
      <c r="AZ44" s="255">
        <f t="shared" si="110"/>
        <v>80</v>
      </c>
      <c r="BA44" s="255" t="str">
        <f t="shared" si="110"/>
        <v/>
      </c>
      <c r="BB44" s="255">
        <f t="shared" si="110"/>
        <v>86</v>
      </c>
      <c r="BC44" s="255" t="str">
        <f t="shared" si="110"/>
        <v/>
      </c>
      <c r="BD44" s="255" t="str">
        <f t="shared" si="110"/>
        <v/>
      </c>
      <c r="BE44" s="255">
        <f t="shared" si="110"/>
        <v>86</v>
      </c>
      <c r="BF44" s="255" t="str">
        <f t="shared" si="110"/>
        <v/>
      </c>
      <c r="BG44" s="255" t="str">
        <f t="shared" si="110"/>
        <v/>
      </c>
      <c r="BH44" s="255" t="str">
        <f t="shared" si="110"/>
        <v/>
      </c>
      <c r="BI44" s="225" t="str">
        <f t="shared" ref="BI44:BR44" si="111">IFERROR(RANK(AY44,$AY44:$BH44,0)+COUNTIF($AY44:AY44,AY44)-1,"")</f>
        <v/>
      </c>
      <c r="BJ44" s="225">
        <f t="shared" si="111"/>
        <v>3</v>
      </c>
      <c r="BK44" s="225" t="str">
        <f t="shared" si="111"/>
        <v/>
      </c>
      <c r="BL44" s="225">
        <f t="shared" si="111"/>
        <v>1</v>
      </c>
      <c r="BM44" s="225" t="str">
        <f t="shared" si="111"/>
        <v/>
      </c>
      <c r="BN44" s="225" t="str">
        <f t="shared" si="111"/>
        <v/>
      </c>
      <c r="BO44" s="225">
        <f t="shared" si="111"/>
        <v>2</v>
      </c>
      <c r="BP44" s="225" t="str">
        <f t="shared" si="111"/>
        <v/>
      </c>
      <c r="BQ44" s="225" t="str">
        <f t="shared" si="111"/>
        <v/>
      </c>
      <c r="BR44" s="225" t="str">
        <f t="shared" si="111"/>
        <v/>
      </c>
      <c r="BS44" s="379" t="str">
        <f t="shared" si="46"/>
        <v/>
      </c>
      <c r="BT44" s="377" t="str">
        <f t="shared" si="47"/>
        <v>mampu menjelaskan pesan-pesan pokok Q.S. At-Tīn dengan baik.</v>
      </c>
      <c r="BU44" s="377" t="str">
        <f t="shared" si="48"/>
        <v>mampu membaca hadis tentang silaturahmi dengan baik.</v>
      </c>
      <c r="BV44" s="377" t="str">
        <f t="shared" si="49"/>
        <v>mampu menjelaskan arti iman kepada Rasul dengan benar</v>
      </c>
      <c r="BW44" s="377" t="str">
        <f t="shared" si="50"/>
        <v/>
      </c>
      <c r="BX44" s="377" t="str">
        <f t="shared" si="51"/>
        <v/>
      </c>
      <c r="BY44" s="377" t="str">
        <f t="shared" si="52"/>
        <v>menjelaskan makna salam dengan baik</v>
      </c>
      <c r="BZ44" s="377" t="str">
        <f t="shared" si="53"/>
        <v>menjelaskan ciri-ciri munafik dengan baik</v>
      </c>
      <c r="CA44" s="377" t="str">
        <f t="shared" si="54"/>
        <v>menjelaskan ketentuan dan mempraktikkan tata cara  salat jumat, salat duha, dan salat tahajud dengan benar</v>
      </c>
      <c r="CB44" s="377" t="str">
        <f t="shared" si="55"/>
        <v/>
      </c>
      <c r="CC44" s="257" t="str">
        <f t="shared" si="56"/>
        <v>Kompetensi dalam hal mampu membaca Q.S. At-Tīn dengan tartil.mampu menyebutkan sifat-sifat Rasul dengan benarmampu menjelaskan tujuan diutusnya Rasul dengan benarmampu menceritakan kisah nabi Muhammad SAW membangun kota Madinah sudah tercapai.</v>
      </c>
      <c r="CD44" s="257" t="str">
        <f t="shared" si="57"/>
        <v>Kompetensi dalam hal mampu menjelaskan pesan-pesan pokok Q.S. At-Tīn dengan baik.mampu membaca hadis tentang silaturahmi dengan baik.mampu menjelaskan arti iman kepada Rasul dengan benarmenjelaskan makna salam dengan baikmenjelaskan ciri-ciri munafik dengan baikmenjelaskan ketentuan dan mempraktikkan tata cara  salat jumat, salat duha, dan salat tahajud dengan benar perlu ditingkatkan.</v>
      </c>
    </row>
    <row r="45" spans="1:82" ht="18.75" customHeight="1">
      <c r="A45" s="190"/>
      <c r="B45" s="208">
        <f>'DATA PESERTA DIDIK'!A35</f>
        <v>30</v>
      </c>
      <c r="C45" s="248" t="str">
        <f>'DATA PESERTA DIDIK'!D35</f>
        <v>ANAYRA TALITHA AZZAHRA</v>
      </c>
      <c r="D45" s="249">
        <v>100</v>
      </c>
      <c r="E45" s="249">
        <v>87</v>
      </c>
      <c r="F45" s="249">
        <v>97.5</v>
      </c>
      <c r="G45" s="249">
        <v>97</v>
      </c>
      <c r="H45" s="249">
        <v>100</v>
      </c>
      <c r="I45" s="249">
        <v>100</v>
      </c>
      <c r="J45" s="249">
        <v>100</v>
      </c>
      <c r="K45" s="249">
        <v>97.833333333333343</v>
      </c>
      <c r="L45" s="249">
        <v>97.25</v>
      </c>
      <c r="M45" s="249">
        <v>98.666666666666671</v>
      </c>
      <c r="N45" s="250">
        <f t="shared" si="11"/>
        <v>97.525000000000006</v>
      </c>
      <c r="O45" s="251"/>
      <c r="P45" s="251">
        <v>94</v>
      </c>
      <c r="Q45" s="250">
        <f t="shared" si="12"/>
        <v>94</v>
      </c>
      <c r="R45" s="250">
        <f t="shared" si="13"/>
        <v>95.762500000000003</v>
      </c>
      <c r="S45" s="190"/>
      <c r="T45" s="190"/>
      <c r="U45" s="253">
        <f t="shared" si="14"/>
        <v>100</v>
      </c>
      <c r="V45" s="253" t="str">
        <f t="shared" si="15"/>
        <v/>
      </c>
      <c r="W45" s="253">
        <f t="shared" si="16"/>
        <v>97.5</v>
      </c>
      <c r="X45" s="253">
        <f t="shared" si="17"/>
        <v>97</v>
      </c>
      <c r="Y45" s="253">
        <f t="shared" si="18"/>
        <v>100</v>
      </c>
      <c r="Z45" s="253">
        <f t="shared" si="19"/>
        <v>100</v>
      </c>
      <c r="AA45" s="253">
        <f t="shared" si="20"/>
        <v>100</v>
      </c>
      <c r="AB45" s="253">
        <f t="shared" si="21"/>
        <v>97.833333333333343</v>
      </c>
      <c r="AC45" s="253">
        <f t="shared" si="22"/>
        <v>97.25</v>
      </c>
      <c r="AD45" s="253">
        <f t="shared" si="23"/>
        <v>98.666666666666671</v>
      </c>
      <c r="AE45" s="254">
        <f t="shared" si="24"/>
        <v>1</v>
      </c>
      <c r="AF45" s="254" t="str">
        <f t="shared" si="25"/>
        <v/>
      </c>
      <c r="AG45" s="254">
        <f t="shared" si="26"/>
        <v>7</v>
      </c>
      <c r="AH45" s="254">
        <f t="shared" si="27"/>
        <v>9</v>
      </c>
      <c r="AI45" s="254">
        <f t="shared" si="28"/>
        <v>2</v>
      </c>
      <c r="AJ45" s="254">
        <f t="shared" si="29"/>
        <v>3</v>
      </c>
      <c r="AK45" s="254">
        <f t="shared" si="30"/>
        <v>4</v>
      </c>
      <c r="AL45" s="254">
        <f t="shared" si="31"/>
        <v>6</v>
      </c>
      <c r="AM45" s="254">
        <f t="shared" si="32"/>
        <v>8</v>
      </c>
      <c r="AN45" s="254">
        <f t="shared" si="33"/>
        <v>5</v>
      </c>
      <c r="AO45" s="379" t="str">
        <f t="shared" si="34"/>
        <v>mampu membaca Q.S. At-Tīn dengan tartil.</v>
      </c>
      <c r="AP45" s="380" t="str">
        <f t="shared" si="35"/>
        <v/>
      </c>
      <c r="AQ45" s="380" t="str">
        <f t="shared" si="36"/>
        <v>mampu membaca hadis tentang silaturahmi dengan baik.</v>
      </c>
      <c r="AR45" s="380" t="str">
        <f t="shared" si="37"/>
        <v>mampu menjelaskan arti iman kepada Rasul dengan benar</v>
      </c>
      <c r="AS45" s="380" t="str">
        <f t="shared" si="38"/>
        <v>mampu menyebutkan sifat-sifat Rasul dengan benar</v>
      </c>
      <c r="AT45" s="380" t="str">
        <f t="shared" si="39"/>
        <v>mampu menjelaskan tujuan diutusnya Rasul dengan benar</v>
      </c>
      <c r="AU45" s="380" t="str">
        <f t="shared" si="40"/>
        <v>menjelaskan makna salam dengan baik</v>
      </c>
      <c r="AV45" s="380" t="str">
        <f t="shared" si="41"/>
        <v>menjelaskan ciri-ciri munafik dengan baik</v>
      </c>
      <c r="AW45" s="380" t="str">
        <f t="shared" si="42"/>
        <v>menjelaskan ketentuan dan mempraktikkan tata cara  salat jumat, salat duha, dan salat tahajud dengan benar</v>
      </c>
      <c r="AX45" s="380" t="str">
        <f t="shared" si="43"/>
        <v>mampu menceritakan kisah nabi Muhammad SAW membangun kota Madinah</v>
      </c>
      <c r="AY45" s="255" t="str">
        <f t="shared" ref="AY45:BH45" si="112">IF(D45&lt;$R$16,D45,"")</f>
        <v/>
      </c>
      <c r="AZ45" s="255">
        <f t="shared" si="112"/>
        <v>87</v>
      </c>
      <c r="BA45" s="255" t="str">
        <f t="shared" si="112"/>
        <v/>
      </c>
      <c r="BB45" s="255" t="str">
        <f t="shared" si="112"/>
        <v/>
      </c>
      <c r="BC45" s="255" t="str">
        <f t="shared" si="112"/>
        <v/>
      </c>
      <c r="BD45" s="255" t="str">
        <f t="shared" si="112"/>
        <v/>
      </c>
      <c r="BE45" s="255" t="str">
        <f t="shared" si="112"/>
        <v/>
      </c>
      <c r="BF45" s="255" t="str">
        <f t="shared" si="112"/>
        <v/>
      </c>
      <c r="BG45" s="255" t="str">
        <f t="shared" si="112"/>
        <v/>
      </c>
      <c r="BH45" s="255" t="str">
        <f t="shared" si="112"/>
        <v/>
      </c>
      <c r="BI45" s="225" t="str">
        <f t="shared" ref="BI45:BR45" si="113">IFERROR(RANK(AY45,$AY45:$BH45,0)+COUNTIF($AY45:AY45,AY45)-1,"")</f>
        <v/>
      </c>
      <c r="BJ45" s="225">
        <f t="shared" si="113"/>
        <v>1</v>
      </c>
      <c r="BK45" s="225" t="str">
        <f t="shared" si="113"/>
        <v/>
      </c>
      <c r="BL45" s="225" t="str">
        <f t="shared" si="113"/>
        <v/>
      </c>
      <c r="BM45" s="225" t="str">
        <f t="shared" si="113"/>
        <v/>
      </c>
      <c r="BN45" s="225" t="str">
        <f t="shared" si="113"/>
        <v/>
      </c>
      <c r="BO45" s="225" t="str">
        <f t="shared" si="113"/>
        <v/>
      </c>
      <c r="BP45" s="225" t="str">
        <f t="shared" si="113"/>
        <v/>
      </c>
      <c r="BQ45" s="225" t="str">
        <f t="shared" si="113"/>
        <v/>
      </c>
      <c r="BR45" s="225" t="str">
        <f t="shared" si="113"/>
        <v/>
      </c>
      <c r="BS45" s="379" t="str">
        <f t="shared" si="46"/>
        <v/>
      </c>
      <c r="BT45" s="377" t="str">
        <f t="shared" si="47"/>
        <v>mampu menjelaskan pesan-pesan pokok Q.S. At-Tīn dengan baik.</v>
      </c>
      <c r="BU45" s="377" t="str">
        <f t="shared" si="48"/>
        <v/>
      </c>
      <c r="BV45" s="377" t="str">
        <f t="shared" si="49"/>
        <v/>
      </c>
      <c r="BW45" s="377" t="str">
        <f t="shared" si="50"/>
        <v/>
      </c>
      <c r="BX45" s="377" t="str">
        <f t="shared" si="51"/>
        <v/>
      </c>
      <c r="BY45" s="377" t="str">
        <f t="shared" si="52"/>
        <v/>
      </c>
      <c r="BZ45" s="377" t="str">
        <f t="shared" si="53"/>
        <v/>
      </c>
      <c r="CA45" s="377" t="str">
        <f t="shared" si="54"/>
        <v/>
      </c>
      <c r="CB45" s="377" t="str">
        <f t="shared" si="55"/>
        <v/>
      </c>
      <c r="CC45" s="257" t="str">
        <f t="shared" si="56"/>
        <v>Kompetensi dalam hal mampu membaca Q.S. At-Tīn dengan tartil.mampu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sudah tercapai.</v>
      </c>
      <c r="CD45" s="257" t="str">
        <f t="shared" si="57"/>
        <v>Kompetensi dalam hal mampu menjelaskan pesan-pesan pokok Q.S. At-Tīn dengan baik. perlu ditingkatkan.</v>
      </c>
    </row>
    <row r="46" spans="1:82" ht="18.75" customHeight="1">
      <c r="A46" s="190"/>
      <c r="B46" s="208">
        <f>'DATA PESERTA DIDIK'!A36</f>
        <v>31</v>
      </c>
      <c r="C46" s="248" t="str">
        <f>'DATA PESERTA DIDIK'!D36</f>
        <v>VARIO RAUF WILUTOMO</v>
      </c>
      <c r="D46" s="249">
        <v>100</v>
      </c>
      <c r="E46" s="249">
        <v>100</v>
      </c>
      <c r="F46" s="249">
        <v>94</v>
      </c>
      <c r="G46" s="249">
        <v>90</v>
      </c>
      <c r="H46" s="249">
        <v>92</v>
      </c>
      <c r="I46" s="249">
        <v>100</v>
      </c>
      <c r="J46" s="249">
        <v>100</v>
      </c>
      <c r="K46" s="249">
        <v>93.5</v>
      </c>
      <c r="L46" s="249">
        <v>92</v>
      </c>
      <c r="M46" s="249">
        <v>97</v>
      </c>
      <c r="N46" s="250">
        <f t="shared" si="11"/>
        <v>95.85</v>
      </c>
      <c r="O46" s="251"/>
      <c r="P46" s="251">
        <v>89</v>
      </c>
      <c r="Q46" s="250">
        <f t="shared" si="12"/>
        <v>89</v>
      </c>
      <c r="R46" s="250">
        <f t="shared" si="13"/>
        <v>92.424999999999997</v>
      </c>
      <c r="S46" s="190"/>
      <c r="T46" s="190"/>
      <c r="U46" s="253">
        <f t="shared" si="14"/>
        <v>100</v>
      </c>
      <c r="V46" s="253">
        <f t="shared" si="15"/>
        <v>100</v>
      </c>
      <c r="W46" s="253">
        <f t="shared" si="16"/>
        <v>94</v>
      </c>
      <c r="X46" s="253">
        <f t="shared" si="17"/>
        <v>90</v>
      </c>
      <c r="Y46" s="253">
        <f t="shared" si="18"/>
        <v>92</v>
      </c>
      <c r="Z46" s="253">
        <f t="shared" si="19"/>
        <v>100</v>
      </c>
      <c r="AA46" s="253">
        <f t="shared" si="20"/>
        <v>100</v>
      </c>
      <c r="AB46" s="253">
        <f t="shared" si="21"/>
        <v>93.5</v>
      </c>
      <c r="AC46" s="253">
        <f t="shared" si="22"/>
        <v>92</v>
      </c>
      <c r="AD46" s="253">
        <f t="shared" si="23"/>
        <v>97</v>
      </c>
      <c r="AE46" s="254">
        <f t="shared" si="24"/>
        <v>1</v>
      </c>
      <c r="AF46" s="254">
        <f t="shared" si="25"/>
        <v>2</v>
      </c>
      <c r="AG46" s="254">
        <f t="shared" si="26"/>
        <v>6</v>
      </c>
      <c r="AH46" s="254">
        <f t="shared" si="27"/>
        <v>10</v>
      </c>
      <c r="AI46" s="254">
        <f t="shared" si="28"/>
        <v>8</v>
      </c>
      <c r="AJ46" s="254">
        <f t="shared" si="29"/>
        <v>3</v>
      </c>
      <c r="AK46" s="254">
        <f t="shared" si="30"/>
        <v>4</v>
      </c>
      <c r="AL46" s="254">
        <f t="shared" si="31"/>
        <v>7</v>
      </c>
      <c r="AM46" s="254">
        <f t="shared" si="32"/>
        <v>9</v>
      </c>
      <c r="AN46" s="254">
        <f t="shared" si="33"/>
        <v>5</v>
      </c>
      <c r="AO46" s="379" t="str">
        <f t="shared" si="34"/>
        <v>mampu membaca Q.S. At-Tīn dengan tartil.</v>
      </c>
      <c r="AP46" s="380" t="str">
        <f t="shared" si="35"/>
        <v>mampu menjelaskan pesan-pesan pokok Q.S. At-Tīn dengan baik.</v>
      </c>
      <c r="AQ46" s="380" t="str">
        <f t="shared" si="36"/>
        <v>mampu membaca hadis tentang silaturahmi dengan baik.</v>
      </c>
      <c r="AR46" s="380" t="str">
        <f t="shared" si="37"/>
        <v/>
      </c>
      <c r="AS46" s="380" t="str">
        <f t="shared" si="38"/>
        <v/>
      </c>
      <c r="AT46" s="380" t="str">
        <f t="shared" si="39"/>
        <v>mampu menjelaskan tujuan diutusnya Rasul dengan benar</v>
      </c>
      <c r="AU46" s="380" t="str">
        <f t="shared" si="40"/>
        <v>menjelaskan makna salam dengan baik</v>
      </c>
      <c r="AV46" s="380" t="str">
        <f t="shared" si="41"/>
        <v>menjelaskan ciri-ciri munafik dengan baik</v>
      </c>
      <c r="AW46" s="380" t="str">
        <f t="shared" si="42"/>
        <v/>
      </c>
      <c r="AX46" s="380" t="str">
        <f t="shared" si="43"/>
        <v>mampu menceritakan kisah nabi Muhammad SAW membangun kota Madinah</v>
      </c>
      <c r="AY46" s="255" t="str">
        <f t="shared" ref="AY46:BH46" si="114">IF(D46&lt;$R$16,D46,"")</f>
        <v/>
      </c>
      <c r="AZ46" s="255" t="str">
        <f t="shared" si="114"/>
        <v/>
      </c>
      <c r="BA46" s="255" t="str">
        <f t="shared" si="114"/>
        <v/>
      </c>
      <c r="BB46" s="255" t="str">
        <f t="shared" si="114"/>
        <v/>
      </c>
      <c r="BC46" s="255" t="str">
        <f t="shared" si="114"/>
        <v/>
      </c>
      <c r="BD46" s="255" t="str">
        <f t="shared" si="114"/>
        <v/>
      </c>
      <c r="BE46" s="255" t="str">
        <f t="shared" si="114"/>
        <v/>
      </c>
      <c r="BF46" s="255" t="str">
        <f t="shared" si="114"/>
        <v/>
      </c>
      <c r="BG46" s="255" t="str">
        <f t="shared" si="114"/>
        <v/>
      </c>
      <c r="BH46" s="255" t="str">
        <f t="shared" si="114"/>
        <v/>
      </c>
      <c r="BI46" s="225" t="str">
        <f t="shared" ref="BI46:BR46" si="115">IFERROR(RANK(AY46,$AY46:$BH46,0)+COUNTIF($AY46:AY46,AY46)-1,"")</f>
        <v/>
      </c>
      <c r="BJ46" s="225" t="str">
        <f t="shared" si="115"/>
        <v/>
      </c>
      <c r="BK46" s="225" t="str">
        <f t="shared" si="115"/>
        <v/>
      </c>
      <c r="BL46" s="225" t="str">
        <f t="shared" si="115"/>
        <v/>
      </c>
      <c r="BM46" s="225" t="str">
        <f t="shared" si="115"/>
        <v/>
      </c>
      <c r="BN46" s="225" t="str">
        <f t="shared" si="115"/>
        <v/>
      </c>
      <c r="BO46" s="225" t="str">
        <f t="shared" si="115"/>
        <v/>
      </c>
      <c r="BP46" s="225" t="str">
        <f t="shared" si="115"/>
        <v/>
      </c>
      <c r="BQ46" s="225" t="str">
        <f t="shared" si="115"/>
        <v/>
      </c>
      <c r="BR46" s="225" t="str">
        <f t="shared" si="115"/>
        <v/>
      </c>
      <c r="BS46" s="379" t="str">
        <f t="shared" si="46"/>
        <v/>
      </c>
      <c r="BT46" s="377" t="str">
        <f t="shared" si="47"/>
        <v/>
      </c>
      <c r="BU46" s="377" t="str">
        <f t="shared" si="48"/>
        <v/>
      </c>
      <c r="BV46" s="377" t="str">
        <f t="shared" si="49"/>
        <v>mampu menjelaskan arti iman kepada Rasul dengan benar</v>
      </c>
      <c r="BW46" s="377" t="str">
        <f t="shared" si="50"/>
        <v>mampu menyebutkan sifat-sifat Rasul dengan benar</v>
      </c>
      <c r="BX46" s="377" t="str">
        <f t="shared" si="51"/>
        <v/>
      </c>
      <c r="BY46" s="377" t="str">
        <f t="shared" si="52"/>
        <v/>
      </c>
      <c r="BZ46" s="377" t="str">
        <f t="shared" si="53"/>
        <v/>
      </c>
      <c r="CA46" s="377" t="str">
        <f t="shared" si="54"/>
        <v>menjelaskan ketentuan dan mempraktikkan tata cara  salat jumat, salat duha, dan salat tahajud dengan benar</v>
      </c>
      <c r="CB46" s="377" t="str">
        <f t="shared" si="55"/>
        <v/>
      </c>
      <c r="CC46" s="257" t="str">
        <f t="shared" si="56"/>
        <v>Kompetensi dalam hal mampu membaca Q.S. At-Tīn dengan tartil.mampu menjelaskan pesan-pesan pokok Q.S. At-Tīn dengan baik.mampu membaca hadis tentang silaturahmi dengan baik.mampu menjelaskan tujuan diutusnya Rasul dengan benarmenjelaskan makna salam dengan baikmenjelaskan ciri-ciri munafik dengan baikmampu menceritakan kisah nabi Muhammad SAW membangun kota Madinah sudah tercapai.</v>
      </c>
      <c r="CD46" s="257" t="str">
        <f t="shared" si="57"/>
        <v>Kompetensi dalam hal mampu menjelaskan arti iman kepada Rasul dengan benarmampu menyebutkan sifat-sifat Rasul dengan benarmenjelaskan ketentuan dan mempraktikkan tata cara  salat jumat, salat duha, dan salat tahajud dengan benar perlu ditingkatkan.</v>
      </c>
    </row>
    <row r="47" spans="1:82" ht="18.75" customHeight="1">
      <c r="A47" s="190"/>
      <c r="B47" s="208">
        <f>'DATA PESERTA DIDIK'!A37</f>
        <v>32</v>
      </c>
      <c r="C47" s="248" t="str">
        <f>'DATA PESERTA DIDIK'!D37</f>
        <v>BERLIANTI QAIRINA WIGATI CANDRA</v>
      </c>
      <c r="D47" s="249">
        <v>90</v>
      </c>
      <c r="E47" s="249">
        <v>100</v>
      </c>
      <c r="F47" s="249">
        <v>92</v>
      </c>
      <c r="G47" s="249">
        <v>90</v>
      </c>
      <c r="H47" s="249">
        <v>100</v>
      </c>
      <c r="I47" s="249">
        <v>100</v>
      </c>
      <c r="J47" s="249">
        <v>94</v>
      </c>
      <c r="K47" s="249">
        <v>85</v>
      </c>
      <c r="L47" s="249">
        <v>94</v>
      </c>
      <c r="M47" s="249">
        <v>94</v>
      </c>
      <c r="N47" s="250">
        <f t="shared" si="11"/>
        <v>93.9</v>
      </c>
      <c r="O47" s="251"/>
      <c r="P47" s="251">
        <v>88</v>
      </c>
      <c r="Q47" s="250">
        <f t="shared" si="12"/>
        <v>88</v>
      </c>
      <c r="R47" s="250">
        <f t="shared" si="13"/>
        <v>90.95</v>
      </c>
      <c r="S47" s="190"/>
      <c r="T47" s="190"/>
      <c r="U47" s="253">
        <f t="shared" si="14"/>
        <v>90</v>
      </c>
      <c r="V47" s="253">
        <f t="shared" si="15"/>
        <v>100</v>
      </c>
      <c r="W47" s="253">
        <f t="shared" si="16"/>
        <v>92</v>
      </c>
      <c r="X47" s="253">
        <f t="shared" si="17"/>
        <v>90</v>
      </c>
      <c r="Y47" s="253">
        <f t="shared" si="18"/>
        <v>100</v>
      </c>
      <c r="Z47" s="253">
        <f t="shared" si="19"/>
        <v>100</v>
      </c>
      <c r="AA47" s="253">
        <f t="shared" si="20"/>
        <v>94</v>
      </c>
      <c r="AB47" s="253" t="str">
        <f t="shared" si="21"/>
        <v/>
      </c>
      <c r="AC47" s="253">
        <f t="shared" si="22"/>
        <v>94</v>
      </c>
      <c r="AD47" s="253">
        <f t="shared" si="23"/>
        <v>94</v>
      </c>
      <c r="AE47" s="254">
        <f t="shared" si="24"/>
        <v>8</v>
      </c>
      <c r="AF47" s="254">
        <f t="shared" si="25"/>
        <v>1</v>
      </c>
      <c r="AG47" s="254">
        <f t="shared" si="26"/>
        <v>7</v>
      </c>
      <c r="AH47" s="254">
        <f t="shared" si="27"/>
        <v>9</v>
      </c>
      <c r="AI47" s="254">
        <f t="shared" si="28"/>
        <v>2</v>
      </c>
      <c r="AJ47" s="254">
        <f t="shared" si="29"/>
        <v>3</v>
      </c>
      <c r="AK47" s="254">
        <f t="shared" si="30"/>
        <v>4</v>
      </c>
      <c r="AL47" s="254" t="str">
        <f t="shared" si="31"/>
        <v/>
      </c>
      <c r="AM47" s="254">
        <f t="shared" si="32"/>
        <v>5</v>
      </c>
      <c r="AN47" s="254">
        <f t="shared" si="33"/>
        <v>6</v>
      </c>
      <c r="AO47" s="379" t="str">
        <f t="shared" si="34"/>
        <v/>
      </c>
      <c r="AP47" s="380" t="str">
        <f t="shared" si="35"/>
        <v>mampu menjelaskan pesan-pesan pokok Q.S. At-Tīn dengan baik.</v>
      </c>
      <c r="AQ47" s="380" t="str">
        <f t="shared" si="36"/>
        <v>mampu membaca hadis tentang silaturahmi dengan baik.</v>
      </c>
      <c r="AR47" s="380" t="str">
        <f t="shared" si="37"/>
        <v/>
      </c>
      <c r="AS47" s="380" t="str">
        <f t="shared" si="38"/>
        <v>mampu menyebutkan sifat-sifat Rasul dengan benar</v>
      </c>
      <c r="AT47" s="380" t="str">
        <f t="shared" si="39"/>
        <v>mampu menjelaskan tujuan diutusnya Rasul dengan benar</v>
      </c>
      <c r="AU47" s="380" t="str">
        <f t="shared" si="40"/>
        <v>menjelaskan makna salam dengan baik</v>
      </c>
      <c r="AV47" s="380" t="str">
        <f t="shared" si="41"/>
        <v/>
      </c>
      <c r="AW47" s="380" t="str">
        <f t="shared" si="42"/>
        <v>menjelaskan ketentuan dan mempraktikkan tata cara  salat jumat, salat duha, dan salat tahajud dengan benar</v>
      </c>
      <c r="AX47" s="380" t="str">
        <f t="shared" si="43"/>
        <v>mampu menceritakan kisah nabi Muhammad SAW membangun kota Madinah</v>
      </c>
      <c r="AY47" s="255" t="str">
        <f t="shared" ref="AY47:BH47" si="116">IF(D47&lt;$R$16,D47,"")</f>
        <v/>
      </c>
      <c r="AZ47" s="255" t="str">
        <f t="shared" si="116"/>
        <v/>
      </c>
      <c r="BA47" s="255" t="str">
        <f t="shared" si="116"/>
        <v/>
      </c>
      <c r="BB47" s="255" t="str">
        <f t="shared" si="116"/>
        <v/>
      </c>
      <c r="BC47" s="255" t="str">
        <f t="shared" si="116"/>
        <v/>
      </c>
      <c r="BD47" s="255" t="str">
        <f t="shared" si="116"/>
        <v/>
      </c>
      <c r="BE47" s="255" t="str">
        <f t="shared" si="116"/>
        <v/>
      </c>
      <c r="BF47" s="255">
        <f t="shared" si="116"/>
        <v>85</v>
      </c>
      <c r="BG47" s="255" t="str">
        <f t="shared" si="116"/>
        <v/>
      </c>
      <c r="BH47" s="255" t="str">
        <f t="shared" si="116"/>
        <v/>
      </c>
      <c r="BI47" s="225" t="str">
        <f t="shared" ref="BI47:BR47" si="117">IFERROR(RANK(AY47,$AY47:$BH47,0)+COUNTIF($AY47:AY47,AY47)-1,"")</f>
        <v/>
      </c>
      <c r="BJ47" s="225" t="str">
        <f t="shared" si="117"/>
        <v/>
      </c>
      <c r="BK47" s="225" t="str">
        <f t="shared" si="117"/>
        <v/>
      </c>
      <c r="BL47" s="225" t="str">
        <f t="shared" si="117"/>
        <v/>
      </c>
      <c r="BM47" s="225" t="str">
        <f t="shared" si="117"/>
        <v/>
      </c>
      <c r="BN47" s="225" t="str">
        <f t="shared" si="117"/>
        <v/>
      </c>
      <c r="BO47" s="225" t="str">
        <f t="shared" si="117"/>
        <v/>
      </c>
      <c r="BP47" s="225">
        <f t="shared" si="117"/>
        <v>1</v>
      </c>
      <c r="BQ47" s="225" t="str">
        <f t="shared" si="117"/>
        <v/>
      </c>
      <c r="BR47" s="225" t="str">
        <f t="shared" si="117"/>
        <v/>
      </c>
      <c r="BS47" s="379" t="str">
        <f t="shared" si="46"/>
        <v>mampu membaca Q.S. At-Tīn dengan tartil.</v>
      </c>
      <c r="BT47" s="377" t="str">
        <f t="shared" si="47"/>
        <v/>
      </c>
      <c r="BU47" s="377" t="str">
        <f t="shared" si="48"/>
        <v/>
      </c>
      <c r="BV47" s="377" t="str">
        <f t="shared" si="49"/>
        <v>mampu menjelaskan arti iman kepada Rasul dengan benar</v>
      </c>
      <c r="BW47" s="377" t="str">
        <f t="shared" si="50"/>
        <v/>
      </c>
      <c r="BX47" s="377" t="str">
        <f t="shared" si="51"/>
        <v/>
      </c>
      <c r="BY47" s="377" t="str">
        <f t="shared" si="52"/>
        <v/>
      </c>
      <c r="BZ47" s="377" t="str">
        <f t="shared" si="53"/>
        <v>menjelaskan ciri-ciri munafik dengan baik</v>
      </c>
      <c r="CA47" s="377" t="str">
        <f t="shared" si="54"/>
        <v/>
      </c>
      <c r="CB47" s="377" t="str">
        <f t="shared" si="55"/>
        <v/>
      </c>
      <c r="CC47" s="257" t="str">
        <f t="shared" si="56"/>
        <v>Kompetensi dalam hal mampu menjelaskan pesan-pesan pokok Q.S. At-Tīn dengan baik.mampu membaca hadis tentang silaturahmi dengan baik.mampu menyebutkan sifat-sifat Rasul dengan benarmampu menjelaskan tujuan diutusnya Rasul dengan benarmenjelaskan makna salam dengan baikmenjelaskan ketentuan dan mempraktikkan tata cara  salat jumat, salat duha, dan salat tahajud dengan benarmampu menceritakan kisah nabi Muhammad SAW membangun kota Madinah sudah tercapai.</v>
      </c>
      <c r="CD47" s="257" t="str">
        <f t="shared" si="57"/>
        <v>Kompetensi dalam hal mampu membaca Q.S. At-Tīn dengan tartil.mampu menjelaskan arti iman kepada Rasul dengan benarmenjelaskan ciri-ciri munafik dengan baik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11"/>
        <v>-</v>
      </c>
      <c r="O48" s="251"/>
      <c r="P48" s="251"/>
      <c r="Q48" s="250" t="str">
        <f t="shared" si="12"/>
        <v>-</v>
      </c>
      <c r="R48" s="250" t="str">
        <f t="shared" si="13"/>
        <v>-</v>
      </c>
      <c r="S48" s="190"/>
      <c r="T48" s="190"/>
      <c r="U48" s="253" t="str">
        <f t="shared" si="14"/>
        <v/>
      </c>
      <c r="V48" s="253" t="str">
        <f t="shared" si="15"/>
        <v/>
      </c>
      <c r="W48" s="253" t="str">
        <f t="shared" si="16"/>
        <v/>
      </c>
      <c r="X48" s="253" t="str">
        <f t="shared" si="17"/>
        <v/>
      </c>
      <c r="Y48" s="253" t="str">
        <f t="shared" si="18"/>
        <v/>
      </c>
      <c r="Z48" s="253" t="str">
        <f t="shared" si="19"/>
        <v/>
      </c>
      <c r="AA48" s="253" t="str">
        <f t="shared" si="20"/>
        <v/>
      </c>
      <c r="AB48" s="253" t="str">
        <f t="shared" si="21"/>
        <v/>
      </c>
      <c r="AC48" s="253" t="str">
        <f t="shared" si="22"/>
        <v/>
      </c>
      <c r="AD48" s="253" t="str">
        <f t="shared" si="23"/>
        <v/>
      </c>
      <c r="AE48" s="254" t="str">
        <f t="shared" si="24"/>
        <v/>
      </c>
      <c r="AF48" s="254" t="str">
        <f t="shared" si="25"/>
        <v/>
      </c>
      <c r="AG48" s="254" t="str">
        <f t="shared" si="26"/>
        <v/>
      </c>
      <c r="AH48" s="254" t="str">
        <f t="shared" si="27"/>
        <v/>
      </c>
      <c r="AI48" s="254" t="str">
        <f t="shared" si="28"/>
        <v/>
      </c>
      <c r="AJ48" s="254" t="str">
        <f t="shared" si="29"/>
        <v/>
      </c>
      <c r="AK48" s="254" t="str">
        <f t="shared" si="30"/>
        <v/>
      </c>
      <c r="AL48" s="254" t="str">
        <f t="shared" si="31"/>
        <v/>
      </c>
      <c r="AM48" s="254" t="str">
        <f t="shared" si="32"/>
        <v/>
      </c>
      <c r="AN48" s="254" t="str">
        <f t="shared" si="33"/>
        <v/>
      </c>
      <c r="AO48" s="379" t="str">
        <f t="shared" si="34"/>
        <v/>
      </c>
      <c r="AP48" s="380" t="str">
        <f t="shared" si="35"/>
        <v/>
      </c>
      <c r="AQ48" s="380" t="str">
        <f t="shared" si="36"/>
        <v/>
      </c>
      <c r="AR48" s="380" t="str">
        <f t="shared" si="37"/>
        <v/>
      </c>
      <c r="AS48" s="380" t="str">
        <f t="shared" si="38"/>
        <v/>
      </c>
      <c r="AT48" s="380" t="str">
        <f t="shared" si="39"/>
        <v/>
      </c>
      <c r="AU48" s="380" t="str">
        <f t="shared" si="40"/>
        <v/>
      </c>
      <c r="AV48" s="380" t="str">
        <f t="shared" si="41"/>
        <v/>
      </c>
      <c r="AW48" s="380" t="str">
        <f t="shared" si="42"/>
        <v/>
      </c>
      <c r="AX48" s="380" t="str">
        <f t="shared" si="43"/>
        <v/>
      </c>
      <c r="AY48" s="255">
        <f t="shared" ref="AY48:BH48" si="118">IF(D48&lt;$R$16,D48,"")</f>
        <v>0</v>
      </c>
      <c r="AZ48" s="255">
        <f t="shared" si="118"/>
        <v>0</v>
      </c>
      <c r="BA48" s="255">
        <f t="shared" si="118"/>
        <v>0</v>
      </c>
      <c r="BB48" s="255">
        <f t="shared" si="118"/>
        <v>0</v>
      </c>
      <c r="BC48" s="255">
        <f t="shared" si="118"/>
        <v>0</v>
      </c>
      <c r="BD48" s="255">
        <f t="shared" si="118"/>
        <v>0</v>
      </c>
      <c r="BE48" s="255">
        <f t="shared" si="118"/>
        <v>0</v>
      </c>
      <c r="BF48" s="255">
        <f t="shared" si="118"/>
        <v>0</v>
      </c>
      <c r="BG48" s="255">
        <f t="shared" si="118"/>
        <v>0</v>
      </c>
      <c r="BH48" s="255">
        <f t="shared" si="118"/>
        <v>0</v>
      </c>
      <c r="BI48" s="225">
        <f t="shared" ref="BI48:BR48" si="119">IFERROR(RANK(AY48,$AY48:$BH48,0)+COUNTIF($AY48:AY48,AY48)-1,"")</f>
        <v>1</v>
      </c>
      <c r="BJ48" s="225">
        <f t="shared" si="119"/>
        <v>2</v>
      </c>
      <c r="BK48" s="225">
        <f t="shared" si="119"/>
        <v>3</v>
      </c>
      <c r="BL48" s="225">
        <f t="shared" si="119"/>
        <v>4</v>
      </c>
      <c r="BM48" s="225">
        <f t="shared" si="119"/>
        <v>5</v>
      </c>
      <c r="BN48" s="225">
        <f t="shared" si="119"/>
        <v>6</v>
      </c>
      <c r="BO48" s="225">
        <f t="shared" si="119"/>
        <v>7</v>
      </c>
      <c r="BP48" s="225">
        <f t="shared" si="119"/>
        <v>8</v>
      </c>
      <c r="BQ48" s="225">
        <f t="shared" si="119"/>
        <v>9</v>
      </c>
      <c r="BR48" s="225">
        <f t="shared" si="119"/>
        <v>10</v>
      </c>
      <c r="BS48" s="379" t="str">
        <f t="shared" si="46"/>
        <v>mampu membaca Q.S. At-Tīn dengan tartil.</v>
      </c>
      <c r="BT48" s="377" t="str">
        <f t="shared" si="47"/>
        <v>mampu menjelaskan pesan-pesan pokok Q.S. At-Tīn dengan baik.</v>
      </c>
      <c r="BU48" s="377" t="str">
        <f t="shared" si="48"/>
        <v>mampu membaca hadis tentang silaturahmi dengan baik.</v>
      </c>
      <c r="BV48" s="377" t="str">
        <f t="shared" si="49"/>
        <v>mampu menjelaskan arti iman kepada Rasul dengan benar</v>
      </c>
      <c r="BW48" s="377" t="str">
        <f t="shared" si="50"/>
        <v>mampu menyebutkan sifat-sifat Rasul dengan benar</v>
      </c>
      <c r="BX48" s="377" t="str">
        <f t="shared" si="51"/>
        <v>mampu menjelaskan tujuan diutusnya Rasul dengan benar</v>
      </c>
      <c r="BY48" s="377" t="str">
        <f t="shared" si="52"/>
        <v>menjelaskan makna salam dengan baik</v>
      </c>
      <c r="BZ48" s="377" t="str">
        <f t="shared" si="53"/>
        <v>menjelaskan ciri-ciri munafik dengan baik</v>
      </c>
      <c r="CA48" s="377" t="str">
        <f t="shared" si="54"/>
        <v>menjelaskan ketentuan dan mempraktikkan tata cara  salat jumat, salat duha, dan salat tahajud dengan benar</v>
      </c>
      <c r="CB48" s="377" t="str">
        <f t="shared" si="55"/>
        <v>mampu menceritakan kisah nabi Muhammad SAW membangun kota Madinah</v>
      </c>
      <c r="CC48" s="257" t="str">
        <f t="shared" si="56"/>
        <v>Kompetensi dalam hal  sudah tercapai.</v>
      </c>
      <c r="CD48"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11"/>
        <v>-</v>
      </c>
      <c r="O49" s="251"/>
      <c r="P49" s="251"/>
      <c r="Q49" s="250" t="str">
        <f t="shared" si="12"/>
        <v>-</v>
      </c>
      <c r="R49" s="250" t="str">
        <f t="shared" si="13"/>
        <v>-</v>
      </c>
      <c r="S49" s="190"/>
      <c r="T49" s="190"/>
      <c r="U49" s="253" t="str">
        <f t="shared" si="14"/>
        <v/>
      </c>
      <c r="V49" s="253" t="str">
        <f t="shared" si="15"/>
        <v/>
      </c>
      <c r="W49" s="253" t="str">
        <f t="shared" si="16"/>
        <v/>
      </c>
      <c r="X49" s="253" t="str">
        <f t="shared" si="17"/>
        <v/>
      </c>
      <c r="Y49" s="253" t="str">
        <f t="shared" si="18"/>
        <v/>
      </c>
      <c r="Z49" s="253" t="str">
        <f t="shared" si="19"/>
        <v/>
      </c>
      <c r="AA49" s="253" t="str">
        <f t="shared" si="20"/>
        <v/>
      </c>
      <c r="AB49" s="253" t="str">
        <f t="shared" si="21"/>
        <v/>
      </c>
      <c r="AC49" s="253" t="str">
        <f t="shared" si="22"/>
        <v/>
      </c>
      <c r="AD49" s="253" t="str">
        <f t="shared" si="23"/>
        <v/>
      </c>
      <c r="AE49" s="254" t="str">
        <f t="shared" si="24"/>
        <v/>
      </c>
      <c r="AF49" s="254" t="str">
        <f t="shared" si="25"/>
        <v/>
      </c>
      <c r="AG49" s="254" t="str">
        <f t="shared" si="26"/>
        <v/>
      </c>
      <c r="AH49" s="254" t="str">
        <f t="shared" si="27"/>
        <v/>
      </c>
      <c r="AI49" s="254" t="str">
        <f t="shared" si="28"/>
        <v/>
      </c>
      <c r="AJ49" s="254" t="str">
        <f t="shared" si="29"/>
        <v/>
      </c>
      <c r="AK49" s="254" t="str">
        <f t="shared" si="30"/>
        <v/>
      </c>
      <c r="AL49" s="254" t="str">
        <f t="shared" si="31"/>
        <v/>
      </c>
      <c r="AM49" s="254" t="str">
        <f t="shared" si="32"/>
        <v/>
      </c>
      <c r="AN49" s="254" t="str">
        <f t="shared" si="33"/>
        <v/>
      </c>
      <c r="AO49" s="379" t="str">
        <f t="shared" si="34"/>
        <v/>
      </c>
      <c r="AP49" s="380" t="str">
        <f t="shared" si="35"/>
        <v/>
      </c>
      <c r="AQ49" s="380" t="str">
        <f t="shared" si="36"/>
        <v/>
      </c>
      <c r="AR49" s="380" t="str">
        <f t="shared" si="37"/>
        <v/>
      </c>
      <c r="AS49" s="380" t="str">
        <f t="shared" si="38"/>
        <v/>
      </c>
      <c r="AT49" s="380" t="str">
        <f t="shared" si="39"/>
        <v/>
      </c>
      <c r="AU49" s="380" t="str">
        <f t="shared" si="40"/>
        <v/>
      </c>
      <c r="AV49" s="380" t="str">
        <f t="shared" si="41"/>
        <v/>
      </c>
      <c r="AW49" s="380" t="str">
        <f t="shared" si="42"/>
        <v/>
      </c>
      <c r="AX49" s="380" t="str">
        <f t="shared" si="43"/>
        <v/>
      </c>
      <c r="AY49" s="255">
        <f t="shared" ref="AY49:BH49" si="120">IF(D49&lt;$R$16,D49,"")</f>
        <v>0</v>
      </c>
      <c r="AZ49" s="255">
        <f t="shared" si="120"/>
        <v>0</v>
      </c>
      <c r="BA49" s="255">
        <f t="shared" si="120"/>
        <v>0</v>
      </c>
      <c r="BB49" s="255">
        <f t="shared" si="120"/>
        <v>0</v>
      </c>
      <c r="BC49" s="255">
        <f t="shared" si="120"/>
        <v>0</v>
      </c>
      <c r="BD49" s="255">
        <f t="shared" si="120"/>
        <v>0</v>
      </c>
      <c r="BE49" s="255">
        <f t="shared" si="120"/>
        <v>0</v>
      </c>
      <c r="BF49" s="255">
        <f t="shared" si="120"/>
        <v>0</v>
      </c>
      <c r="BG49" s="255">
        <f t="shared" si="120"/>
        <v>0</v>
      </c>
      <c r="BH49" s="255">
        <f t="shared" si="120"/>
        <v>0</v>
      </c>
      <c r="BI49" s="225">
        <f t="shared" ref="BI49:BR49" si="121">IFERROR(RANK(AY49,$AY49:$BH49,0)+COUNTIF($AY49:AY49,AY49)-1,"")</f>
        <v>1</v>
      </c>
      <c r="BJ49" s="225">
        <f t="shared" si="121"/>
        <v>2</v>
      </c>
      <c r="BK49" s="225">
        <f t="shared" si="121"/>
        <v>3</v>
      </c>
      <c r="BL49" s="225">
        <f t="shared" si="121"/>
        <v>4</v>
      </c>
      <c r="BM49" s="225">
        <f t="shared" si="121"/>
        <v>5</v>
      </c>
      <c r="BN49" s="225">
        <f t="shared" si="121"/>
        <v>6</v>
      </c>
      <c r="BO49" s="225">
        <f t="shared" si="121"/>
        <v>7</v>
      </c>
      <c r="BP49" s="225">
        <f t="shared" si="121"/>
        <v>8</v>
      </c>
      <c r="BQ49" s="225">
        <f t="shared" si="121"/>
        <v>9</v>
      </c>
      <c r="BR49" s="225">
        <f t="shared" si="121"/>
        <v>10</v>
      </c>
      <c r="BS49" s="379" t="str">
        <f t="shared" si="46"/>
        <v>mampu membaca Q.S. At-Tīn dengan tartil.</v>
      </c>
      <c r="BT49" s="377" t="str">
        <f t="shared" si="47"/>
        <v>mampu menjelaskan pesan-pesan pokok Q.S. At-Tīn dengan baik.</v>
      </c>
      <c r="BU49" s="377" t="str">
        <f t="shared" si="48"/>
        <v>mampu membaca hadis tentang silaturahmi dengan baik.</v>
      </c>
      <c r="BV49" s="377" t="str">
        <f t="shared" si="49"/>
        <v>mampu menjelaskan arti iman kepada Rasul dengan benar</v>
      </c>
      <c r="BW49" s="377" t="str">
        <f t="shared" si="50"/>
        <v>mampu menyebutkan sifat-sifat Rasul dengan benar</v>
      </c>
      <c r="BX49" s="377" t="str">
        <f t="shared" si="51"/>
        <v>mampu menjelaskan tujuan diutusnya Rasul dengan benar</v>
      </c>
      <c r="BY49" s="377" t="str">
        <f t="shared" si="52"/>
        <v>menjelaskan makna salam dengan baik</v>
      </c>
      <c r="BZ49" s="377" t="str">
        <f t="shared" si="53"/>
        <v>menjelaskan ciri-ciri munafik dengan baik</v>
      </c>
      <c r="CA49" s="377" t="str">
        <f t="shared" si="54"/>
        <v>menjelaskan ketentuan dan mempraktikkan tata cara  salat jumat, salat duha, dan salat tahajud dengan benar</v>
      </c>
      <c r="CB49" s="377" t="str">
        <f t="shared" si="55"/>
        <v>mampu menceritakan kisah nabi Muhammad SAW membangun kota Madinah</v>
      </c>
      <c r="CC49" s="257" t="str">
        <f t="shared" si="56"/>
        <v>Kompetensi dalam hal  sudah tercapai.</v>
      </c>
      <c r="CD49"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11"/>
        <v>-</v>
      </c>
      <c r="O50" s="251"/>
      <c r="P50" s="251"/>
      <c r="Q50" s="250" t="str">
        <f t="shared" si="12"/>
        <v>-</v>
      </c>
      <c r="R50" s="250" t="str">
        <f t="shared" si="13"/>
        <v>-</v>
      </c>
      <c r="S50" s="190"/>
      <c r="T50" s="190"/>
      <c r="U50" s="253" t="str">
        <f t="shared" si="14"/>
        <v/>
      </c>
      <c r="V50" s="253" t="str">
        <f t="shared" si="15"/>
        <v/>
      </c>
      <c r="W50" s="253" t="str">
        <f t="shared" si="16"/>
        <v/>
      </c>
      <c r="X50" s="253" t="str">
        <f t="shared" si="17"/>
        <v/>
      </c>
      <c r="Y50" s="253" t="str">
        <f t="shared" si="18"/>
        <v/>
      </c>
      <c r="Z50" s="253" t="str">
        <f t="shared" si="19"/>
        <v/>
      </c>
      <c r="AA50" s="253" t="str">
        <f t="shared" si="20"/>
        <v/>
      </c>
      <c r="AB50" s="253" t="str">
        <f t="shared" si="21"/>
        <v/>
      </c>
      <c r="AC50" s="253" t="str">
        <f t="shared" si="22"/>
        <v/>
      </c>
      <c r="AD50" s="253" t="str">
        <f t="shared" si="23"/>
        <v/>
      </c>
      <c r="AE50" s="254" t="str">
        <f t="shared" si="24"/>
        <v/>
      </c>
      <c r="AF50" s="254" t="str">
        <f t="shared" si="25"/>
        <v/>
      </c>
      <c r="AG50" s="254" t="str">
        <f t="shared" si="26"/>
        <v/>
      </c>
      <c r="AH50" s="254" t="str">
        <f t="shared" si="27"/>
        <v/>
      </c>
      <c r="AI50" s="254" t="str">
        <f t="shared" si="28"/>
        <v/>
      </c>
      <c r="AJ50" s="254" t="str">
        <f t="shared" si="29"/>
        <v/>
      </c>
      <c r="AK50" s="254" t="str">
        <f t="shared" si="30"/>
        <v/>
      </c>
      <c r="AL50" s="254" t="str">
        <f t="shared" si="31"/>
        <v/>
      </c>
      <c r="AM50" s="254" t="str">
        <f t="shared" si="32"/>
        <v/>
      </c>
      <c r="AN50" s="254" t="str">
        <f t="shared" si="33"/>
        <v/>
      </c>
      <c r="AO50" s="379" t="str">
        <f t="shared" si="34"/>
        <v/>
      </c>
      <c r="AP50" s="380" t="str">
        <f t="shared" si="35"/>
        <v/>
      </c>
      <c r="AQ50" s="380" t="str">
        <f t="shared" si="36"/>
        <v/>
      </c>
      <c r="AR50" s="380" t="str">
        <f t="shared" si="37"/>
        <v/>
      </c>
      <c r="AS50" s="380" t="str">
        <f t="shared" si="38"/>
        <v/>
      </c>
      <c r="AT50" s="380" t="str">
        <f t="shared" si="39"/>
        <v/>
      </c>
      <c r="AU50" s="380" t="str">
        <f t="shared" si="40"/>
        <v/>
      </c>
      <c r="AV50" s="380" t="str">
        <f t="shared" si="41"/>
        <v/>
      </c>
      <c r="AW50" s="380" t="str">
        <f t="shared" si="42"/>
        <v/>
      </c>
      <c r="AX50" s="380" t="str">
        <f t="shared" si="43"/>
        <v/>
      </c>
      <c r="AY50" s="255">
        <f t="shared" ref="AY50:BH50" si="122">IF(D50&lt;$R$16,D50,"")</f>
        <v>0</v>
      </c>
      <c r="AZ50" s="255">
        <f t="shared" si="122"/>
        <v>0</v>
      </c>
      <c r="BA50" s="255">
        <f t="shared" si="122"/>
        <v>0</v>
      </c>
      <c r="BB50" s="255">
        <f t="shared" si="122"/>
        <v>0</v>
      </c>
      <c r="BC50" s="255">
        <f t="shared" si="122"/>
        <v>0</v>
      </c>
      <c r="BD50" s="255">
        <f t="shared" si="122"/>
        <v>0</v>
      </c>
      <c r="BE50" s="255">
        <f t="shared" si="122"/>
        <v>0</v>
      </c>
      <c r="BF50" s="255">
        <f t="shared" si="122"/>
        <v>0</v>
      </c>
      <c r="BG50" s="255">
        <f t="shared" si="122"/>
        <v>0</v>
      </c>
      <c r="BH50" s="255">
        <f t="shared" si="122"/>
        <v>0</v>
      </c>
      <c r="BI50" s="225">
        <f t="shared" ref="BI50:BR50" si="123">IFERROR(RANK(AY50,$AY50:$BH50,0)+COUNTIF($AY50:AY50,AY50)-1,"")</f>
        <v>1</v>
      </c>
      <c r="BJ50" s="225">
        <f t="shared" si="123"/>
        <v>2</v>
      </c>
      <c r="BK50" s="225">
        <f t="shared" si="123"/>
        <v>3</v>
      </c>
      <c r="BL50" s="225">
        <f t="shared" si="123"/>
        <v>4</v>
      </c>
      <c r="BM50" s="225">
        <f t="shared" si="123"/>
        <v>5</v>
      </c>
      <c r="BN50" s="225">
        <f t="shared" si="123"/>
        <v>6</v>
      </c>
      <c r="BO50" s="225">
        <f t="shared" si="123"/>
        <v>7</v>
      </c>
      <c r="BP50" s="225">
        <f t="shared" si="123"/>
        <v>8</v>
      </c>
      <c r="BQ50" s="225">
        <f t="shared" si="123"/>
        <v>9</v>
      </c>
      <c r="BR50" s="225">
        <f t="shared" si="123"/>
        <v>10</v>
      </c>
      <c r="BS50" s="379" t="str">
        <f t="shared" si="46"/>
        <v>mampu membaca Q.S. At-Tīn dengan tartil.</v>
      </c>
      <c r="BT50" s="377" t="str">
        <f t="shared" si="47"/>
        <v>mampu menjelaskan pesan-pesan pokok Q.S. At-Tīn dengan baik.</v>
      </c>
      <c r="BU50" s="377" t="str">
        <f t="shared" si="48"/>
        <v>mampu membaca hadis tentang silaturahmi dengan baik.</v>
      </c>
      <c r="BV50" s="377" t="str">
        <f t="shared" si="49"/>
        <v>mampu menjelaskan arti iman kepada Rasul dengan benar</v>
      </c>
      <c r="BW50" s="377" t="str">
        <f t="shared" si="50"/>
        <v>mampu menyebutkan sifat-sifat Rasul dengan benar</v>
      </c>
      <c r="BX50" s="377" t="str">
        <f t="shared" si="51"/>
        <v>mampu menjelaskan tujuan diutusnya Rasul dengan benar</v>
      </c>
      <c r="BY50" s="377" t="str">
        <f t="shared" si="52"/>
        <v>menjelaskan makna salam dengan baik</v>
      </c>
      <c r="BZ50" s="377" t="str">
        <f t="shared" si="53"/>
        <v>menjelaskan ciri-ciri munafik dengan baik</v>
      </c>
      <c r="CA50" s="377" t="str">
        <f t="shared" si="54"/>
        <v>menjelaskan ketentuan dan mempraktikkan tata cara  salat jumat, salat duha, dan salat tahajud dengan benar</v>
      </c>
      <c r="CB50" s="377" t="str">
        <f t="shared" si="55"/>
        <v>mampu menceritakan kisah nabi Muhammad SAW membangun kota Madinah</v>
      </c>
      <c r="CC50" s="257" t="str">
        <f t="shared" si="56"/>
        <v>Kompetensi dalam hal  sudah tercapai.</v>
      </c>
      <c r="CD50"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11"/>
        <v>-</v>
      </c>
      <c r="O51" s="251"/>
      <c r="P51" s="251"/>
      <c r="Q51" s="250" t="str">
        <f t="shared" si="12"/>
        <v>-</v>
      </c>
      <c r="R51" s="250" t="str">
        <f t="shared" si="13"/>
        <v>-</v>
      </c>
      <c r="S51" s="190"/>
      <c r="T51" s="190"/>
      <c r="U51" s="253" t="str">
        <f t="shared" si="14"/>
        <v/>
      </c>
      <c r="V51" s="253" t="str">
        <f t="shared" si="15"/>
        <v/>
      </c>
      <c r="W51" s="253" t="str">
        <f t="shared" si="16"/>
        <v/>
      </c>
      <c r="X51" s="253" t="str">
        <f t="shared" si="17"/>
        <v/>
      </c>
      <c r="Y51" s="253" t="str">
        <f t="shared" si="18"/>
        <v/>
      </c>
      <c r="Z51" s="253" t="str">
        <f t="shared" si="19"/>
        <v/>
      </c>
      <c r="AA51" s="253" t="str">
        <f t="shared" si="20"/>
        <v/>
      </c>
      <c r="AB51" s="253" t="str">
        <f t="shared" si="21"/>
        <v/>
      </c>
      <c r="AC51" s="253" t="str">
        <f t="shared" si="22"/>
        <v/>
      </c>
      <c r="AD51" s="253" t="str">
        <f t="shared" si="23"/>
        <v/>
      </c>
      <c r="AE51" s="254" t="str">
        <f t="shared" si="24"/>
        <v/>
      </c>
      <c r="AF51" s="254" t="str">
        <f t="shared" si="25"/>
        <v/>
      </c>
      <c r="AG51" s="254" t="str">
        <f t="shared" si="26"/>
        <v/>
      </c>
      <c r="AH51" s="254" t="str">
        <f t="shared" si="27"/>
        <v/>
      </c>
      <c r="AI51" s="254" t="str">
        <f t="shared" si="28"/>
        <v/>
      </c>
      <c r="AJ51" s="254" t="str">
        <f t="shared" si="29"/>
        <v/>
      </c>
      <c r="AK51" s="254" t="str">
        <f t="shared" si="30"/>
        <v/>
      </c>
      <c r="AL51" s="254" t="str">
        <f t="shared" si="31"/>
        <v/>
      </c>
      <c r="AM51" s="254" t="str">
        <f t="shared" si="32"/>
        <v/>
      </c>
      <c r="AN51" s="254" t="str">
        <f t="shared" si="33"/>
        <v/>
      </c>
      <c r="AO51" s="379" t="str">
        <f t="shared" si="34"/>
        <v/>
      </c>
      <c r="AP51" s="380" t="str">
        <f t="shared" si="35"/>
        <v/>
      </c>
      <c r="AQ51" s="380" t="str">
        <f t="shared" si="36"/>
        <v/>
      </c>
      <c r="AR51" s="380" t="str">
        <f t="shared" si="37"/>
        <v/>
      </c>
      <c r="AS51" s="380" t="str">
        <f t="shared" si="38"/>
        <v/>
      </c>
      <c r="AT51" s="380" t="str">
        <f t="shared" si="39"/>
        <v/>
      </c>
      <c r="AU51" s="380" t="str">
        <f t="shared" si="40"/>
        <v/>
      </c>
      <c r="AV51" s="380" t="str">
        <f t="shared" si="41"/>
        <v/>
      </c>
      <c r="AW51" s="380" t="str">
        <f t="shared" si="42"/>
        <v/>
      </c>
      <c r="AX51" s="380" t="str">
        <f t="shared" si="43"/>
        <v/>
      </c>
      <c r="AY51" s="255">
        <f t="shared" ref="AY51:BH51" si="124">IF(D51&lt;$R$16,D51,"")</f>
        <v>0</v>
      </c>
      <c r="AZ51" s="255">
        <f t="shared" si="124"/>
        <v>0</v>
      </c>
      <c r="BA51" s="255">
        <f t="shared" si="124"/>
        <v>0</v>
      </c>
      <c r="BB51" s="255">
        <f t="shared" si="124"/>
        <v>0</v>
      </c>
      <c r="BC51" s="255">
        <f t="shared" si="124"/>
        <v>0</v>
      </c>
      <c r="BD51" s="255">
        <f t="shared" si="124"/>
        <v>0</v>
      </c>
      <c r="BE51" s="255">
        <f t="shared" si="124"/>
        <v>0</v>
      </c>
      <c r="BF51" s="255">
        <f t="shared" si="124"/>
        <v>0</v>
      </c>
      <c r="BG51" s="255">
        <f t="shared" si="124"/>
        <v>0</v>
      </c>
      <c r="BH51" s="255">
        <f t="shared" si="124"/>
        <v>0</v>
      </c>
      <c r="BI51" s="225">
        <f t="shared" ref="BI51:BR51" si="125">IFERROR(RANK(AY51,$AY51:$BH51,0)+COUNTIF($AY51:AY51,AY51)-1,"")</f>
        <v>1</v>
      </c>
      <c r="BJ51" s="225">
        <f t="shared" si="125"/>
        <v>2</v>
      </c>
      <c r="BK51" s="225">
        <f t="shared" si="125"/>
        <v>3</v>
      </c>
      <c r="BL51" s="225">
        <f t="shared" si="125"/>
        <v>4</v>
      </c>
      <c r="BM51" s="225">
        <f t="shared" si="125"/>
        <v>5</v>
      </c>
      <c r="BN51" s="225">
        <f t="shared" si="125"/>
        <v>6</v>
      </c>
      <c r="BO51" s="225">
        <f t="shared" si="125"/>
        <v>7</v>
      </c>
      <c r="BP51" s="225">
        <f t="shared" si="125"/>
        <v>8</v>
      </c>
      <c r="BQ51" s="225">
        <f t="shared" si="125"/>
        <v>9</v>
      </c>
      <c r="BR51" s="225">
        <f t="shared" si="125"/>
        <v>10</v>
      </c>
      <c r="BS51" s="379" t="str">
        <f t="shared" si="46"/>
        <v>mampu membaca Q.S. At-Tīn dengan tartil.</v>
      </c>
      <c r="BT51" s="377" t="str">
        <f t="shared" si="47"/>
        <v>mampu menjelaskan pesan-pesan pokok Q.S. At-Tīn dengan baik.</v>
      </c>
      <c r="BU51" s="377" t="str">
        <f t="shared" si="48"/>
        <v>mampu membaca hadis tentang silaturahmi dengan baik.</v>
      </c>
      <c r="BV51" s="377" t="str">
        <f t="shared" si="49"/>
        <v>mampu menjelaskan arti iman kepada Rasul dengan benar</v>
      </c>
      <c r="BW51" s="377" t="str">
        <f t="shared" si="50"/>
        <v>mampu menyebutkan sifat-sifat Rasul dengan benar</v>
      </c>
      <c r="BX51" s="377" t="str">
        <f t="shared" si="51"/>
        <v>mampu menjelaskan tujuan diutusnya Rasul dengan benar</v>
      </c>
      <c r="BY51" s="377" t="str">
        <f t="shared" si="52"/>
        <v>menjelaskan makna salam dengan baik</v>
      </c>
      <c r="BZ51" s="377" t="str">
        <f t="shared" si="53"/>
        <v>menjelaskan ciri-ciri munafik dengan baik</v>
      </c>
      <c r="CA51" s="377" t="str">
        <f t="shared" si="54"/>
        <v>menjelaskan ketentuan dan mempraktikkan tata cara  salat jumat, salat duha, dan salat tahajud dengan benar</v>
      </c>
      <c r="CB51" s="377" t="str">
        <f t="shared" si="55"/>
        <v>mampu menceritakan kisah nabi Muhammad SAW membangun kota Madinah</v>
      </c>
      <c r="CC51" s="257" t="str">
        <f t="shared" si="56"/>
        <v>Kompetensi dalam hal  sudah tercapai.</v>
      </c>
      <c r="CD51"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11"/>
        <v>-</v>
      </c>
      <c r="O52" s="251"/>
      <c r="P52" s="251"/>
      <c r="Q52" s="250" t="str">
        <f t="shared" si="12"/>
        <v>-</v>
      </c>
      <c r="R52" s="250" t="str">
        <f t="shared" si="13"/>
        <v>-</v>
      </c>
      <c r="S52" s="190"/>
      <c r="T52" s="190"/>
      <c r="U52" s="253" t="str">
        <f t="shared" si="14"/>
        <v/>
      </c>
      <c r="V52" s="253" t="str">
        <f t="shared" si="15"/>
        <v/>
      </c>
      <c r="W52" s="253" t="str">
        <f t="shared" si="16"/>
        <v/>
      </c>
      <c r="X52" s="253" t="str">
        <f t="shared" si="17"/>
        <v/>
      </c>
      <c r="Y52" s="253" t="str">
        <f t="shared" si="18"/>
        <v/>
      </c>
      <c r="Z52" s="253" t="str">
        <f t="shared" si="19"/>
        <v/>
      </c>
      <c r="AA52" s="253" t="str">
        <f t="shared" si="20"/>
        <v/>
      </c>
      <c r="AB52" s="253" t="str">
        <f t="shared" si="21"/>
        <v/>
      </c>
      <c r="AC52" s="253" t="str">
        <f t="shared" si="22"/>
        <v/>
      </c>
      <c r="AD52" s="253" t="str">
        <f t="shared" si="23"/>
        <v/>
      </c>
      <c r="AE52" s="254" t="str">
        <f t="shared" si="24"/>
        <v/>
      </c>
      <c r="AF52" s="254" t="str">
        <f t="shared" si="25"/>
        <v/>
      </c>
      <c r="AG52" s="254" t="str">
        <f t="shared" si="26"/>
        <v/>
      </c>
      <c r="AH52" s="254" t="str">
        <f t="shared" si="27"/>
        <v/>
      </c>
      <c r="AI52" s="254" t="str">
        <f t="shared" si="28"/>
        <v/>
      </c>
      <c r="AJ52" s="254" t="str">
        <f t="shared" si="29"/>
        <v/>
      </c>
      <c r="AK52" s="254" t="str">
        <f t="shared" si="30"/>
        <v/>
      </c>
      <c r="AL52" s="254" t="str">
        <f t="shared" si="31"/>
        <v/>
      </c>
      <c r="AM52" s="254" t="str">
        <f t="shared" si="32"/>
        <v/>
      </c>
      <c r="AN52" s="254" t="str">
        <f t="shared" si="33"/>
        <v/>
      </c>
      <c r="AO52" s="379" t="str">
        <f t="shared" si="34"/>
        <v/>
      </c>
      <c r="AP52" s="380" t="str">
        <f t="shared" si="35"/>
        <v/>
      </c>
      <c r="AQ52" s="380" t="str">
        <f t="shared" si="36"/>
        <v/>
      </c>
      <c r="AR52" s="380" t="str">
        <f t="shared" si="37"/>
        <v/>
      </c>
      <c r="AS52" s="380" t="str">
        <f t="shared" si="38"/>
        <v/>
      </c>
      <c r="AT52" s="380" t="str">
        <f t="shared" si="39"/>
        <v/>
      </c>
      <c r="AU52" s="380" t="str">
        <f t="shared" si="40"/>
        <v/>
      </c>
      <c r="AV52" s="380" t="str">
        <f t="shared" si="41"/>
        <v/>
      </c>
      <c r="AW52" s="380" t="str">
        <f t="shared" si="42"/>
        <v/>
      </c>
      <c r="AX52" s="380" t="str">
        <f t="shared" si="43"/>
        <v/>
      </c>
      <c r="AY52" s="255">
        <f t="shared" ref="AY52:BH52" si="126">IF(D52&lt;$R$16,D52,"")</f>
        <v>0</v>
      </c>
      <c r="AZ52" s="255">
        <f t="shared" si="126"/>
        <v>0</v>
      </c>
      <c r="BA52" s="255">
        <f t="shared" si="126"/>
        <v>0</v>
      </c>
      <c r="BB52" s="255">
        <f t="shared" si="126"/>
        <v>0</v>
      </c>
      <c r="BC52" s="255">
        <f t="shared" si="126"/>
        <v>0</v>
      </c>
      <c r="BD52" s="255">
        <f t="shared" si="126"/>
        <v>0</v>
      </c>
      <c r="BE52" s="255">
        <f t="shared" si="126"/>
        <v>0</v>
      </c>
      <c r="BF52" s="255">
        <f t="shared" si="126"/>
        <v>0</v>
      </c>
      <c r="BG52" s="255">
        <f t="shared" si="126"/>
        <v>0</v>
      </c>
      <c r="BH52" s="255">
        <f t="shared" si="126"/>
        <v>0</v>
      </c>
      <c r="BI52" s="225">
        <f t="shared" ref="BI52:BR52" si="127">IFERROR(RANK(AY52,$AY52:$BH52,0)+COUNTIF($AY52:AY52,AY52)-1,"")</f>
        <v>1</v>
      </c>
      <c r="BJ52" s="225">
        <f t="shared" si="127"/>
        <v>2</v>
      </c>
      <c r="BK52" s="225">
        <f t="shared" si="127"/>
        <v>3</v>
      </c>
      <c r="BL52" s="225">
        <f t="shared" si="127"/>
        <v>4</v>
      </c>
      <c r="BM52" s="225">
        <f t="shared" si="127"/>
        <v>5</v>
      </c>
      <c r="BN52" s="225">
        <f t="shared" si="127"/>
        <v>6</v>
      </c>
      <c r="BO52" s="225">
        <f t="shared" si="127"/>
        <v>7</v>
      </c>
      <c r="BP52" s="225">
        <f t="shared" si="127"/>
        <v>8</v>
      </c>
      <c r="BQ52" s="225">
        <f t="shared" si="127"/>
        <v>9</v>
      </c>
      <c r="BR52" s="225">
        <f t="shared" si="127"/>
        <v>10</v>
      </c>
      <c r="BS52" s="379" t="str">
        <f t="shared" si="46"/>
        <v>mampu membaca Q.S. At-Tīn dengan tartil.</v>
      </c>
      <c r="BT52" s="377" t="str">
        <f t="shared" si="47"/>
        <v>mampu menjelaskan pesan-pesan pokok Q.S. At-Tīn dengan baik.</v>
      </c>
      <c r="BU52" s="377" t="str">
        <f t="shared" si="48"/>
        <v>mampu membaca hadis tentang silaturahmi dengan baik.</v>
      </c>
      <c r="BV52" s="377" t="str">
        <f t="shared" si="49"/>
        <v>mampu menjelaskan arti iman kepada Rasul dengan benar</v>
      </c>
      <c r="BW52" s="377" t="str">
        <f t="shared" si="50"/>
        <v>mampu menyebutkan sifat-sifat Rasul dengan benar</v>
      </c>
      <c r="BX52" s="377" t="str">
        <f t="shared" si="51"/>
        <v>mampu menjelaskan tujuan diutusnya Rasul dengan benar</v>
      </c>
      <c r="BY52" s="377" t="str">
        <f t="shared" si="52"/>
        <v>menjelaskan makna salam dengan baik</v>
      </c>
      <c r="BZ52" s="377" t="str">
        <f t="shared" si="53"/>
        <v>menjelaskan ciri-ciri munafik dengan baik</v>
      </c>
      <c r="CA52" s="377" t="str">
        <f t="shared" si="54"/>
        <v>menjelaskan ketentuan dan mempraktikkan tata cara  salat jumat, salat duha, dan salat tahajud dengan benar</v>
      </c>
      <c r="CB52" s="377" t="str">
        <f t="shared" si="55"/>
        <v>mampu menceritakan kisah nabi Muhammad SAW membangun kota Madinah</v>
      </c>
      <c r="CC52" s="257" t="str">
        <f t="shared" si="56"/>
        <v>Kompetensi dalam hal  sudah tercapai.</v>
      </c>
      <c r="CD52"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11"/>
        <v>-</v>
      </c>
      <c r="O53" s="251"/>
      <c r="P53" s="251"/>
      <c r="Q53" s="250" t="str">
        <f t="shared" si="12"/>
        <v>-</v>
      </c>
      <c r="R53" s="250" t="str">
        <f t="shared" si="13"/>
        <v>-</v>
      </c>
      <c r="S53" s="190"/>
      <c r="T53" s="190"/>
      <c r="U53" s="253" t="str">
        <f t="shared" si="14"/>
        <v/>
      </c>
      <c r="V53" s="253" t="str">
        <f t="shared" si="15"/>
        <v/>
      </c>
      <c r="W53" s="253" t="str">
        <f t="shared" si="16"/>
        <v/>
      </c>
      <c r="X53" s="253" t="str">
        <f t="shared" si="17"/>
        <v/>
      </c>
      <c r="Y53" s="253" t="str">
        <f t="shared" si="18"/>
        <v/>
      </c>
      <c r="Z53" s="253" t="str">
        <f t="shared" si="19"/>
        <v/>
      </c>
      <c r="AA53" s="253" t="str">
        <f t="shared" si="20"/>
        <v/>
      </c>
      <c r="AB53" s="253" t="str">
        <f t="shared" si="21"/>
        <v/>
      </c>
      <c r="AC53" s="253" t="str">
        <f t="shared" si="22"/>
        <v/>
      </c>
      <c r="AD53" s="253" t="str">
        <f t="shared" si="23"/>
        <v/>
      </c>
      <c r="AE53" s="254" t="str">
        <f t="shared" si="24"/>
        <v/>
      </c>
      <c r="AF53" s="254" t="str">
        <f t="shared" si="25"/>
        <v/>
      </c>
      <c r="AG53" s="254" t="str">
        <f t="shared" si="26"/>
        <v/>
      </c>
      <c r="AH53" s="254" t="str">
        <f t="shared" si="27"/>
        <v/>
      </c>
      <c r="AI53" s="254" t="str">
        <f t="shared" si="28"/>
        <v/>
      </c>
      <c r="AJ53" s="254" t="str">
        <f t="shared" si="29"/>
        <v/>
      </c>
      <c r="AK53" s="254" t="str">
        <f t="shared" si="30"/>
        <v/>
      </c>
      <c r="AL53" s="254" t="str">
        <f t="shared" si="31"/>
        <v/>
      </c>
      <c r="AM53" s="254" t="str">
        <f t="shared" si="32"/>
        <v/>
      </c>
      <c r="AN53" s="254" t="str">
        <f t="shared" si="33"/>
        <v/>
      </c>
      <c r="AO53" s="379" t="str">
        <f t="shared" si="34"/>
        <v/>
      </c>
      <c r="AP53" s="380" t="str">
        <f t="shared" si="35"/>
        <v/>
      </c>
      <c r="AQ53" s="380" t="str">
        <f t="shared" si="36"/>
        <v/>
      </c>
      <c r="AR53" s="380" t="str">
        <f t="shared" si="37"/>
        <v/>
      </c>
      <c r="AS53" s="380" t="str">
        <f t="shared" si="38"/>
        <v/>
      </c>
      <c r="AT53" s="380" t="str">
        <f t="shared" si="39"/>
        <v/>
      </c>
      <c r="AU53" s="380" t="str">
        <f t="shared" si="40"/>
        <v/>
      </c>
      <c r="AV53" s="380" t="str">
        <f t="shared" si="41"/>
        <v/>
      </c>
      <c r="AW53" s="380" t="str">
        <f t="shared" si="42"/>
        <v/>
      </c>
      <c r="AX53" s="380" t="str">
        <f t="shared" si="43"/>
        <v/>
      </c>
      <c r="AY53" s="255">
        <f t="shared" ref="AY53:BH53" si="128">IF(D53&lt;$R$16,D53,"")</f>
        <v>0</v>
      </c>
      <c r="AZ53" s="255">
        <f t="shared" si="128"/>
        <v>0</v>
      </c>
      <c r="BA53" s="255">
        <f t="shared" si="128"/>
        <v>0</v>
      </c>
      <c r="BB53" s="255">
        <f t="shared" si="128"/>
        <v>0</v>
      </c>
      <c r="BC53" s="255">
        <f t="shared" si="128"/>
        <v>0</v>
      </c>
      <c r="BD53" s="255">
        <f t="shared" si="128"/>
        <v>0</v>
      </c>
      <c r="BE53" s="255">
        <f t="shared" si="128"/>
        <v>0</v>
      </c>
      <c r="BF53" s="255">
        <f t="shared" si="128"/>
        <v>0</v>
      </c>
      <c r="BG53" s="255">
        <f t="shared" si="128"/>
        <v>0</v>
      </c>
      <c r="BH53" s="255">
        <f t="shared" si="128"/>
        <v>0</v>
      </c>
      <c r="BI53" s="225">
        <f t="shared" ref="BI53:BR53" si="129">IFERROR(RANK(AY53,$AY53:$BH53,0)+COUNTIF($AY53:AY53,AY53)-1,"")</f>
        <v>1</v>
      </c>
      <c r="BJ53" s="225">
        <f t="shared" si="129"/>
        <v>2</v>
      </c>
      <c r="BK53" s="225">
        <f t="shared" si="129"/>
        <v>3</v>
      </c>
      <c r="BL53" s="225">
        <f t="shared" si="129"/>
        <v>4</v>
      </c>
      <c r="BM53" s="225">
        <f t="shared" si="129"/>
        <v>5</v>
      </c>
      <c r="BN53" s="225">
        <f t="shared" si="129"/>
        <v>6</v>
      </c>
      <c r="BO53" s="225">
        <f t="shared" si="129"/>
        <v>7</v>
      </c>
      <c r="BP53" s="225">
        <f t="shared" si="129"/>
        <v>8</v>
      </c>
      <c r="BQ53" s="225">
        <f t="shared" si="129"/>
        <v>9</v>
      </c>
      <c r="BR53" s="225">
        <f t="shared" si="129"/>
        <v>10</v>
      </c>
      <c r="BS53" s="379" t="str">
        <f t="shared" si="46"/>
        <v>mampu membaca Q.S. At-Tīn dengan tartil.</v>
      </c>
      <c r="BT53" s="377" t="str">
        <f t="shared" si="47"/>
        <v>mampu menjelaskan pesan-pesan pokok Q.S. At-Tīn dengan baik.</v>
      </c>
      <c r="BU53" s="377" t="str">
        <f t="shared" si="48"/>
        <v>mampu membaca hadis tentang silaturahmi dengan baik.</v>
      </c>
      <c r="BV53" s="377" t="str">
        <f t="shared" si="49"/>
        <v>mampu menjelaskan arti iman kepada Rasul dengan benar</v>
      </c>
      <c r="BW53" s="377" t="str">
        <f t="shared" si="50"/>
        <v>mampu menyebutkan sifat-sifat Rasul dengan benar</v>
      </c>
      <c r="BX53" s="377" t="str">
        <f t="shared" si="51"/>
        <v>mampu menjelaskan tujuan diutusnya Rasul dengan benar</v>
      </c>
      <c r="BY53" s="377" t="str">
        <f t="shared" si="52"/>
        <v>menjelaskan makna salam dengan baik</v>
      </c>
      <c r="BZ53" s="377" t="str">
        <f t="shared" si="53"/>
        <v>menjelaskan ciri-ciri munafik dengan baik</v>
      </c>
      <c r="CA53" s="377" t="str">
        <f t="shared" si="54"/>
        <v>menjelaskan ketentuan dan mempraktikkan tata cara  salat jumat, salat duha, dan salat tahajud dengan benar</v>
      </c>
      <c r="CB53" s="377" t="str">
        <f t="shared" si="55"/>
        <v>mampu menceritakan kisah nabi Muhammad SAW membangun kota Madinah</v>
      </c>
      <c r="CC53" s="257" t="str">
        <f t="shared" si="56"/>
        <v>Kompetensi dalam hal  sudah tercapai.</v>
      </c>
      <c r="CD53"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11"/>
        <v>-</v>
      </c>
      <c r="O54" s="251"/>
      <c r="P54" s="251"/>
      <c r="Q54" s="250" t="str">
        <f t="shared" si="12"/>
        <v>-</v>
      </c>
      <c r="R54" s="250" t="str">
        <f t="shared" si="13"/>
        <v>-</v>
      </c>
      <c r="S54" s="190"/>
      <c r="T54" s="190"/>
      <c r="U54" s="253" t="str">
        <f t="shared" si="14"/>
        <v/>
      </c>
      <c r="V54" s="253" t="str">
        <f t="shared" si="15"/>
        <v/>
      </c>
      <c r="W54" s="253" t="str">
        <f t="shared" si="16"/>
        <v/>
      </c>
      <c r="X54" s="253" t="str">
        <f t="shared" si="17"/>
        <v/>
      </c>
      <c r="Y54" s="253" t="str">
        <f t="shared" si="18"/>
        <v/>
      </c>
      <c r="Z54" s="253" t="str">
        <f t="shared" si="19"/>
        <v/>
      </c>
      <c r="AA54" s="253" t="str">
        <f t="shared" si="20"/>
        <v/>
      </c>
      <c r="AB54" s="253" t="str">
        <f t="shared" si="21"/>
        <v/>
      </c>
      <c r="AC54" s="253" t="str">
        <f t="shared" si="22"/>
        <v/>
      </c>
      <c r="AD54" s="253" t="str">
        <f t="shared" si="23"/>
        <v/>
      </c>
      <c r="AE54" s="254" t="str">
        <f t="shared" si="24"/>
        <v/>
      </c>
      <c r="AF54" s="254" t="str">
        <f t="shared" si="25"/>
        <v/>
      </c>
      <c r="AG54" s="254" t="str">
        <f t="shared" si="26"/>
        <v/>
      </c>
      <c r="AH54" s="254" t="str">
        <f t="shared" si="27"/>
        <v/>
      </c>
      <c r="AI54" s="254" t="str">
        <f t="shared" si="28"/>
        <v/>
      </c>
      <c r="AJ54" s="254" t="str">
        <f t="shared" si="29"/>
        <v/>
      </c>
      <c r="AK54" s="254" t="str">
        <f t="shared" si="30"/>
        <v/>
      </c>
      <c r="AL54" s="254" t="str">
        <f t="shared" si="31"/>
        <v/>
      </c>
      <c r="AM54" s="254" t="str">
        <f t="shared" si="32"/>
        <v/>
      </c>
      <c r="AN54" s="254" t="str">
        <f t="shared" si="33"/>
        <v/>
      </c>
      <c r="AO54" s="379" t="str">
        <f t="shared" si="34"/>
        <v/>
      </c>
      <c r="AP54" s="380" t="str">
        <f t="shared" si="35"/>
        <v/>
      </c>
      <c r="AQ54" s="380" t="str">
        <f t="shared" si="36"/>
        <v/>
      </c>
      <c r="AR54" s="380" t="str">
        <f t="shared" si="37"/>
        <v/>
      </c>
      <c r="AS54" s="380" t="str">
        <f t="shared" si="38"/>
        <v/>
      </c>
      <c r="AT54" s="380" t="str">
        <f t="shared" si="39"/>
        <v/>
      </c>
      <c r="AU54" s="380" t="str">
        <f t="shared" si="40"/>
        <v/>
      </c>
      <c r="AV54" s="380" t="str">
        <f t="shared" si="41"/>
        <v/>
      </c>
      <c r="AW54" s="380" t="str">
        <f t="shared" si="42"/>
        <v/>
      </c>
      <c r="AX54" s="380" t="str">
        <f t="shared" si="43"/>
        <v/>
      </c>
      <c r="AY54" s="255">
        <f t="shared" ref="AY54:BH54" si="130">IF(D54&lt;$R$16,D54,"")</f>
        <v>0</v>
      </c>
      <c r="AZ54" s="255">
        <f t="shared" si="130"/>
        <v>0</v>
      </c>
      <c r="BA54" s="255">
        <f t="shared" si="130"/>
        <v>0</v>
      </c>
      <c r="BB54" s="255">
        <f t="shared" si="130"/>
        <v>0</v>
      </c>
      <c r="BC54" s="255">
        <f t="shared" si="130"/>
        <v>0</v>
      </c>
      <c r="BD54" s="255">
        <f t="shared" si="130"/>
        <v>0</v>
      </c>
      <c r="BE54" s="255">
        <f t="shared" si="130"/>
        <v>0</v>
      </c>
      <c r="BF54" s="255">
        <f t="shared" si="130"/>
        <v>0</v>
      </c>
      <c r="BG54" s="255">
        <f t="shared" si="130"/>
        <v>0</v>
      </c>
      <c r="BH54" s="255">
        <f t="shared" si="130"/>
        <v>0</v>
      </c>
      <c r="BI54" s="225">
        <f t="shared" ref="BI54:BR54" si="131">IFERROR(RANK(AY54,$AY54:$BH54,0)+COUNTIF($AY54:AY54,AY54)-1,"")</f>
        <v>1</v>
      </c>
      <c r="BJ54" s="225">
        <f t="shared" si="131"/>
        <v>2</v>
      </c>
      <c r="BK54" s="225">
        <f t="shared" si="131"/>
        <v>3</v>
      </c>
      <c r="BL54" s="225">
        <f t="shared" si="131"/>
        <v>4</v>
      </c>
      <c r="BM54" s="225">
        <f t="shared" si="131"/>
        <v>5</v>
      </c>
      <c r="BN54" s="225">
        <f t="shared" si="131"/>
        <v>6</v>
      </c>
      <c r="BO54" s="225">
        <f t="shared" si="131"/>
        <v>7</v>
      </c>
      <c r="BP54" s="225">
        <f t="shared" si="131"/>
        <v>8</v>
      </c>
      <c r="BQ54" s="225">
        <f t="shared" si="131"/>
        <v>9</v>
      </c>
      <c r="BR54" s="225">
        <f t="shared" si="131"/>
        <v>10</v>
      </c>
      <c r="BS54" s="379" t="str">
        <f t="shared" si="46"/>
        <v>mampu membaca Q.S. At-Tīn dengan tartil.</v>
      </c>
      <c r="BT54" s="377" t="str">
        <f t="shared" si="47"/>
        <v>mampu menjelaskan pesan-pesan pokok Q.S. At-Tīn dengan baik.</v>
      </c>
      <c r="BU54" s="377" t="str">
        <f t="shared" si="48"/>
        <v>mampu membaca hadis tentang silaturahmi dengan baik.</v>
      </c>
      <c r="BV54" s="377" t="str">
        <f t="shared" si="49"/>
        <v>mampu menjelaskan arti iman kepada Rasul dengan benar</v>
      </c>
      <c r="BW54" s="377" t="str">
        <f t="shared" si="50"/>
        <v>mampu menyebutkan sifat-sifat Rasul dengan benar</v>
      </c>
      <c r="BX54" s="377" t="str">
        <f t="shared" si="51"/>
        <v>mampu menjelaskan tujuan diutusnya Rasul dengan benar</v>
      </c>
      <c r="BY54" s="377" t="str">
        <f t="shared" si="52"/>
        <v>menjelaskan makna salam dengan baik</v>
      </c>
      <c r="BZ54" s="377" t="str">
        <f t="shared" si="53"/>
        <v>menjelaskan ciri-ciri munafik dengan baik</v>
      </c>
      <c r="CA54" s="377" t="str">
        <f t="shared" si="54"/>
        <v>menjelaskan ketentuan dan mempraktikkan tata cara  salat jumat, salat duha, dan salat tahajud dengan benar</v>
      </c>
      <c r="CB54" s="377" t="str">
        <f t="shared" si="55"/>
        <v>mampu menceritakan kisah nabi Muhammad SAW membangun kota Madinah</v>
      </c>
      <c r="CC54" s="257" t="str">
        <f t="shared" si="56"/>
        <v>Kompetensi dalam hal  sudah tercapai.</v>
      </c>
      <c r="CD54"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11"/>
        <v>-</v>
      </c>
      <c r="O55" s="251"/>
      <c r="P55" s="251"/>
      <c r="Q55" s="250" t="str">
        <f t="shared" si="12"/>
        <v>-</v>
      </c>
      <c r="R55" s="250" t="str">
        <f t="shared" si="13"/>
        <v>-</v>
      </c>
      <c r="S55" s="190"/>
      <c r="T55" s="190"/>
      <c r="U55" s="253" t="str">
        <f t="shared" si="14"/>
        <v/>
      </c>
      <c r="V55" s="253" t="str">
        <f t="shared" si="15"/>
        <v/>
      </c>
      <c r="W55" s="253" t="str">
        <f t="shared" si="16"/>
        <v/>
      </c>
      <c r="X55" s="253" t="str">
        <f t="shared" si="17"/>
        <v/>
      </c>
      <c r="Y55" s="253" t="str">
        <f t="shared" si="18"/>
        <v/>
      </c>
      <c r="Z55" s="253" t="str">
        <f t="shared" si="19"/>
        <v/>
      </c>
      <c r="AA55" s="253" t="str">
        <f t="shared" si="20"/>
        <v/>
      </c>
      <c r="AB55" s="253" t="str">
        <f t="shared" si="21"/>
        <v/>
      </c>
      <c r="AC55" s="253" t="str">
        <f t="shared" si="22"/>
        <v/>
      </c>
      <c r="AD55" s="253" t="str">
        <f t="shared" si="23"/>
        <v/>
      </c>
      <c r="AE55" s="254" t="str">
        <f t="shared" si="24"/>
        <v/>
      </c>
      <c r="AF55" s="254" t="str">
        <f t="shared" si="25"/>
        <v/>
      </c>
      <c r="AG55" s="254" t="str">
        <f t="shared" si="26"/>
        <v/>
      </c>
      <c r="AH55" s="254" t="str">
        <f t="shared" si="27"/>
        <v/>
      </c>
      <c r="AI55" s="254" t="str">
        <f t="shared" si="28"/>
        <v/>
      </c>
      <c r="AJ55" s="254" t="str">
        <f t="shared" si="29"/>
        <v/>
      </c>
      <c r="AK55" s="254" t="str">
        <f t="shared" si="30"/>
        <v/>
      </c>
      <c r="AL55" s="254" t="str">
        <f t="shared" si="31"/>
        <v/>
      </c>
      <c r="AM55" s="254" t="str">
        <f t="shared" si="32"/>
        <v/>
      </c>
      <c r="AN55" s="254" t="str">
        <f t="shared" si="33"/>
        <v/>
      </c>
      <c r="AO55" s="379" t="str">
        <f t="shared" si="34"/>
        <v/>
      </c>
      <c r="AP55" s="380" t="str">
        <f t="shared" si="35"/>
        <v/>
      </c>
      <c r="AQ55" s="380" t="str">
        <f t="shared" si="36"/>
        <v/>
      </c>
      <c r="AR55" s="380" t="str">
        <f t="shared" si="37"/>
        <v/>
      </c>
      <c r="AS55" s="380" t="str">
        <f t="shared" si="38"/>
        <v/>
      </c>
      <c r="AT55" s="380" t="str">
        <f t="shared" si="39"/>
        <v/>
      </c>
      <c r="AU55" s="380" t="str">
        <f t="shared" si="40"/>
        <v/>
      </c>
      <c r="AV55" s="380" t="str">
        <f t="shared" si="41"/>
        <v/>
      </c>
      <c r="AW55" s="380" t="str">
        <f t="shared" si="42"/>
        <v/>
      </c>
      <c r="AX55" s="380" t="str">
        <f t="shared" si="43"/>
        <v/>
      </c>
      <c r="AY55" s="255">
        <f t="shared" ref="AY55:BH55" si="132">IF(D55&lt;$R$16,D55,"")</f>
        <v>0</v>
      </c>
      <c r="AZ55" s="255">
        <f t="shared" si="132"/>
        <v>0</v>
      </c>
      <c r="BA55" s="255">
        <f t="shared" si="132"/>
        <v>0</v>
      </c>
      <c r="BB55" s="255">
        <f t="shared" si="132"/>
        <v>0</v>
      </c>
      <c r="BC55" s="255">
        <f t="shared" si="132"/>
        <v>0</v>
      </c>
      <c r="BD55" s="255">
        <f t="shared" si="132"/>
        <v>0</v>
      </c>
      <c r="BE55" s="255">
        <f t="shared" si="132"/>
        <v>0</v>
      </c>
      <c r="BF55" s="255">
        <f t="shared" si="132"/>
        <v>0</v>
      </c>
      <c r="BG55" s="255">
        <f t="shared" si="132"/>
        <v>0</v>
      </c>
      <c r="BH55" s="255">
        <f t="shared" si="132"/>
        <v>0</v>
      </c>
      <c r="BI55" s="225">
        <f t="shared" ref="BI55:BR55" si="133">IFERROR(RANK(AY55,$AY55:$BH55,0)+COUNTIF($AY55:AY55,AY55)-1,"")</f>
        <v>1</v>
      </c>
      <c r="BJ55" s="225">
        <f t="shared" si="133"/>
        <v>2</v>
      </c>
      <c r="BK55" s="225">
        <f t="shared" si="133"/>
        <v>3</v>
      </c>
      <c r="BL55" s="225">
        <f t="shared" si="133"/>
        <v>4</v>
      </c>
      <c r="BM55" s="225">
        <f t="shared" si="133"/>
        <v>5</v>
      </c>
      <c r="BN55" s="225">
        <f t="shared" si="133"/>
        <v>6</v>
      </c>
      <c r="BO55" s="225">
        <f t="shared" si="133"/>
        <v>7</v>
      </c>
      <c r="BP55" s="225">
        <f t="shared" si="133"/>
        <v>8</v>
      </c>
      <c r="BQ55" s="225">
        <f t="shared" si="133"/>
        <v>9</v>
      </c>
      <c r="BR55" s="225">
        <f t="shared" si="133"/>
        <v>10</v>
      </c>
      <c r="BS55" s="379" t="str">
        <f t="shared" si="46"/>
        <v>mampu membaca Q.S. At-Tīn dengan tartil.</v>
      </c>
      <c r="BT55" s="377" t="str">
        <f t="shared" si="47"/>
        <v>mampu menjelaskan pesan-pesan pokok Q.S. At-Tīn dengan baik.</v>
      </c>
      <c r="BU55" s="377" t="str">
        <f t="shared" si="48"/>
        <v>mampu membaca hadis tentang silaturahmi dengan baik.</v>
      </c>
      <c r="BV55" s="377" t="str">
        <f t="shared" si="49"/>
        <v>mampu menjelaskan arti iman kepada Rasul dengan benar</v>
      </c>
      <c r="BW55" s="377" t="str">
        <f t="shared" si="50"/>
        <v>mampu menyebutkan sifat-sifat Rasul dengan benar</v>
      </c>
      <c r="BX55" s="377" t="str">
        <f t="shared" si="51"/>
        <v>mampu menjelaskan tujuan diutusnya Rasul dengan benar</v>
      </c>
      <c r="BY55" s="377" t="str">
        <f t="shared" si="52"/>
        <v>menjelaskan makna salam dengan baik</v>
      </c>
      <c r="BZ55" s="377" t="str">
        <f t="shared" si="53"/>
        <v>menjelaskan ciri-ciri munafik dengan baik</v>
      </c>
      <c r="CA55" s="377" t="str">
        <f t="shared" si="54"/>
        <v>menjelaskan ketentuan dan mempraktikkan tata cara  salat jumat, salat duha, dan salat tahajud dengan benar</v>
      </c>
      <c r="CB55" s="377" t="str">
        <f t="shared" si="55"/>
        <v>mampu menceritakan kisah nabi Muhammad SAW membangun kota Madinah</v>
      </c>
      <c r="CC55" s="257" t="str">
        <f t="shared" si="56"/>
        <v>Kompetensi dalam hal  sudah tercapai.</v>
      </c>
      <c r="CD55"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11"/>
        <v>-</v>
      </c>
      <c r="O56" s="251"/>
      <c r="P56" s="251"/>
      <c r="Q56" s="250" t="str">
        <f t="shared" si="12"/>
        <v>-</v>
      </c>
      <c r="R56" s="250" t="str">
        <f t="shared" si="13"/>
        <v>-</v>
      </c>
      <c r="S56" s="190"/>
      <c r="T56" s="190"/>
      <c r="U56" s="253" t="str">
        <f t="shared" si="14"/>
        <v/>
      </c>
      <c r="V56" s="253" t="str">
        <f t="shared" si="15"/>
        <v/>
      </c>
      <c r="W56" s="253" t="str">
        <f t="shared" si="16"/>
        <v/>
      </c>
      <c r="X56" s="253" t="str">
        <f t="shared" si="17"/>
        <v/>
      </c>
      <c r="Y56" s="253" t="str">
        <f t="shared" si="18"/>
        <v/>
      </c>
      <c r="Z56" s="253" t="str">
        <f t="shared" si="19"/>
        <v/>
      </c>
      <c r="AA56" s="253" t="str">
        <f t="shared" si="20"/>
        <v/>
      </c>
      <c r="AB56" s="253" t="str">
        <f t="shared" si="21"/>
        <v/>
      </c>
      <c r="AC56" s="253" t="str">
        <f t="shared" si="22"/>
        <v/>
      </c>
      <c r="AD56" s="253" t="str">
        <f t="shared" si="23"/>
        <v/>
      </c>
      <c r="AE56" s="254" t="str">
        <f t="shared" si="24"/>
        <v/>
      </c>
      <c r="AF56" s="254" t="str">
        <f t="shared" si="25"/>
        <v/>
      </c>
      <c r="AG56" s="254" t="str">
        <f t="shared" si="26"/>
        <v/>
      </c>
      <c r="AH56" s="254" t="str">
        <f t="shared" si="27"/>
        <v/>
      </c>
      <c r="AI56" s="254" t="str">
        <f t="shared" si="28"/>
        <v/>
      </c>
      <c r="AJ56" s="254" t="str">
        <f t="shared" si="29"/>
        <v/>
      </c>
      <c r="AK56" s="254" t="str">
        <f t="shared" si="30"/>
        <v/>
      </c>
      <c r="AL56" s="254" t="str">
        <f t="shared" si="31"/>
        <v/>
      </c>
      <c r="AM56" s="254" t="str">
        <f t="shared" si="32"/>
        <v/>
      </c>
      <c r="AN56" s="254" t="str">
        <f t="shared" si="33"/>
        <v/>
      </c>
      <c r="AO56" s="379" t="str">
        <f t="shared" si="34"/>
        <v/>
      </c>
      <c r="AP56" s="380" t="str">
        <f t="shared" si="35"/>
        <v/>
      </c>
      <c r="AQ56" s="380" t="str">
        <f t="shared" si="36"/>
        <v/>
      </c>
      <c r="AR56" s="380" t="str">
        <f t="shared" si="37"/>
        <v/>
      </c>
      <c r="AS56" s="380" t="str">
        <f t="shared" si="38"/>
        <v/>
      </c>
      <c r="AT56" s="380" t="str">
        <f t="shared" si="39"/>
        <v/>
      </c>
      <c r="AU56" s="380" t="str">
        <f t="shared" si="40"/>
        <v/>
      </c>
      <c r="AV56" s="380" t="str">
        <f t="shared" si="41"/>
        <v/>
      </c>
      <c r="AW56" s="380" t="str">
        <f t="shared" si="42"/>
        <v/>
      </c>
      <c r="AX56" s="380" t="str">
        <f t="shared" si="43"/>
        <v/>
      </c>
      <c r="AY56" s="255">
        <f t="shared" ref="AY56:BH56" si="134">IF(D56&lt;$R$16,D56,"")</f>
        <v>0</v>
      </c>
      <c r="AZ56" s="255">
        <f t="shared" si="134"/>
        <v>0</v>
      </c>
      <c r="BA56" s="255">
        <f t="shared" si="134"/>
        <v>0</v>
      </c>
      <c r="BB56" s="255">
        <f t="shared" si="134"/>
        <v>0</v>
      </c>
      <c r="BC56" s="255">
        <f t="shared" si="134"/>
        <v>0</v>
      </c>
      <c r="BD56" s="255">
        <f t="shared" si="134"/>
        <v>0</v>
      </c>
      <c r="BE56" s="255">
        <f t="shared" si="134"/>
        <v>0</v>
      </c>
      <c r="BF56" s="255">
        <f t="shared" si="134"/>
        <v>0</v>
      </c>
      <c r="BG56" s="255">
        <f t="shared" si="134"/>
        <v>0</v>
      </c>
      <c r="BH56" s="255">
        <f t="shared" si="134"/>
        <v>0</v>
      </c>
      <c r="BI56" s="225">
        <f t="shared" ref="BI56:BR56" si="135">IFERROR(RANK(AY56,$AY56:$BH56,0)+COUNTIF($AY56:AY56,AY56)-1,"")</f>
        <v>1</v>
      </c>
      <c r="BJ56" s="225">
        <f t="shared" si="135"/>
        <v>2</v>
      </c>
      <c r="BK56" s="225">
        <f t="shared" si="135"/>
        <v>3</v>
      </c>
      <c r="BL56" s="225">
        <f t="shared" si="135"/>
        <v>4</v>
      </c>
      <c r="BM56" s="225">
        <f t="shared" si="135"/>
        <v>5</v>
      </c>
      <c r="BN56" s="225">
        <f t="shared" si="135"/>
        <v>6</v>
      </c>
      <c r="BO56" s="225">
        <f t="shared" si="135"/>
        <v>7</v>
      </c>
      <c r="BP56" s="225">
        <f t="shared" si="135"/>
        <v>8</v>
      </c>
      <c r="BQ56" s="225">
        <f t="shared" si="135"/>
        <v>9</v>
      </c>
      <c r="BR56" s="225">
        <f t="shared" si="135"/>
        <v>10</v>
      </c>
      <c r="BS56" s="379" t="str">
        <f t="shared" si="46"/>
        <v>mampu membaca Q.S. At-Tīn dengan tartil.</v>
      </c>
      <c r="BT56" s="377" t="str">
        <f t="shared" si="47"/>
        <v>mampu menjelaskan pesan-pesan pokok Q.S. At-Tīn dengan baik.</v>
      </c>
      <c r="BU56" s="377" t="str">
        <f t="shared" si="48"/>
        <v>mampu membaca hadis tentang silaturahmi dengan baik.</v>
      </c>
      <c r="BV56" s="377" t="str">
        <f t="shared" si="49"/>
        <v>mampu menjelaskan arti iman kepada Rasul dengan benar</v>
      </c>
      <c r="BW56" s="377" t="str">
        <f t="shared" si="50"/>
        <v>mampu menyebutkan sifat-sifat Rasul dengan benar</v>
      </c>
      <c r="BX56" s="377" t="str">
        <f t="shared" si="51"/>
        <v>mampu menjelaskan tujuan diutusnya Rasul dengan benar</v>
      </c>
      <c r="BY56" s="377" t="str">
        <f t="shared" si="52"/>
        <v>menjelaskan makna salam dengan baik</v>
      </c>
      <c r="BZ56" s="377" t="str">
        <f t="shared" si="53"/>
        <v>menjelaskan ciri-ciri munafik dengan baik</v>
      </c>
      <c r="CA56" s="377" t="str">
        <f t="shared" si="54"/>
        <v>menjelaskan ketentuan dan mempraktikkan tata cara  salat jumat, salat duha, dan salat tahajud dengan benar</v>
      </c>
      <c r="CB56" s="377" t="str">
        <f t="shared" si="55"/>
        <v>mampu menceritakan kisah nabi Muhammad SAW membangun kota Madinah</v>
      </c>
      <c r="CC56" s="257" t="str">
        <f t="shared" si="56"/>
        <v>Kompetensi dalam hal  sudah tercapai.</v>
      </c>
      <c r="CD56"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11"/>
        <v>-</v>
      </c>
      <c r="O57" s="251"/>
      <c r="P57" s="251"/>
      <c r="Q57" s="250" t="str">
        <f t="shared" si="12"/>
        <v>-</v>
      </c>
      <c r="R57" s="250" t="str">
        <f t="shared" si="13"/>
        <v>-</v>
      </c>
      <c r="S57" s="190"/>
      <c r="T57" s="190"/>
      <c r="U57" s="253" t="str">
        <f t="shared" si="14"/>
        <v/>
      </c>
      <c r="V57" s="253" t="str">
        <f t="shared" si="15"/>
        <v/>
      </c>
      <c r="W57" s="253" t="str">
        <f t="shared" si="16"/>
        <v/>
      </c>
      <c r="X57" s="253" t="str">
        <f t="shared" si="17"/>
        <v/>
      </c>
      <c r="Y57" s="253" t="str">
        <f t="shared" si="18"/>
        <v/>
      </c>
      <c r="Z57" s="253" t="str">
        <f t="shared" si="19"/>
        <v/>
      </c>
      <c r="AA57" s="253" t="str">
        <f t="shared" si="20"/>
        <v/>
      </c>
      <c r="AB57" s="253" t="str">
        <f t="shared" si="21"/>
        <v/>
      </c>
      <c r="AC57" s="253" t="str">
        <f t="shared" si="22"/>
        <v/>
      </c>
      <c r="AD57" s="253" t="str">
        <f t="shared" si="23"/>
        <v/>
      </c>
      <c r="AE57" s="254" t="str">
        <f t="shared" si="24"/>
        <v/>
      </c>
      <c r="AF57" s="254" t="str">
        <f t="shared" si="25"/>
        <v/>
      </c>
      <c r="AG57" s="254" t="str">
        <f t="shared" si="26"/>
        <v/>
      </c>
      <c r="AH57" s="254" t="str">
        <f t="shared" si="27"/>
        <v/>
      </c>
      <c r="AI57" s="254" t="str">
        <f t="shared" si="28"/>
        <v/>
      </c>
      <c r="AJ57" s="254" t="str">
        <f t="shared" si="29"/>
        <v/>
      </c>
      <c r="AK57" s="254" t="str">
        <f t="shared" si="30"/>
        <v/>
      </c>
      <c r="AL57" s="254" t="str">
        <f t="shared" si="31"/>
        <v/>
      </c>
      <c r="AM57" s="254" t="str">
        <f t="shared" si="32"/>
        <v/>
      </c>
      <c r="AN57" s="254" t="str">
        <f t="shared" si="33"/>
        <v/>
      </c>
      <c r="AO57" s="379" t="str">
        <f t="shared" si="34"/>
        <v/>
      </c>
      <c r="AP57" s="380" t="str">
        <f t="shared" si="35"/>
        <v/>
      </c>
      <c r="AQ57" s="380" t="str">
        <f t="shared" si="36"/>
        <v/>
      </c>
      <c r="AR57" s="380" t="str">
        <f t="shared" si="37"/>
        <v/>
      </c>
      <c r="AS57" s="380" t="str">
        <f t="shared" si="38"/>
        <v/>
      </c>
      <c r="AT57" s="380" t="str">
        <f t="shared" si="39"/>
        <v/>
      </c>
      <c r="AU57" s="380" t="str">
        <f t="shared" si="40"/>
        <v/>
      </c>
      <c r="AV57" s="380" t="str">
        <f t="shared" si="41"/>
        <v/>
      </c>
      <c r="AW57" s="380" t="str">
        <f t="shared" si="42"/>
        <v/>
      </c>
      <c r="AX57" s="380" t="str">
        <f t="shared" si="43"/>
        <v/>
      </c>
      <c r="AY57" s="255">
        <f t="shared" ref="AY57:BH57" si="136">IF(D57&lt;$R$16,D57,"")</f>
        <v>0</v>
      </c>
      <c r="AZ57" s="255">
        <f t="shared" si="136"/>
        <v>0</v>
      </c>
      <c r="BA57" s="255">
        <f t="shared" si="136"/>
        <v>0</v>
      </c>
      <c r="BB57" s="255">
        <f t="shared" si="136"/>
        <v>0</v>
      </c>
      <c r="BC57" s="255">
        <f t="shared" si="136"/>
        <v>0</v>
      </c>
      <c r="BD57" s="255">
        <f t="shared" si="136"/>
        <v>0</v>
      </c>
      <c r="BE57" s="255">
        <f t="shared" si="136"/>
        <v>0</v>
      </c>
      <c r="BF57" s="255">
        <f t="shared" si="136"/>
        <v>0</v>
      </c>
      <c r="BG57" s="255">
        <f t="shared" si="136"/>
        <v>0</v>
      </c>
      <c r="BH57" s="255">
        <f t="shared" si="136"/>
        <v>0</v>
      </c>
      <c r="BI57" s="225">
        <f t="shared" ref="BI57:BR57" si="137">IFERROR(RANK(AY57,$AY57:$BH57,0)+COUNTIF($AY57:AY57,AY57)-1,"")</f>
        <v>1</v>
      </c>
      <c r="BJ57" s="225">
        <f t="shared" si="137"/>
        <v>2</v>
      </c>
      <c r="BK57" s="225">
        <f t="shared" si="137"/>
        <v>3</v>
      </c>
      <c r="BL57" s="225">
        <f t="shared" si="137"/>
        <v>4</v>
      </c>
      <c r="BM57" s="225">
        <f t="shared" si="137"/>
        <v>5</v>
      </c>
      <c r="BN57" s="225">
        <f t="shared" si="137"/>
        <v>6</v>
      </c>
      <c r="BO57" s="225">
        <f t="shared" si="137"/>
        <v>7</v>
      </c>
      <c r="BP57" s="225">
        <f t="shared" si="137"/>
        <v>8</v>
      </c>
      <c r="BQ57" s="225">
        <f t="shared" si="137"/>
        <v>9</v>
      </c>
      <c r="BR57" s="225">
        <f t="shared" si="137"/>
        <v>10</v>
      </c>
      <c r="BS57" s="379" t="str">
        <f t="shared" si="46"/>
        <v>mampu membaca Q.S. At-Tīn dengan tartil.</v>
      </c>
      <c r="BT57" s="377" t="str">
        <f t="shared" si="47"/>
        <v>mampu menjelaskan pesan-pesan pokok Q.S. At-Tīn dengan baik.</v>
      </c>
      <c r="BU57" s="377" t="str">
        <f t="shared" si="48"/>
        <v>mampu membaca hadis tentang silaturahmi dengan baik.</v>
      </c>
      <c r="BV57" s="377" t="str">
        <f t="shared" si="49"/>
        <v>mampu menjelaskan arti iman kepada Rasul dengan benar</v>
      </c>
      <c r="BW57" s="377" t="str">
        <f t="shared" si="50"/>
        <v>mampu menyebutkan sifat-sifat Rasul dengan benar</v>
      </c>
      <c r="BX57" s="377" t="str">
        <f t="shared" si="51"/>
        <v>mampu menjelaskan tujuan diutusnya Rasul dengan benar</v>
      </c>
      <c r="BY57" s="377" t="str">
        <f t="shared" si="52"/>
        <v>menjelaskan makna salam dengan baik</v>
      </c>
      <c r="BZ57" s="377" t="str">
        <f t="shared" si="53"/>
        <v>menjelaskan ciri-ciri munafik dengan baik</v>
      </c>
      <c r="CA57" s="377" t="str">
        <f t="shared" si="54"/>
        <v>menjelaskan ketentuan dan mempraktikkan tata cara  salat jumat, salat duha, dan salat tahajud dengan benar</v>
      </c>
      <c r="CB57" s="377" t="str">
        <f t="shared" si="55"/>
        <v>mampu menceritakan kisah nabi Muhammad SAW membangun kota Madinah</v>
      </c>
      <c r="CC57" s="257" t="str">
        <f t="shared" si="56"/>
        <v>Kompetensi dalam hal  sudah tercapai.</v>
      </c>
      <c r="CD57"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11"/>
        <v>-</v>
      </c>
      <c r="O58" s="251"/>
      <c r="P58" s="251"/>
      <c r="Q58" s="250" t="str">
        <f t="shared" si="12"/>
        <v>-</v>
      </c>
      <c r="R58" s="250" t="str">
        <f t="shared" si="13"/>
        <v>-</v>
      </c>
      <c r="S58" s="190"/>
      <c r="T58" s="190"/>
      <c r="U58" s="253" t="str">
        <f t="shared" si="14"/>
        <v/>
      </c>
      <c r="V58" s="253" t="str">
        <f t="shared" si="15"/>
        <v/>
      </c>
      <c r="W58" s="253" t="str">
        <f t="shared" si="16"/>
        <v/>
      </c>
      <c r="X58" s="253" t="str">
        <f t="shared" si="17"/>
        <v/>
      </c>
      <c r="Y58" s="253" t="str">
        <f t="shared" si="18"/>
        <v/>
      </c>
      <c r="Z58" s="253" t="str">
        <f t="shared" si="19"/>
        <v/>
      </c>
      <c r="AA58" s="253" t="str">
        <f t="shared" si="20"/>
        <v/>
      </c>
      <c r="AB58" s="253" t="str">
        <f t="shared" si="21"/>
        <v/>
      </c>
      <c r="AC58" s="253" t="str">
        <f t="shared" si="22"/>
        <v/>
      </c>
      <c r="AD58" s="253" t="str">
        <f t="shared" si="23"/>
        <v/>
      </c>
      <c r="AE58" s="254" t="str">
        <f t="shared" si="24"/>
        <v/>
      </c>
      <c r="AF58" s="254" t="str">
        <f t="shared" si="25"/>
        <v/>
      </c>
      <c r="AG58" s="254" t="str">
        <f t="shared" si="26"/>
        <v/>
      </c>
      <c r="AH58" s="254" t="str">
        <f t="shared" si="27"/>
        <v/>
      </c>
      <c r="AI58" s="254" t="str">
        <f t="shared" si="28"/>
        <v/>
      </c>
      <c r="AJ58" s="254" t="str">
        <f t="shared" si="29"/>
        <v/>
      </c>
      <c r="AK58" s="254" t="str">
        <f t="shared" si="30"/>
        <v/>
      </c>
      <c r="AL58" s="254" t="str">
        <f t="shared" si="31"/>
        <v/>
      </c>
      <c r="AM58" s="254" t="str">
        <f t="shared" si="32"/>
        <v/>
      </c>
      <c r="AN58" s="254" t="str">
        <f t="shared" si="33"/>
        <v/>
      </c>
      <c r="AO58" s="379" t="str">
        <f t="shared" si="34"/>
        <v/>
      </c>
      <c r="AP58" s="380" t="str">
        <f t="shared" si="35"/>
        <v/>
      </c>
      <c r="AQ58" s="380" t="str">
        <f t="shared" si="36"/>
        <v/>
      </c>
      <c r="AR58" s="380" t="str">
        <f t="shared" si="37"/>
        <v/>
      </c>
      <c r="AS58" s="380" t="str">
        <f t="shared" si="38"/>
        <v/>
      </c>
      <c r="AT58" s="380" t="str">
        <f t="shared" si="39"/>
        <v/>
      </c>
      <c r="AU58" s="380" t="str">
        <f t="shared" si="40"/>
        <v/>
      </c>
      <c r="AV58" s="380" t="str">
        <f t="shared" si="41"/>
        <v/>
      </c>
      <c r="AW58" s="380" t="str">
        <f t="shared" si="42"/>
        <v/>
      </c>
      <c r="AX58" s="380" t="str">
        <f t="shared" si="43"/>
        <v/>
      </c>
      <c r="AY58" s="255">
        <f t="shared" ref="AY58:BH58" si="138">IF(D58&lt;$R$16,D58,"")</f>
        <v>0</v>
      </c>
      <c r="AZ58" s="255">
        <f t="shared" si="138"/>
        <v>0</v>
      </c>
      <c r="BA58" s="255">
        <f t="shared" si="138"/>
        <v>0</v>
      </c>
      <c r="BB58" s="255">
        <f t="shared" si="138"/>
        <v>0</v>
      </c>
      <c r="BC58" s="255">
        <f t="shared" si="138"/>
        <v>0</v>
      </c>
      <c r="BD58" s="255">
        <f t="shared" si="138"/>
        <v>0</v>
      </c>
      <c r="BE58" s="255">
        <f t="shared" si="138"/>
        <v>0</v>
      </c>
      <c r="BF58" s="255">
        <f t="shared" si="138"/>
        <v>0</v>
      </c>
      <c r="BG58" s="255">
        <f t="shared" si="138"/>
        <v>0</v>
      </c>
      <c r="BH58" s="255">
        <f t="shared" si="138"/>
        <v>0</v>
      </c>
      <c r="BI58" s="225">
        <f t="shared" ref="BI58:BR58" si="139">IFERROR(RANK(AY58,$AY58:$BH58,0)+COUNTIF($AY58:AY58,AY58)-1,"")</f>
        <v>1</v>
      </c>
      <c r="BJ58" s="225">
        <f t="shared" si="139"/>
        <v>2</v>
      </c>
      <c r="BK58" s="225">
        <f t="shared" si="139"/>
        <v>3</v>
      </c>
      <c r="BL58" s="225">
        <f t="shared" si="139"/>
        <v>4</v>
      </c>
      <c r="BM58" s="225">
        <f t="shared" si="139"/>
        <v>5</v>
      </c>
      <c r="BN58" s="225">
        <f t="shared" si="139"/>
        <v>6</v>
      </c>
      <c r="BO58" s="225">
        <f t="shared" si="139"/>
        <v>7</v>
      </c>
      <c r="BP58" s="225">
        <f t="shared" si="139"/>
        <v>8</v>
      </c>
      <c r="BQ58" s="225">
        <f t="shared" si="139"/>
        <v>9</v>
      </c>
      <c r="BR58" s="225">
        <f t="shared" si="139"/>
        <v>10</v>
      </c>
      <c r="BS58" s="379" t="str">
        <f t="shared" si="46"/>
        <v>mampu membaca Q.S. At-Tīn dengan tartil.</v>
      </c>
      <c r="BT58" s="377" t="str">
        <f t="shared" si="47"/>
        <v>mampu menjelaskan pesan-pesan pokok Q.S. At-Tīn dengan baik.</v>
      </c>
      <c r="BU58" s="377" t="str">
        <f t="shared" si="48"/>
        <v>mampu membaca hadis tentang silaturahmi dengan baik.</v>
      </c>
      <c r="BV58" s="377" t="str">
        <f t="shared" si="49"/>
        <v>mampu menjelaskan arti iman kepada Rasul dengan benar</v>
      </c>
      <c r="BW58" s="377" t="str">
        <f t="shared" si="50"/>
        <v>mampu menyebutkan sifat-sifat Rasul dengan benar</v>
      </c>
      <c r="BX58" s="377" t="str">
        <f t="shared" si="51"/>
        <v>mampu menjelaskan tujuan diutusnya Rasul dengan benar</v>
      </c>
      <c r="BY58" s="377" t="str">
        <f t="shared" si="52"/>
        <v>menjelaskan makna salam dengan baik</v>
      </c>
      <c r="BZ58" s="377" t="str">
        <f t="shared" si="53"/>
        <v>menjelaskan ciri-ciri munafik dengan baik</v>
      </c>
      <c r="CA58" s="377" t="str">
        <f t="shared" si="54"/>
        <v>menjelaskan ketentuan dan mempraktikkan tata cara  salat jumat, salat duha, dan salat tahajud dengan benar</v>
      </c>
      <c r="CB58" s="377" t="str">
        <f t="shared" si="55"/>
        <v>mampu menceritakan kisah nabi Muhammad SAW membangun kota Madinah</v>
      </c>
      <c r="CC58" s="257" t="str">
        <f t="shared" si="56"/>
        <v>Kompetensi dalam hal  sudah tercapai.</v>
      </c>
      <c r="CD58"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11"/>
        <v>-</v>
      </c>
      <c r="O59" s="251"/>
      <c r="P59" s="251"/>
      <c r="Q59" s="250" t="str">
        <f t="shared" si="12"/>
        <v>-</v>
      </c>
      <c r="R59" s="250" t="str">
        <f t="shared" si="13"/>
        <v>-</v>
      </c>
      <c r="S59" s="190"/>
      <c r="T59" s="190"/>
      <c r="U59" s="253" t="str">
        <f t="shared" si="14"/>
        <v/>
      </c>
      <c r="V59" s="253" t="str">
        <f t="shared" si="15"/>
        <v/>
      </c>
      <c r="W59" s="253" t="str">
        <f t="shared" si="16"/>
        <v/>
      </c>
      <c r="X59" s="253" t="str">
        <f t="shared" si="17"/>
        <v/>
      </c>
      <c r="Y59" s="253" t="str">
        <f t="shared" si="18"/>
        <v/>
      </c>
      <c r="Z59" s="253" t="str">
        <f t="shared" si="19"/>
        <v/>
      </c>
      <c r="AA59" s="253" t="str">
        <f t="shared" si="20"/>
        <v/>
      </c>
      <c r="AB59" s="253" t="str">
        <f t="shared" si="21"/>
        <v/>
      </c>
      <c r="AC59" s="253" t="str">
        <f t="shared" si="22"/>
        <v/>
      </c>
      <c r="AD59" s="253" t="str">
        <f t="shared" si="23"/>
        <v/>
      </c>
      <c r="AE59" s="254" t="str">
        <f t="shared" si="24"/>
        <v/>
      </c>
      <c r="AF59" s="254" t="str">
        <f t="shared" si="25"/>
        <v/>
      </c>
      <c r="AG59" s="254" t="str">
        <f t="shared" si="26"/>
        <v/>
      </c>
      <c r="AH59" s="254" t="str">
        <f t="shared" si="27"/>
        <v/>
      </c>
      <c r="AI59" s="254" t="str">
        <f t="shared" si="28"/>
        <v/>
      </c>
      <c r="AJ59" s="254" t="str">
        <f t="shared" si="29"/>
        <v/>
      </c>
      <c r="AK59" s="254" t="str">
        <f t="shared" si="30"/>
        <v/>
      </c>
      <c r="AL59" s="254" t="str">
        <f t="shared" si="31"/>
        <v/>
      </c>
      <c r="AM59" s="254" t="str">
        <f t="shared" si="32"/>
        <v/>
      </c>
      <c r="AN59" s="254" t="str">
        <f t="shared" si="33"/>
        <v/>
      </c>
      <c r="AO59" s="379" t="str">
        <f t="shared" si="34"/>
        <v/>
      </c>
      <c r="AP59" s="380" t="str">
        <f t="shared" si="35"/>
        <v/>
      </c>
      <c r="AQ59" s="380" t="str">
        <f t="shared" si="36"/>
        <v/>
      </c>
      <c r="AR59" s="380" t="str">
        <f t="shared" si="37"/>
        <v/>
      </c>
      <c r="AS59" s="380" t="str">
        <f t="shared" si="38"/>
        <v/>
      </c>
      <c r="AT59" s="380" t="str">
        <f t="shared" si="39"/>
        <v/>
      </c>
      <c r="AU59" s="380" t="str">
        <f t="shared" si="40"/>
        <v/>
      </c>
      <c r="AV59" s="380" t="str">
        <f t="shared" si="41"/>
        <v/>
      </c>
      <c r="AW59" s="380" t="str">
        <f t="shared" si="42"/>
        <v/>
      </c>
      <c r="AX59" s="380" t="str">
        <f t="shared" si="43"/>
        <v/>
      </c>
      <c r="AY59" s="255">
        <f t="shared" ref="AY59:BH59" si="140">IF(D59&lt;$R$16,D59,"")</f>
        <v>0</v>
      </c>
      <c r="AZ59" s="255">
        <f t="shared" si="140"/>
        <v>0</v>
      </c>
      <c r="BA59" s="255">
        <f t="shared" si="140"/>
        <v>0</v>
      </c>
      <c r="BB59" s="255">
        <f t="shared" si="140"/>
        <v>0</v>
      </c>
      <c r="BC59" s="255">
        <f t="shared" si="140"/>
        <v>0</v>
      </c>
      <c r="BD59" s="255">
        <f t="shared" si="140"/>
        <v>0</v>
      </c>
      <c r="BE59" s="255">
        <f t="shared" si="140"/>
        <v>0</v>
      </c>
      <c r="BF59" s="255">
        <f t="shared" si="140"/>
        <v>0</v>
      </c>
      <c r="BG59" s="255">
        <f t="shared" si="140"/>
        <v>0</v>
      </c>
      <c r="BH59" s="255">
        <f t="shared" si="140"/>
        <v>0</v>
      </c>
      <c r="BI59" s="225">
        <f t="shared" ref="BI59:BR59" si="141">IFERROR(RANK(AY59,$AY59:$BH59,0)+COUNTIF($AY59:AY59,AY59)-1,"")</f>
        <v>1</v>
      </c>
      <c r="BJ59" s="225">
        <f t="shared" si="141"/>
        <v>2</v>
      </c>
      <c r="BK59" s="225">
        <f t="shared" si="141"/>
        <v>3</v>
      </c>
      <c r="BL59" s="225">
        <f t="shared" si="141"/>
        <v>4</v>
      </c>
      <c r="BM59" s="225">
        <f t="shared" si="141"/>
        <v>5</v>
      </c>
      <c r="BN59" s="225">
        <f t="shared" si="141"/>
        <v>6</v>
      </c>
      <c r="BO59" s="225">
        <f t="shared" si="141"/>
        <v>7</v>
      </c>
      <c r="BP59" s="225">
        <f t="shared" si="141"/>
        <v>8</v>
      </c>
      <c r="BQ59" s="225">
        <f t="shared" si="141"/>
        <v>9</v>
      </c>
      <c r="BR59" s="225">
        <f t="shared" si="141"/>
        <v>10</v>
      </c>
      <c r="BS59" s="379" t="str">
        <f t="shared" si="46"/>
        <v>mampu membaca Q.S. At-Tīn dengan tartil.</v>
      </c>
      <c r="BT59" s="377" t="str">
        <f t="shared" si="47"/>
        <v>mampu menjelaskan pesan-pesan pokok Q.S. At-Tīn dengan baik.</v>
      </c>
      <c r="BU59" s="377" t="str">
        <f t="shared" si="48"/>
        <v>mampu membaca hadis tentang silaturahmi dengan baik.</v>
      </c>
      <c r="BV59" s="377" t="str">
        <f t="shared" si="49"/>
        <v>mampu menjelaskan arti iman kepada Rasul dengan benar</v>
      </c>
      <c r="BW59" s="377" t="str">
        <f t="shared" si="50"/>
        <v>mampu menyebutkan sifat-sifat Rasul dengan benar</v>
      </c>
      <c r="BX59" s="377" t="str">
        <f t="shared" si="51"/>
        <v>mampu menjelaskan tujuan diutusnya Rasul dengan benar</v>
      </c>
      <c r="BY59" s="377" t="str">
        <f t="shared" si="52"/>
        <v>menjelaskan makna salam dengan baik</v>
      </c>
      <c r="BZ59" s="377" t="str">
        <f t="shared" si="53"/>
        <v>menjelaskan ciri-ciri munafik dengan baik</v>
      </c>
      <c r="CA59" s="377" t="str">
        <f t="shared" si="54"/>
        <v>menjelaskan ketentuan dan mempraktikkan tata cara  salat jumat, salat duha, dan salat tahajud dengan benar</v>
      </c>
      <c r="CB59" s="377" t="str">
        <f t="shared" si="55"/>
        <v>mampu menceritakan kisah nabi Muhammad SAW membangun kota Madinah</v>
      </c>
      <c r="CC59" s="257" t="str">
        <f t="shared" si="56"/>
        <v>Kompetensi dalam hal  sudah tercapai.</v>
      </c>
      <c r="CD59"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11"/>
        <v>-</v>
      </c>
      <c r="O60" s="251"/>
      <c r="P60" s="251"/>
      <c r="Q60" s="250" t="str">
        <f t="shared" si="12"/>
        <v>-</v>
      </c>
      <c r="R60" s="250" t="str">
        <f t="shared" si="13"/>
        <v>-</v>
      </c>
      <c r="S60" s="190"/>
      <c r="T60" s="190"/>
      <c r="U60" s="253" t="str">
        <f t="shared" si="14"/>
        <v/>
      </c>
      <c r="V60" s="253" t="str">
        <f t="shared" si="15"/>
        <v/>
      </c>
      <c r="W60" s="253" t="str">
        <f t="shared" si="16"/>
        <v/>
      </c>
      <c r="X60" s="253" t="str">
        <f t="shared" si="17"/>
        <v/>
      </c>
      <c r="Y60" s="253" t="str">
        <f t="shared" si="18"/>
        <v/>
      </c>
      <c r="Z60" s="253" t="str">
        <f t="shared" si="19"/>
        <v/>
      </c>
      <c r="AA60" s="253" t="str">
        <f t="shared" si="20"/>
        <v/>
      </c>
      <c r="AB60" s="253" t="str">
        <f t="shared" si="21"/>
        <v/>
      </c>
      <c r="AC60" s="253" t="str">
        <f t="shared" si="22"/>
        <v/>
      </c>
      <c r="AD60" s="253" t="str">
        <f t="shared" si="23"/>
        <v/>
      </c>
      <c r="AE60" s="254" t="str">
        <f t="shared" si="24"/>
        <v/>
      </c>
      <c r="AF60" s="254" t="str">
        <f t="shared" si="25"/>
        <v/>
      </c>
      <c r="AG60" s="254" t="str">
        <f t="shared" si="26"/>
        <v/>
      </c>
      <c r="AH60" s="254" t="str">
        <f t="shared" si="27"/>
        <v/>
      </c>
      <c r="AI60" s="254" t="str">
        <f t="shared" si="28"/>
        <v/>
      </c>
      <c r="AJ60" s="254" t="str">
        <f t="shared" si="29"/>
        <v/>
      </c>
      <c r="AK60" s="254" t="str">
        <f t="shared" si="30"/>
        <v/>
      </c>
      <c r="AL60" s="254" t="str">
        <f t="shared" si="31"/>
        <v/>
      </c>
      <c r="AM60" s="254" t="str">
        <f t="shared" si="32"/>
        <v/>
      </c>
      <c r="AN60" s="254" t="str">
        <f t="shared" si="33"/>
        <v/>
      </c>
      <c r="AO60" s="379" t="str">
        <f t="shared" si="34"/>
        <v/>
      </c>
      <c r="AP60" s="380" t="str">
        <f t="shared" si="35"/>
        <v/>
      </c>
      <c r="AQ60" s="380" t="str">
        <f t="shared" si="36"/>
        <v/>
      </c>
      <c r="AR60" s="380" t="str">
        <f t="shared" si="37"/>
        <v/>
      </c>
      <c r="AS60" s="380" t="str">
        <f t="shared" si="38"/>
        <v/>
      </c>
      <c r="AT60" s="380" t="str">
        <f t="shared" si="39"/>
        <v/>
      </c>
      <c r="AU60" s="380" t="str">
        <f t="shared" si="40"/>
        <v/>
      </c>
      <c r="AV60" s="380" t="str">
        <f t="shared" si="41"/>
        <v/>
      </c>
      <c r="AW60" s="380" t="str">
        <f t="shared" si="42"/>
        <v/>
      </c>
      <c r="AX60" s="380" t="str">
        <f t="shared" si="43"/>
        <v/>
      </c>
      <c r="AY60" s="255">
        <f t="shared" ref="AY60:BH60" si="142">IF(D60&lt;$R$16,D60,"")</f>
        <v>0</v>
      </c>
      <c r="AZ60" s="255">
        <f t="shared" si="142"/>
        <v>0</v>
      </c>
      <c r="BA60" s="255">
        <f t="shared" si="142"/>
        <v>0</v>
      </c>
      <c r="BB60" s="255">
        <f t="shared" si="142"/>
        <v>0</v>
      </c>
      <c r="BC60" s="255">
        <f t="shared" si="142"/>
        <v>0</v>
      </c>
      <c r="BD60" s="255">
        <f t="shared" si="142"/>
        <v>0</v>
      </c>
      <c r="BE60" s="255">
        <f t="shared" si="142"/>
        <v>0</v>
      </c>
      <c r="BF60" s="255">
        <f t="shared" si="142"/>
        <v>0</v>
      </c>
      <c r="BG60" s="255">
        <f t="shared" si="142"/>
        <v>0</v>
      </c>
      <c r="BH60" s="255">
        <f t="shared" si="142"/>
        <v>0</v>
      </c>
      <c r="BI60" s="225">
        <f t="shared" ref="BI60:BR60" si="143">IFERROR(RANK(AY60,$AY60:$BH60,0)+COUNTIF($AY60:AY60,AY60)-1,"")</f>
        <v>1</v>
      </c>
      <c r="BJ60" s="225">
        <f t="shared" si="143"/>
        <v>2</v>
      </c>
      <c r="BK60" s="225">
        <f t="shared" si="143"/>
        <v>3</v>
      </c>
      <c r="BL60" s="225">
        <f t="shared" si="143"/>
        <v>4</v>
      </c>
      <c r="BM60" s="225">
        <f t="shared" si="143"/>
        <v>5</v>
      </c>
      <c r="BN60" s="225">
        <f t="shared" si="143"/>
        <v>6</v>
      </c>
      <c r="BO60" s="225">
        <f t="shared" si="143"/>
        <v>7</v>
      </c>
      <c r="BP60" s="225">
        <f t="shared" si="143"/>
        <v>8</v>
      </c>
      <c r="BQ60" s="225">
        <f t="shared" si="143"/>
        <v>9</v>
      </c>
      <c r="BR60" s="225">
        <f t="shared" si="143"/>
        <v>10</v>
      </c>
      <c r="BS60" s="379" t="str">
        <f t="shared" si="46"/>
        <v>mampu membaca Q.S. At-Tīn dengan tartil.</v>
      </c>
      <c r="BT60" s="377" t="str">
        <f t="shared" si="47"/>
        <v>mampu menjelaskan pesan-pesan pokok Q.S. At-Tīn dengan baik.</v>
      </c>
      <c r="BU60" s="377" t="str">
        <f t="shared" si="48"/>
        <v>mampu membaca hadis tentang silaturahmi dengan baik.</v>
      </c>
      <c r="BV60" s="377" t="str">
        <f t="shared" si="49"/>
        <v>mampu menjelaskan arti iman kepada Rasul dengan benar</v>
      </c>
      <c r="BW60" s="377" t="str">
        <f t="shared" si="50"/>
        <v>mampu menyebutkan sifat-sifat Rasul dengan benar</v>
      </c>
      <c r="BX60" s="377" t="str">
        <f t="shared" si="51"/>
        <v>mampu menjelaskan tujuan diutusnya Rasul dengan benar</v>
      </c>
      <c r="BY60" s="377" t="str">
        <f t="shared" si="52"/>
        <v>menjelaskan makna salam dengan baik</v>
      </c>
      <c r="BZ60" s="377" t="str">
        <f t="shared" si="53"/>
        <v>menjelaskan ciri-ciri munafik dengan baik</v>
      </c>
      <c r="CA60" s="377" t="str">
        <f t="shared" si="54"/>
        <v>menjelaskan ketentuan dan mempraktikkan tata cara  salat jumat, salat duha, dan salat tahajud dengan benar</v>
      </c>
      <c r="CB60" s="377" t="str">
        <f t="shared" si="55"/>
        <v>mampu menceritakan kisah nabi Muhammad SAW membangun kota Madinah</v>
      </c>
      <c r="CC60" s="257" t="str">
        <f t="shared" si="56"/>
        <v>Kompetensi dalam hal  sudah tercapai.</v>
      </c>
      <c r="CD60"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11"/>
        <v>-</v>
      </c>
      <c r="O61" s="251"/>
      <c r="P61" s="251"/>
      <c r="Q61" s="250" t="str">
        <f t="shared" si="12"/>
        <v>-</v>
      </c>
      <c r="R61" s="250" t="str">
        <f t="shared" si="13"/>
        <v>-</v>
      </c>
      <c r="S61" s="190"/>
      <c r="T61" s="190"/>
      <c r="U61" s="253" t="str">
        <f t="shared" si="14"/>
        <v/>
      </c>
      <c r="V61" s="253" t="str">
        <f t="shared" si="15"/>
        <v/>
      </c>
      <c r="W61" s="253" t="str">
        <f t="shared" si="16"/>
        <v/>
      </c>
      <c r="X61" s="253" t="str">
        <f t="shared" si="17"/>
        <v/>
      </c>
      <c r="Y61" s="253" t="str">
        <f t="shared" si="18"/>
        <v/>
      </c>
      <c r="Z61" s="253" t="str">
        <f t="shared" si="19"/>
        <v/>
      </c>
      <c r="AA61" s="253" t="str">
        <f t="shared" si="20"/>
        <v/>
      </c>
      <c r="AB61" s="253" t="str">
        <f t="shared" si="21"/>
        <v/>
      </c>
      <c r="AC61" s="253" t="str">
        <f t="shared" si="22"/>
        <v/>
      </c>
      <c r="AD61" s="253" t="str">
        <f t="shared" si="23"/>
        <v/>
      </c>
      <c r="AE61" s="254" t="str">
        <f t="shared" si="24"/>
        <v/>
      </c>
      <c r="AF61" s="254" t="str">
        <f t="shared" si="25"/>
        <v/>
      </c>
      <c r="AG61" s="254" t="str">
        <f t="shared" si="26"/>
        <v/>
      </c>
      <c r="AH61" s="254" t="str">
        <f t="shared" si="27"/>
        <v/>
      </c>
      <c r="AI61" s="254" t="str">
        <f t="shared" si="28"/>
        <v/>
      </c>
      <c r="AJ61" s="254" t="str">
        <f t="shared" si="29"/>
        <v/>
      </c>
      <c r="AK61" s="254" t="str">
        <f t="shared" si="30"/>
        <v/>
      </c>
      <c r="AL61" s="254" t="str">
        <f t="shared" si="31"/>
        <v/>
      </c>
      <c r="AM61" s="254" t="str">
        <f t="shared" si="32"/>
        <v/>
      </c>
      <c r="AN61" s="254" t="str">
        <f t="shared" si="33"/>
        <v/>
      </c>
      <c r="AO61" s="379" t="str">
        <f t="shared" si="34"/>
        <v/>
      </c>
      <c r="AP61" s="380" t="str">
        <f t="shared" si="35"/>
        <v/>
      </c>
      <c r="AQ61" s="380" t="str">
        <f t="shared" si="36"/>
        <v/>
      </c>
      <c r="AR61" s="380" t="str">
        <f t="shared" si="37"/>
        <v/>
      </c>
      <c r="AS61" s="380" t="str">
        <f t="shared" si="38"/>
        <v/>
      </c>
      <c r="AT61" s="380" t="str">
        <f t="shared" si="39"/>
        <v/>
      </c>
      <c r="AU61" s="380" t="str">
        <f t="shared" si="40"/>
        <v/>
      </c>
      <c r="AV61" s="380" t="str">
        <f t="shared" si="41"/>
        <v/>
      </c>
      <c r="AW61" s="380" t="str">
        <f t="shared" si="42"/>
        <v/>
      </c>
      <c r="AX61" s="380" t="str">
        <f t="shared" si="43"/>
        <v/>
      </c>
      <c r="AY61" s="255">
        <f t="shared" ref="AY61:BH61" si="144">IF(D61&lt;$R$16,D61,"")</f>
        <v>0</v>
      </c>
      <c r="AZ61" s="255">
        <f t="shared" si="144"/>
        <v>0</v>
      </c>
      <c r="BA61" s="255">
        <f t="shared" si="144"/>
        <v>0</v>
      </c>
      <c r="BB61" s="255">
        <f t="shared" si="144"/>
        <v>0</v>
      </c>
      <c r="BC61" s="255">
        <f t="shared" si="144"/>
        <v>0</v>
      </c>
      <c r="BD61" s="255">
        <f t="shared" si="144"/>
        <v>0</v>
      </c>
      <c r="BE61" s="255">
        <f t="shared" si="144"/>
        <v>0</v>
      </c>
      <c r="BF61" s="255">
        <f t="shared" si="144"/>
        <v>0</v>
      </c>
      <c r="BG61" s="255">
        <f t="shared" si="144"/>
        <v>0</v>
      </c>
      <c r="BH61" s="255">
        <f t="shared" si="144"/>
        <v>0</v>
      </c>
      <c r="BI61" s="225">
        <f t="shared" ref="BI61:BR61" si="145">IFERROR(RANK(AY61,$AY61:$BH61,0)+COUNTIF($AY61:AY61,AY61)-1,"")</f>
        <v>1</v>
      </c>
      <c r="BJ61" s="225">
        <f t="shared" si="145"/>
        <v>2</v>
      </c>
      <c r="BK61" s="225">
        <f t="shared" si="145"/>
        <v>3</v>
      </c>
      <c r="BL61" s="225">
        <f t="shared" si="145"/>
        <v>4</v>
      </c>
      <c r="BM61" s="225">
        <f t="shared" si="145"/>
        <v>5</v>
      </c>
      <c r="BN61" s="225">
        <f t="shared" si="145"/>
        <v>6</v>
      </c>
      <c r="BO61" s="225">
        <f t="shared" si="145"/>
        <v>7</v>
      </c>
      <c r="BP61" s="225">
        <f t="shared" si="145"/>
        <v>8</v>
      </c>
      <c r="BQ61" s="225">
        <f t="shared" si="145"/>
        <v>9</v>
      </c>
      <c r="BR61" s="225">
        <f t="shared" si="145"/>
        <v>10</v>
      </c>
      <c r="BS61" s="379" t="str">
        <f t="shared" si="46"/>
        <v>mampu membaca Q.S. At-Tīn dengan tartil.</v>
      </c>
      <c r="BT61" s="377" t="str">
        <f t="shared" si="47"/>
        <v>mampu menjelaskan pesan-pesan pokok Q.S. At-Tīn dengan baik.</v>
      </c>
      <c r="BU61" s="377" t="str">
        <f t="shared" si="48"/>
        <v>mampu membaca hadis tentang silaturahmi dengan baik.</v>
      </c>
      <c r="BV61" s="377" t="str">
        <f t="shared" si="49"/>
        <v>mampu menjelaskan arti iman kepada Rasul dengan benar</v>
      </c>
      <c r="BW61" s="377" t="str">
        <f t="shared" si="50"/>
        <v>mampu menyebutkan sifat-sifat Rasul dengan benar</v>
      </c>
      <c r="BX61" s="377" t="str">
        <f t="shared" si="51"/>
        <v>mampu menjelaskan tujuan diutusnya Rasul dengan benar</v>
      </c>
      <c r="BY61" s="377" t="str">
        <f t="shared" si="52"/>
        <v>menjelaskan makna salam dengan baik</v>
      </c>
      <c r="BZ61" s="377" t="str">
        <f t="shared" si="53"/>
        <v>menjelaskan ciri-ciri munafik dengan baik</v>
      </c>
      <c r="CA61" s="377" t="str">
        <f t="shared" si="54"/>
        <v>menjelaskan ketentuan dan mempraktikkan tata cara  salat jumat, salat duha, dan salat tahajud dengan benar</v>
      </c>
      <c r="CB61" s="377" t="str">
        <f t="shared" si="55"/>
        <v>mampu menceritakan kisah nabi Muhammad SAW membangun kota Madinah</v>
      </c>
      <c r="CC61" s="257" t="str">
        <f t="shared" si="56"/>
        <v>Kompetensi dalam hal  sudah tercapai.</v>
      </c>
      <c r="CD61"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11"/>
        <v>-</v>
      </c>
      <c r="O62" s="251"/>
      <c r="P62" s="251"/>
      <c r="Q62" s="250" t="str">
        <f t="shared" si="12"/>
        <v>-</v>
      </c>
      <c r="R62" s="250" t="str">
        <f t="shared" si="13"/>
        <v>-</v>
      </c>
      <c r="S62" s="190"/>
      <c r="T62" s="190"/>
      <c r="U62" s="253" t="str">
        <f t="shared" si="14"/>
        <v/>
      </c>
      <c r="V62" s="253" t="str">
        <f t="shared" si="15"/>
        <v/>
      </c>
      <c r="W62" s="253" t="str">
        <f t="shared" si="16"/>
        <v/>
      </c>
      <c r="X62" s="253" t="str">
        <f t="shared" si="17"/>
        <v/>
      </c>
      <c r="Y62" s="253" t="str">
        <f t="shared" si="18"/>
        <v/>
      </c>
      <c r="Z62" s="253" t="str">
        <f t="shared" si="19"/>
        <v/>
      </c>
      <c r="AA62" s="253" t="str">
        <f t="shared" si="20"/>
        <v/>
      </c>
      <c r="AB62" s="253" t="str">
        <f t="shared" si="21"/>
        <v/>
      </c>
      <c r="AC62" s="253" t="str">
        <f t="shared" si="22"/>
        <v/>
      </c>
      <c r="AD62" s="253" t="str">
        <f t="shared" si="23"/>
        <v/>
      </c>
      <c r="AE62" s="254" t="str">
        <f t="shared" si="24"/>
        <v/>
      </c>
      <c r="AF62" s="254" t="str">
        <f t="shared" si="25"/>
        <v/>
      </c>
      <c r="AG62" s="254" t="str">
        <f t="shared" si="26"/>
        <v/>
      </c>
      <c r="AH62" s="254" t="str">
        <f t="shared" si="27"/>
        <v/>
      </c>
      <c r="AI62" s="254" t="str">
        <f t="shared" si="28"/>
        <v/>
      </c>
      <c r="AJ62" s="254" t="str">
        <f t="shared" si="29"/>
        <v/>
      </c>
      <c r="AK62" s="254" t="str">
        <f t="shared" si="30"/>
        <v/>
      </c>
      <c r="AL62" s="254" t="str">
        <f t="shared" si="31"/>
        <v/>
      </c>
      <c r="AM62" s="254" t="str">
        <f t="shared" si="32"/>
        <v/>
      </c>
      <c r="AN62" s="254" t="str">
        <f t="shared" si="33"/>
        <v/>
      </c>
      <c r="AO62" s="379" t="str">
        <f t="shared" si="34"/>
        <v/>
      </c>
      <c r="AP62" s="380" t="str">
        <f t="shared" si="35"/>
        <v/>
      </c>
      <c r="AQ62" s="380" t="str">
        <f t="shared" si="36"/>
        <v/>
      </c>
      <c r="AR62" s="380" t="str">
        <f t="shared" si="37"/>
        <v/>
      </c>
      <c r="AS62" s="380" t="str">
        <f t="shared" si="38"/>
        <v/>
      </c>
      <c r="AT62" s="380" t="str">
        <f t="shared" si="39"/>
        <v/>
      </c>
      <c r="AU62" s="380" t="str">
        <f t="shared" si="40"/>
        <v/>
      </c>
      <c r="AV62" s="380" t="str">
        <f t="shared" si="41"/>
        <v/>
      </c>
      <c r="AW62" s="380" t="str">
        <f t="shared" si="42"/>
        <v/>
      </c>
      <c r="AX62" s="380" t="str">
        <f t="shared" si="43"/>
        <v/>
      </c>
      <c r="AY62" s="255">
        <f t="shared" ref="AY62:BH62" si="146">IF(D62&lt;$R$16,D62,"")</f>
        <v>0</v>
      </c>
      <c r="AZ62" s="255">
        <f t="shared" si="146"/>
        <v>0</v>
      </c>
      <c r="BA62" s="255">
        <f t="shared" si="146"/>
        <v>0</v>
      </c>
      <c r="BB62" s="255">
        <f t="shared" si="146"/>
        <v>0</v>
      </c>
      <c r="BC62" s="255">
        <f t="shared" si="146"/>
        <v>0</v>
      </c>
      <c r="BD62" s="255">
        <f t="shared" si="146"/>
        <v>0</v>
      </c>
      <c r="BE62" s="255">
        <f t="shared" si="146"/>
        <v>0</v>
      </c>
      <c r="BF62" s="255">
        <f t="shared" si="146"/>
        <v>0</v>
      </c>
      <c r="BG62" s="255">
        <f t="shared" si="146"/>
        <v>0</v>
      </c>
      <c r="BH62" s="255">
        <f t="shared" si="146"/>
        <v>0</v>
      </c>
      <c r="BI62" s="225">
        <f t="shared" ref="BI62:BR62" si="147">IFERROR(RANK(AY62,$AY62:$BH62,0)+COUNTIF($AY62:AY62,AY62)-1,"")</f>
        <v>1</v>
      </c>
      <c r="BJ62" s="225">
        <f t="shared" si="147"/>
        <v>2</v>
      </c>
      <c r="BK62" s="225">
        <f t="shared" si="147"/>
        <v>3</v>
      </c>
      <c r="BL62" s="225">
        <f t="shared" si="147"/>
        <v>4</v>
      </c>
      <c r="BM62" s="225">
        <f t="shared" si="147"/>
        <v>5</v>
      </c>
      <c r="BN62" s="225">
        <f t="shared" si="147"/>
        <v>6</v>
      </c>
      <c r="BO62" s="225">
        <f t="shared" si="147"/>
        <v>7</v>
      </c>
      <c r="BP62" s="225">
        <f t="shared" si="147"/>
        <v>8</v>
      </c>
      <c r="BQ62" s="225">
        <f t="shared" si="147"/>
        <v>9</v>
      </c>
      <c r="BR62" s="225">
        <f t="shared" si="147"/>
        <v>10</v>
      </c>
      <c r="BS62" s="379" t="str">
        <f t="shared" si="46"/>
        <v>mampu membaca Q.S. At-Tīn dengan tartil.</v>
      </c>
      <c r="BT62" s="377" t="str">
        <f t="shared" si="47"/>
        <v>mampu menjelaskan pesan-pesan pokok Q.S. At-Tīn dengan baik.</v>
      </c>
      <c r="BU62" s="377" t="str">
        <f t="shared" si="48"/>
        <v>mampu membaca hadis tentang silaturahmi dengan baik.</v>
      </c>
      <c r="BV62" s="377" t="str">
        <f t="shared" si="49"/>
        <v>mampu menjelaskan arti iman kepada Rasul dengan benar</v>
      </c>
      <c r="BW62" s="377" t="str">
        <f t="shared" si="50"/>
        <v>mampu menyebutkan sifat-sifat Rasul dengan benar</v>
      </c>
      <c r="BX62" s="377" t="str">
        <f t="shared" si="51"/>
        <v>mampu menjelaskan tujuan diutusnya Rasul dengan benar</v>
      </c>
      <c r="BY62" s="377" t="str">
        <f t="shared" si="52"/>
        <v>menjelaskan makna salam dengan baik</v>
      </c>
      <c r="BZ62" s="377" t="str">
        <f t="shared" si="53"/>
        <v>menjelaskan ciri-ciri munafik dengan baik</v>
      </c>
      <c r="CA62" s="377" t="str">
        <f t="shared" si="54"/>
        <v>menjelaskan ketentuan dan mempraktikkan tata cara  salat jumat, salat duha, dan salat tahajud dengan benar</v>
      </c>
      <c r="CB62" s="377" t="str">
        <f t="shared" si="55"/>
        <v>mampu menceritakan kisah nabi Muhammad SAW membangun kota Madinah</v>
      </c>
      <c r="CC62" s="257" t="str">
        <f t="shared" si="56"/>
        <v>Kompetensi dalam hal  sudah tercapai.</v>
      </c>
      <c r="CD62"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11"/>
        <v>-</v>
      </c>
      <c r="O63" s="251"/>
      <c r="P63" s="251"/>
      <c r="Q63" s="250" t="str">
        <f t="shared" si="12"/>
        <v>-</v>
      </c>
      <c r="R63" s="250" t="str">
        <f t="shared" si="13"/>
        <v>-</v>
      </c>
      <c r="S63" s="190"/>
      <c r="T63" s="190"/>
      <c r="U63" s="253" t="str">
        <f t="shared" si="14"/>
        <v/>
      </c>
      <c r="V63" s="253" t="str">
        <f t="shared" si="15"/>
        <v/>
      </c>
      <c r="W63" s="253" t="str">
        <f t="shared" si="16"/>
        <v/>
      </c>
      <c r="X63" s="253" t="str">
        <f t="shared" si="17"/>
        <v/>
      </c>
      <c r="Y63" s="253" t="str">
        <f t="shared" si="18"/>
        <v/>
      </c>
      <c r="Z63" s="253" t="str">
        <f t="shared" si="19"/>
        <v/>
      </c>
      <c r="AA63" s="253" t="str">
        <f t="shared" si="20"/>
        <v/>
      </c>
      <c r="AB63" s="253" t="str">
        <f t="shared" si="21"/>
        <v/>
      </c>
      <c r="AC63" s="253" t="str">
        <f t="shared" si="22"/>
        <v/>
      </c>
      <c r="AD63" s="253" t="str">
        <f t="shared" si="23"/>
        <v/>
      </c>
      <c r="AE63" s="254" t="str">
        <f t="shared" si="24"/>
        <v/>
      </c>
      <c r="AF63" s="254" t="str">
        <f t="shared" si="25"/>
        <v/>
      </c>
      <c r="AG63" s="254" t="str">
        <f t="shared" si="26"/>
        <v/>
      </c>
      <c r="AH63" s="254" t="str">
        <f t="shared" si="27"/>
        <v/>
      </c>
      <c r="AI63" s="254" t="str">
        <f t="shared" si="28"/>
        <v/>
      </c>
      <c r="AJ63" s="254" t="str">
        <f t="shared" si="29"/>
        <v/>
      </c>
      <c r="AK63" s="254" t="str">
        <f t="shared" si="30"/>
        <v/>
      </c>
      <c r="AL63" s="254" t="str">
        <f t="shared" si="31"/>
        <v/>
      </c>
      <c r="AM63" s="254" t="str">
        <f t="shared" si="32"/>
        <v/>
      </c>
      <c r="AN63" s="254" t="str">
        <f t="shared" si="33"/>
        <v/>
      </c>
      <c r="AO63" s="379" t="str">
        <f t="shared" si="34"/>
        <v/>
      </c>
      <c r="AP63" s="380" t="str">
        <f t="shared" si="35"/>
        <v/>
      </c>
      <c r="AQ63" s="380" t="str">
        <f t="shared" si="36"/>
        <v/>
      </c>
      <c r="AR63" s="380" t="str">
        <f t="shared" si="37"/>
        <v/>
      </c>
      <c r="AS63" s="380" t="str">
        <f t="shared" si="38"/>
        <v/>
      </c>
      <c r="AT63" s="380" t="str">
        <f t="shared" si="39"/>
        <v/>
      </c>
      <c r="AU63" s="380" t="str">
        <f t="shared" si="40"/>
        <v/>
      </c>
      <c r="AV63" s="380" t="str">
        <f t="shared" si="41"/>
        <v/>
      </c>
      <c r="AW63" s="380" t="str">
        <f t="shared" si="42"/>
        <v/>
      </c>
      <c r="AX63" s="380" t="str">
        <f t="shared" si="43"/>
        <v/>
      </c>
      <c r="AY63" s="255">
        <f t="shared" ref="AY63:BH63" si="148">IF(D63&lt;$R$16,D63,"")</f>
        <v>0</v>
      </c>
      <c r="AZ63" s="255">
        <f t="shared" si="148"/>
        <v>0</v>
      </c>
      <c r="BA63" s="255">
        <f t="shared" si="148"/>
        <v>0</v>
      </c>
      <c r="BB63" s="255">
        <f t="shared" si="148"/>
        <v>0</v>
      </c>
      <c r="BC63" s="255">
        <f t="shared" si="148"/>
        <v>0</v>
      </c>
      <c r="BD63" s="255">
        <f t="shared" si="148"/>
        <v>0</v>
      </c>
      <c r="BE63" s="255">
        <f t="shared" si="148"/>
        <v>0</v>
      </c>
      <c r="BF63" s="255">
        <f t="shared" si="148"/>
        <v>0</v>
      </c>
      <c r="BG63" s="255">
        <f t="shared" si="148"/>
        <v>0</v>
      </c>
      <c r="BH63" s="255">
        <f t="shared" si="148"/>
        <v>0</v>
      </c>
      <c r="BI63" s="225">
        <f t="shared" ref="BI63:BR63" si="149">IFERROR(RANK(AY63,$AY63:$BH63,0)+COUNTIF($AY63:AY63,AY63)-1,"")</f>
        <v>1</v>
      </c>
      <c r="BJ63" s="225">
        <f t="shared" si="149"/>
        <v>2</v>
      </c>
      <c r="BK63" s="225">
        <f t="shared" si="149"/>
        <v>3</v>
      </c>
      <c r="BL63" s="225">
        <f t="shared" si="149"/>
        <v>4</v>
      </c>
      <c r="BM63" s="225">
        <f t="shared" si="149"/>
        <v>5</v>
      </c>
      <c r="BN63" s="225">
        <f t="shared" si="149"/>
        <v>6</v>
      </c>
      <c r="BO63" s="225">
        <f t="shared" si="149"/>
        <v>7</v>
      </c>
      <c r="BP63" s="225">
        <f t="shared" si="149"/>
        <v>8</v>
      </c>
      <c r="BQ63" s="225">
        <f t="shared" si="149"/>
        <v>9</v>
      </c>
      <c r="BR63" s="225">
        <f t="shared" si="149"/>
        <v>10</v>
      </c>
      <c r="BS63" s="379" t="str">
        <f t="shared" si="46"/>
        <v>mampu membaca Q.S. At-Tīn dengan tartil.</v>
      </c>
      <c r="BT63" s="377" t="str">
        <f t="shared" si="47"/>
        <v>mampu menjelaskan pesan-pesan pokok Q.S. At-Tīn dengan baik.</v>
      </c>
      <c r="BU63" s="377" t="str">
        <f t="shared" si="48"/>
        <v>mampu membaca hadis tentang silaturahmi dengan baik.</v>
      </c>
      <c r="BV63" s="377" t="str">
        <f t="shared" si="49"/>
        <v>mampu menjelaskan arti iman kepada Rasul dengan benar</v>
      </c>
      <c r="BW63" s="377" t="str">
        <f t="shared" si="50"/>
        <v>mampu menyebutkan sifat-sifat Rasul dengan benar</v>
      </c>
      <c r="BX63" s="377" t="str">
        <f t="shared" si="51"/>
        <v>mampu menjelaskan tujuan diutusnya Rasul dengan benar</v>
      </c>
      <c r="BY63" s="377" t="str">
        <f t="shared" si="52"/>
        <v>menjelaskan makna salam dengan baik</v>
      </c>
      <c r="BZ63" s="377" t="str">
        <f t="shared" si="53"/>
        <v>menjelaskan ciri-ciri munafik dengan baik</v>
      </c>
      <c r="CA63" s="377" t="str">
        <f t="shared" si="54"/>
        <v>menjelaskan ketentuan dan mempraktikkan tata cara  salat jumat, salat duha, dan salat tahajud dengan benar</v>
      </c>
      <c r="CB63" s="377" t="str">
        <f t="shared" si="55"/>
        <v>mampu menceritakan kisah nabi Muhammad SAW membangun kota Madinah</v>
      </c>
      <c r="CC63" s="257" t="str">
        <f t="shared" si="56"/>
        <v>Kompetensi dalam hal  sudah tercapai.</v>
      </c>
      <c r="CD63"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11"/>
        <v>-</v>
      </c>
      <c r="O64" s="251"/>
      <c r="P64" s="251"/>
      <c r="Q64" s="250" t="str">
        <f t="shared" si="12"/>
        <v>-</v>
      </c>
      <c r="R64" s="250" t="str">
        <f t="shared" si="13"/>
        <v>-</v>
      </c>
      <c r="S64" s="190"/>
      <c r="T64" s="190"/>
      <c r="U64" s="253" t="str">
        <f t="shared" si="14"/>
        <v/>
      </c>
      <c r="V64" s="253" t="str">
        <f t="shared" si="15"/>
        <v/>
      </c>
      <c r="W64" s="253" t="str">
        <f t="shared" si="16"/>
        <v/>
      </c>
      <c r="X64" s="253" t="str">
        <f t="shared" si="17"/>
        <v/>
      </c>
      <c r="Y64" s="253" t="str">
        <f t="shared" si="18"/>
        <v/>
      </c>
      <c r="Z64" s="253" t="str">
        <f t="shared" si="19"/>
        <v/>
      </c>
      <c r="AA64" s="253" t="str">
        <f t="shared" si="20"/>
        <v/>
      </c>
      <c r="AB64" s="253" t="str">
        <f t="shared" si="21"/>
        <v/>
      </c>
      <c r="AC64" s="253" t="str">
        <f t="shared" si="22"/>
        <v/>
      </c>
      <c r="AD64" s="253" t="str">
        <f t="shared" si="23"/>
        <v/>
      </c>
      <c r="AE64" s="254" t="str">
        <f t="shared" si="24"/>
        <v/>
      </c>
      <c r="AF64" s="254" t="str">
        <f t="shared" si="25"/>
        <v/>
      </c>
      <c r="AG64" s="254" t="str">
        <f t="shared" si="26"/>
        <v/>
      </c>
      <c r="AH64" s="254" t="str">
        <f t="shared" si="27"/>
        <v/>
      </c>
      <c r="AI64" s="254" t="str">
        <f t="shared" si="28"/>
        <v/>
      </c>
      <c r="AJ64" s="254" t="str">
        <f t="shared" si="29"/>
        <v/>
      </c>
      <c r="AK64" s="254" t="str">
        <f t="shared" si="30"/>
        <v/>
      </c>
      <c r="AL64" s="254" t="str">
        <f t="shared" si="31"/>
        <v/>
      </c>
      <c r="AM64" s="254" t="str">
        <f t="shared" si="32"/>
        <v/>
      </c>
      <c r="AN64" s="254" t="str">
        <f t="shared" si="33"/>
        <v/>
      </c>
      <c r="AO64" s="379" t="str">
        <f t="shared" si="34"/>
        <v/>
      </c>
      <c r="AP64" s="380" t="str">
        <f t="shared" si="35"/>
        <v/>
      </c>
      <c r="AQ64" s="380" t="str">
        <f t="shared" si="36"/>
        <v/>
      </c>
      <c r="AR64" s="380" t="str">
        <f t="shared" si="37"/>
        <v/>
      </c>
      <c r="AS64" s="380" t="str">
        <f t="shared" si="38"/>
        <v/>
      </c>
      <c r="AT64" s="380" t="str">
        <f t="shared" si="39"/>
        <v/>
      </c>
      <c r="AU64" s="380" t="str">
        <f t="shared" si="40"/>
        <v/>
      </c>
      <c r="AV64" s="380" t="str">
        <f t="shared" si="41"/>
        <v/>
      </c>
      <c r="AW64" s="380" t="str">
        <f t="shared" si="42"/>
        <v/>
      </c>
      <c r="AX64" s="380" t="str">
        <f t="shared" si="43"/>
        <v/>
      </c>
      <c r="AY64" s="255">
        <f t="shared" ref="AY64:BH64" si="150">IF(D64&lt;$R$16,D64,"")</f>
        <v>0</v>
      </c>
      <c r="AZ64" s="255">
        <f t="shared" si="150"/>
        <v>0</v>
      </c>
      <c r="BA64" s="255">
        <f t="shared" si="150"/>
        <v>0</v>
      </c>
      <c r="BB64" s="255">
        <f t="shared" si="150"/>
        <v>0</v>
      </c>
      <c r="BC64" s="255">
        <f t="shared" si="150"/>
        <v>0</v>
      </c>
      <c r="BD64" s="255">
        <f t="shared" si="150"/>
        <v>0</v>
      </c>
      <c r="BE64" s="255">
        <f t="shared" si="150"/>
        <v>0</v>
      </c>
      <c r="BF64" s="255">
        <f t="shared" si="150"/>
        <v>0</v>
      </c>
      <c r="BG64" s="255">
        <f t="shared" si="150"/>
        <v>0</v>
      </c>
      <c r="BH64" s="255">
        <f t="shared" si="150"/>
        <v>0</v>
      </c>
      <c r="BI64" s="225">
        <f t="shared" ref="BI64:BR64" si="151">IFERROR(RANK(AY64,$AY64:$BH64,0)+COUNTIF($AY64:AY64,AY64)-1,"")</f>
        <v>1</v>
      </c>
      <c r="BJ64" s="225">
        <f t="shared" si="151"/>
        <v>2</v>
      </c>
      <c r="BK64" s="225">
        <f t="shared" si="151"/>
        <v>3</v>
      </c>
      <c r="BL64" s="225">
        <f t="shared" si="151"/>
        <v>4</v>
      </c>
      <c r="BM64" s="225">
        <f t="shared" si="151"/>
        <v>5</v>
      </c>
      <c r="BN64" s="225">
        <f t="shared" si="151"/>
        <v>6</v>
      </c>
      <c r="BO64" s="225">
        <f t="shared" si="151"/>
        <v>7</v>
      </c>
      <c r="BP64" s="225">
        <f t="shared" si="151"/>
        <v>8</v>
      </c>
      <c r="BQ64" s="225">
        <f t="shared" si="151"/>
        <v>9</v>
      </c>
      <c r="BR64" s="225">
        <f t="shared" si="151"/>
        <v>10</v>
      </c>
      <c r="BS64" s="379" t="str">
        <f t="shared" si="46"/>
        <v>mampu membaca Q.S. At-Tīn dengan tartil.</v>
      </c>
      <c r="BT64" s="377" t="str">
        <f t="shared" si="47"/>
        <v>mampu menjelaskan pesan-pesan pokok Q.S. At-Tīn dengan baik.</v>
      </c>
      <c r="BU64" s="377" t="str">
        <f t="shared" si="48"/>
        <v>mampu membaca hadis tentang silaturahmi dengan baik.</v>
      </c>
      <c r="BV64" s="377" t="str">
        <f t="shared" si="49"/>
        <v>mampu menjelaskan arti iman kepada Rasul dengan benar</v>
      </c>
      <c r="BW64" s="377" t="str">
        <f t="shared" si="50"/>
        <v>mampu menyebutkan sifat-sifat Rasul dengan benar</v>
      </c>
      <c r="BX64" s="377" t="str">
        <f t="shared" si="51"/>
        <v>mampu menjelaskan tujuan diutusnya Rasul dengan benar</v>
      </c>
      <c r="BY64" s="377" t="str">
        <f t="shared" si="52"/>
        <v>menjelaskan makna salam dengan baik</v>
      </c>
      <c r="BZ64" s="377" t="str">
        <f t="shared" si="53"/>
        <v>menjelaskan ciri-ciri munafik dengan baik</v>
      </c>
      <c r="CA64" s="377" t="str">
        <f t="shared" si="54"/>
        <v>menjelaskan ketentuan dan mempraktikkan tata cara  salat jumat, salat duha, dan salat tahajud dengan benar</v>
      </c>
      <c r="CB64" s="377" t="str">
        <f t="shared" si="55"/>
        <v>mampu menceritakan kisah nabi Muhammad SAW membangun kota Madinah</v>
      </c>
      <c r="CC64" s="257" t="str">
        <f t="shared" si="56"/>
        <v>Kompetensi dalam hal  sudah tercapai.</v>
      </c>
      <c r="CD64"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11"/>
        <v>-</v>
      </c>
      <c r="O65" s="251"/>
      <c r="P65" s="251"/>
      <c r="Q65" s="250" t="str">
        <f t="shared" si="12"/>
        <v>-</v>
      </c>
      <c r="R65" s="250" t="str">
        <f t="shared" si="13"/>
        <v>-</v>
      </c>
      <c r="S65" s="190"/>
      <c r="T65" s="190"/>
      <c r="U65" s="253" t="str">
        <f t="shared" si="14"/>
        <v/>
      </c>
      <c r="V65" s="253" t="str">
        <f t="shared" si="15"/>
        <v/>
      </c>
      <c r="W65" s="253" t="str">
        <f t="shared" si="16"/>
        <v/>
      </c>
      <c r="X65" s="253" t="str">
        <f t="shared" si="17"/>
        <v/>
      </c>
      <c r="Y65" s="253" t="str">
        <f t="shared" si="18"/>
        <v/>
      </c>
      <c r="Z65" s="253" t="str">
        <f t="shared" si="19"/>
        <v/>
      </c>
      <c r="AA65" s="253" t="str">
        <f t="shared" si="20"/>
        <v/>
      </c>
      <c r="AB65" s="253" t="str">
        <f t="shared" si="21"/>
        <v/>
      </c>
      <c r="AC65" s="253" t="str">
        <f t="shared" si="22"/>
        <v/>
      </c>
      <c r="AD65" s="253" t="str">
        <f t="shared" si="23"/>
        <v/>
      </c>
      <c r="AE65" s="254" t="str">
        <f t="shared" si="24"/>
        <v/>
      </c>
      <c r="AF65" s="254" t="str">
        <f t="shared" si="25"/>
        <v/>
      </c>
      <c r="AG65" s="254" t="str">
        <f t="shared" si="26"/>
        <v/>
      </c>
      <c r="AH65" s="254" t="str">
        <f t="shared" si="27"/>
        <v/>
      </c>
      <c r="AI65" s="254" t="str">
        <f t="shared" si="28"/>
        <v/>
      </c>
      <c r="AJ65" s="254" t="str">
        <f t="shared" si="29"/>
        <v/>
      </c>
      <c r="AK65" s="254" t="str">
        <f t="shared" si="30"/>
        <v/>
      </c>
      <c r="AL65" s="254" t="str">
        <f t="shared" si="31"/>
        <v/>
      </c>
      <c r="AM65" s="254" t="str">
        <f t="shared" si="32"/>
        <v/>
      </c>
      <c r="AN65" s="254" t="str">
        <f t="shared" si="33"/>
        <v/>
      </c>
      <c r="AO65" s="379" t="str">
        <f t="shared" si="34"/>
        <v/>
      </c>
      <c r="AP65" s="380" t="str">
        <f t="shared" si="35"/>
        <v/>
      </c>
      <c r="AQ65" s="380" t="str">
        <f t="shared" si="36"/>
        <v/>
      </c>
      <c r="AR65" s="380" t="str">
        <f t="shared" si="37"/>
        <v/>
      </c>
      <c r="AS65" s="380" t="str">
        <f t="shared" si="38"/>
        <v/>
      </c>
      <c r="AT65" s="380" t="str">
        <f t="shared" si="39"/>
        <v/>
      </c>
      <c r="AU65" s="380" t="str">
        <f t="shared" si="40"/>
        <v/>
      </c>
      <c r="AV65" s="380" t="str">
        <f t="shared" si="41"/>
        <v/>
      </c>
      <c r="AW65" s="380" t="str">
        <f t="shared" si="42"/>
        <v/>
      </c>
      <c r="AX65" s="380" t="str">
        <f t="shared" si="43"/>
        <v/>
      </c>
      <c r="AY65" s="255">
        <f t="shared" ref="AY65:BH65" si="152">IF(D65&lt;$R$16,D65,"")</f>
        <v>0</v>
      </c>
      <c r="AZ65" s="255">
        <f t="shared" si="152"/>
        <v>0</v>
      </c>
      <c r="BA65" s="255">
        <f t="shared" si="152"/>
        <v>0</v>
      </c>
      <c r="BB65" s="255">
        <f t="shared" si="152"/>
        <v>0</v>
      </c>
      <c r="BC65" s="255">
        <f t="shared" si="152"/>
        <v>0</v>
      </c>
      <c r="BD65" s="255">
        <f t="shared" si="152"/>
        <v>0</v>
      </c>
      <c r="BE65" s="255">
        <f t="shared" si="152"/>
        <v>0</v>
      </c>
      <c r="BF65" s="255">
        <f t="shared" si="152"/>
        <v>0</v>
      </c>
      <c r="BG65" s="255">
        <f t="shared" si="152"/>
        <v>0</v>
      </c>
      <c r="BH65" s="255">
        <f t="shared" si="152"/>
        <v>0</v>
      </c>
      <c r="BI65" s="225">
        <f t="shared" ref="BI65:BR65" si="153">IFERROR(RANK(AY65,$AY65:$BH65,0)+COUNTIF($AY65:AY65,AY65)-1,"")</f>
        <v>1</v>
      </c>
      <c r="BJ65" s="225">
        <f t="shared" si="153"/>
        <v>2</v>
      </c>
      <c r="BK65" s="225">
        <f t="shared" si="153"/>
        <v>3</v>
      </c>
      <c r="BL65" s="225">
        <f t="shared" si="153"/>
        <v>4</v>
      </c>
      <c r="BM65" s="225">
        <f t="shared" si="153"/>
        <v>5</v>
      </c>
      <c r="BN65" s="225">
        <f t="shared" si="153"/>
        <v>6</v>
      </c>
      <c r="BO65" s="225">
        <f t="shared" si="153"/>
        <v>7</v>
      </c>
      <c r="BP65" s="225">
        <f t="shared" si="153"/>
        <v>8</v>
      </c>
      <c r="BQ65" s="225">
        <f t="shared" si="153"/>
        <v>9</v>
      </c>
      <c r="BR65" s="225">
        <f t="shared" si="153"/>
        <v>10</v>
      </c>
      <c r="BS65" s="379" t="str">
        <f t="shared" si="46"/>
        <v>mampu membaca Q.S. At-Tīn dengan tartil.</v>
      </c>
      <c r="BT65" s="377" t="str">
        <f t="shared" si="47"/>
        <v>mampu menjelaskan pesan-pesan pokok Q.S. At-Tīn dengan baik.</v>
      </c>
      <c r="BU65" s="377" t="str">
        <f t="shared" si="48"/>
        <v>mampu membaca hadis tentang silaturahmi dengan baik.</v>
      </c>
      <c r="BV65" s="377" t="str">
        <f t="shared" si="49"/>
        <v>mampu menjelaskan arti iman kepada Rasul dengan benar</v>
      </c>
      <c r="BW65" s="377" t="str">
        <f t="shared" si="50"/>
        <v>mampu menyebutkan sifat-sifat Rasul dengan benar</v>
      </c>
      <c r="BX65" s="377" t="str">
        <f t="shared" si="51"/>
        <v>mampu menjelaskan tujuan diutusnya Rasul dengan benar</v>
      </c>
      <c r="BY65" s="377" t="str">
        <f t="shared" si="52"/>
        <v>menjelaskan makna salam dengan baik</v>
      </c>
      <c r="BZ65" s="377" t="str">
        <f t="shared" si="53"/>
        <v>menjelaskan ciri-ciri munafik dengan baik</v>
      </c>
      <c r="CA65" s="377" t="str">
        <f t="shared" si="54"/>
        <v>menjelaskan ketentuan dan mempraktikkan tata cara  salat jumat, salat duha, dan salat tahajud dengan benar</v>
      </c>
      <c r="CB65" s="377" t="str">
        <f t="shared" si="55"/>
        <v>mampu menceritakan kisah nabi Muhammad SAW membangun kota Madinah</v>
      </c>
      <c r="CC65" s="257" t="str">
        <f t="shared" si="56"/>
        <v>Kompetensi dalam hal  sudah tercapai.</v>
      </c>
      <c r="CD65" s="257" t="str">
        <f t="shared" si="57"/>
        <v>Kompetensi dalam hal mampu membaca Q.S. At-Tīn dengan tartil.mampu menjelaskan pesan-pesan pokok Q.S. At-Tīn dengan baik.mampu membaca hadis tentang silaturahmi dengan baik.mampu menjelaskan arti iman kepada Rasul dengan benarmampu menyebutkan sifat-sifat Rasul dengan benarmampu menjelaskan tujuan diutusnya Rasul dengan benarmenjelaskan makna salam dengan baikmenjelaskan ciri-ciri munafik dengan baikmenjelaskan ketentuan dan mempraktikkan tata cara  salat jumat, salat duha, dan salat tahajud dengan benarmampu menceritakan kisah nabi Muhammad SAW membangun kota Madinah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N72" s="256"/>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5" priority="1">
      <formula>LEN(TRIM(B13))&gt;0</formula>
    </cfRule>
  </conditionalFormatting>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62"/>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3" width="10.42578125" hidden="1" customWidth="1"/>
    <col min="34" max="37" width="9.140625" hidden="1"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c r="AG3" s="192"/>
      <c r="AH3" s="192"/>
      <c r="AI3" s="192"/>
      <c r="AJ3" s="192"/>
      <c r="AK3" s="192"/>
    </row>
    <row r="4" spans="1:37"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c r="AG4" s="192"/>
      <c r="AH4" s="192"/>
      <c r="AI4" s="192"/>
      <c r="AJ4" s="192"/>
      <c r="AK4" s="192"/>
    </row>
    <row r="5" spans="1:37" ht="15.75" customHeight="1">
      <c r="A5" s="193"/>
      <c r="B5" s="193"/>
      <c r="C5" s="194" t="s">
        <v>116</v>
      </c>
      <c r="D5" s="195" t="s">
        <v>88</v>
      </c>
      <c r="E5" s="196" t="str">
        <f>HOME!E33</f>
        <v xml:space="preserve">Pendidikan Pancasila </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c r="AG5" s="192"/>
      <c r="AH5" s="192"/>
      <c r="AI5" s="192"/>
      <c r="AJ5" s="192"/>
      <c r="AK5" s="192"/>
    </row>
    <row r="6" spans="1:37"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534" t="s">
        <v>115</v>
      </c>
      <c r="C8" s="534" t="s">
        <v>297</v>
      </c>
      <c r="D8" s="539" t="str">
        <f>HOME!E33</f>
        <v xml:space="preserve">Pendidikan Pancasila </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c r="AG8" s="202"/>
      <c r="AH8" s="202"/>
      <c r="AI8" s="202"/>
      <c r="AJ8" s="202"/>
      <c r="AK8" s="202"/>
    </row>
    <row r="9" spans="1:37" ht="32.25" customHeight="1">
      <c r="A9" s="200"/>
      <c r="B9" s="482"/>
      <c r="C9" s="482"/>
      <c r="D9" s="541"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c r="AG9" s="202"/>
      <c r="AH9" s="202"/>
      <c r="AI9" s="202"/>
      <c r="AJ9" s="202"/>
      <c r="AK9" s="202"/>
    </row>
    <row r="10" spans="1:37"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c r="AG10" s="202"/>
      <c r="AH10" s="202"/>
      <c r="AI10" s="202"/>
      <c r="AJ10" s="202"/>
      <c r="AK10" s="202"/>
    </row>
    <row r="11" spans="1:37" ht="16.5" customHeight="1">
      <c r="A11" s="200"/>
      <c r="B11" s="456"/>
      <c r="C11" s="456"/>
      <c r="D11" s="205" t="str">
        <f>'TP PP'!E9</f>
        <v>mampu menjelaskan makna NKRI;</v>
      </c>
      <c r="E11" s="206" t="str">
        <f>'TP PP'!E10</f>
        <v>mampu menganalisis arti penting keutuhan NKRI;</v>
      </c>
      <c r="F11" s="205" t="str">
        <f>'TP PP'!E11</f>
        <v>mampu menunjukkan sikap bangga sebagai bangsa Indonesia;</v>
      </c>
      <c r="G11" s="206" t="str">
        <f>'TP PP'!E12</f>
        <v>mampu menjelaskan makna Negara Kesatuan Republik Indonesia;</v>
      </c>
      <c r="H11" s="205" t="str">
        <f>'TP PP'!E13</f>
        <v>mampu memberi contoh sikap dan perilaku yang menjaga lingkungan sekitar dalam upaya menjaga keutuhan Negara Kesatuan Republik Indonesia;</v>
      </c>
      <c r="I11" s="206" t="str">
        <f>'TP PP'!E14</f>
        <v>mampu memberikan contoh pelaksanaan gotong royong untuk mencapai tujuan bersama;</v>
      </c>
      <c r="J11" s="205" t="str">
        <f>'TP PP'!E15</f>
        <v>mampu memberikan contoh kebutuhan baik secara individual maupun kolektif.</v>
      </c>
      <c r="K11" s="205">
        <f>'TP PP'!E16</f>
        <v>0</v>
      </c>
      <c r="L11" s="205">
        <f>'TP PP'!E17</f>
        <v>0</v>
      </c>
      <c r="M11" s="205">
        <f>'TP PP'!E18</f>
        <v>0</v>
      </c>
      <c r="N11" s="205">
        <f>'TP PP'!E19</f>
        <v>0</v>
      </c>
      <c r="O11" s="205">
        <f>'TP PP'!E20</f>
        <v>0</v>
      </c>
      <c r="P11" s="205">
        <f>'TP PP'!E21</f>
        <v>0</v>
      </c>
      <c r="Q11" s="205">
        <f>'TP PP'!E22</f>
        <v>0</v>
      </c>
      <c r="R11" s="205">
        <f>'TP PP'!E23</f>
        <v>0</v>
      </c>
      <c r="S11" s="205">
        <f>'TP PP'!E24</f>
        <v>0</v>
      </c>
      <c r="T11" s="205">
        <f>'TP PP'!E25</f>
        <v>0</v>
      </c>
      <c r="U11" s="205">
        <f>'TP PP'!E26</f>
        <v>0</v>
      </c>
      <c r="V11" s="205">
        <f>'TP PP'!E27</f>
        <v>0</v>
      </c>
      <c r="W11" s="205">
        <f>'TP PP'!E28</f>
        <v>0</v>
      </c>
      <c r="X11" s="538"/>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c r="AG12" s="192"/>
      <c r="AH12" s="192"/>
      <c r="AI12" s="192"/>
      <c r="AJ12" s="192"/>
      <c r="AK12" s="192"/>
    </row>
    <row r="13" spans="1:37"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c r="AG45" s="192"/>
      <c r="AH45" s="192"/>
      <c r="AI45" s="192"/>
      <c r="AJ45" s="192"/>
      <c r="AK45" s="192"/>
    </row>
    <row r="46" spans="1:37"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c r="AG46" s="192"/>
      <c r="AH46" s="192"/>
      <c r="AI46" s="192"/>
      <c r="AJ46" s="192"/>
      <c r="AK46" s="192"/>
    </row>
    <row r="47" spans="1:37"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c r="AG47" s="192"/>
      <c r="AH47" s="192"/>
      <c r="AI47" s="192"/>
      <c r="AJ47" s="192"/>
      <c r="AK47" s="192"/>
    </row>
    <row r="48" spans="1:37"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c r="AG48" s="192"/>
      <c r="AH48" s="192"/>
      <c r="AI48" s="192"/>
      <c r="AJ48" s="192"/>
      <c r="AK48" s="192"/>
    </row>
    <row r="49" spans="1:37"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c r="AG49" s="192"/>
      <c r="AH49" s="192"/>
      <c r="AI49" s="192"/>
      <c r="AJ49" s="192"/>
      <c r="AK49" s="192"/>
    </row>
    <row r="50" spans="1:37"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c r="AG50" s="192"/>
      <c r="AH50" s="192"/>
      <c r="AI50" s="192"/>
      <c r="AJ50" s="192"/>
      <c r="AK50" s="192"/>
    </row>
    <row r="51" spans="1:37"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c r="AG51" s="192"/>
      <c r="AH51" s="192"/>
      <c r="AI51" s="192"/>
      <c r="AJ51" s="192"/>
      <c r="AK51" s="192"/>
    </row>
    <row r="52" spans="1:37"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c r="AG52" s="192"/>
      <c r="AH52" s="192"/>
      <c r="AI52" s="192"/>
      <c r="AJ52" s="192"/>
      <c r="AK52" s="192"/>
    </row>
    <row r="53" spans="1:37"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c r="AG53" s="192"/>
      <c r="AH53" s="192"/>
      <c r="AI53" s="192"/>
      <c r="AJ53" s="192"/>
      <c r="AK53" s="192"/>
    </row>
    <row r="54" spans="1:37"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6.5" customHeight="1">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1"/>
      <c r="AA64" s="191"/>
      <c r="AB64" s="191"/>
      <c r="AC64" s="191"/>
      <c r="AD64" s="191"/>
      <c r="AE64" s="191"/>
      <c r="AF64" s="191"/>
      <c r="AG64" s="192"/>
      <c r="AH64" s="192"/>
      <c r="AI64" s="192"/>
      <c r="AJ64" s="192"/>
      <c r="AK64" s="192"/>
    </row>
    <row r="65" spans="1:37" ht="16.5" customHeight="1">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1"/>
      <c r="AA65" s="191"/>
      <c r="AB65" s="191"/>
      <c r="AC65" s="191"/>
      <c r="AD65" s="191"/>
      <c r="AE65" s="191"/>
      <c r="AF65" s="191"/>
      <c r="AG65" s="192"/>
      <c r="AH65" s="192"/>
      <c r="AI65" s="192"/>
      <c r="AJ65" s="192"/>
      <c r="AK65" s="192"/>
    </row>
    <row r="66" spans="1:37" ht="16.5" customHeight="1">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1"/>
      <c r="AA66" s="191"/>
      <c r="AB66" s="191"/>
      <c r="AC66" s="191"/>
      <c r="AD66" s="191"/>
      <c r="AE66" s="191"/>
      <c r="AF66" s="191"/>
      <c r="AG66" s="192"/>
      <c r="AH66" s="192"/>
      <c r="AI66" s="192"/>
      <c r="AJ66" s="192"/>
      <c r="AK66" s="192"/>
    </row>
    <row r="67" spans="1:37" ht="16.5" customHeight="1">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1"/>
      <c r="AA67" s="191"/>
      <c r="AB67" s="191"/>
      <c r="AC67" s="191"/>
      <c r="AD67" s="191"/>
      <c r="AE67" s="191"/>
      <c r="AF67" s="191"/>
      <c r="AG67" s="192"/>
      <c r="AH67" s="192"/>
      <c r="AI67" s="192"/>
      <c r="AJ67" s="192"/>
      <c r="AK67" s="192"/>
    </row>
    <row r="68" spans="1:37" ht="16.5" customHeight="1">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1"/>
      <c r="AA68" s="191"/>
      <c r="AB68" s="191"/>
      <c r="AC68" s="191"/>
      <c r="AD68" s="191"/>
      <c r="AE68" s="191"/>
      <c r="AF68" s="191"/>
      <c r="AG68" s="192"/>
      <c r="AH68" s="192"/>
      <c r="AI68" s="192"/>
      <c r="AJ68" s="192"/>
      <c r="AK68" s="192"/>
    </row>
    <row r="69" spans="1:37" ht="16.5" customHeight="1">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2"/>
      <c r="AH69" s="192"/>
      <c r="AI69" s="192"/>
      <c r="AJ69" s="192"/>
      <c r="AK69" s="192"/>
    </row>
    <row r="70" spans="1:37" ht="16.5" customHeight="1">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2"/>
      <c r="AH70" s="192"/>
      <c r="AI70" s="192"/>
      <c r="AJ70" s="192"/>
      <c r="AK70" s="192"/>
    </row>
    <row r="71" spans="1:37" ht="16.5" customHeight="1">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2"/>
      <c r="AH71" s="192"/>
      <c r="AI71" s="192"/>
      <c r="AJ71" s="192"/>
      <c r="AK71" s="192"/>
    </row>
    <row r="72" spans="1:37" ht="16.5" customHeight="1">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2"/>
      <c r="AH72" s="192"/>
      <c r="AI72" s="192"/>
      <c r="AJ72" s="192"/>
      <c r="AK72" s="192"/>
    </row>
    <row r="73" spans="1:37" ht="16.5" customHeight="1">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2"/>
      <c r="AH73" s="192"/>
      <c r="AI73" s="192"/>
      <c r="AJ73" s="192"/>
      <c r="AK73" s="192"/>
    </row>
    <row r="74" spans="1:37" ht="16.5" customHeight="1">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2"/>
      <c r="AH74" s="192"/>
      <c r="AI74" s="192"/>
      <c r="AJ74" s="192"/>
      <c r="AK74" s="192"/>
    </row>
    <row r="75" spans="1:37" ht="16.5" customHeight="1">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2"/>
      <c r="AH75" s="192"/>
      <c r="AI75" s="192"/>
      <c r="AJ75" s="192"/>
      <c r="AK75" s="192"/>
    </row>
    <row r="76" spans="1:37" ht="16.5" customHeight="1">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2"/>
      <c r="AH76" s="192"/>
      <c r="AI76" s="192"/>
      <c r="AJ76" s="192"/>
      <c r="AK76" s="192"/>
    </row>
    <row r="77" spans="1:37" ht="16.5"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2"/>
      <c r="AH77" s="192"/>
      <c r="AI77" s="192"/>
      <c r="AJ77" s="192"/>
      <c r="AK77" s="192"/>
    </row>
    <row r="78" spans="1:37" ht="16.5" customHeight="1">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2"/>
      <c r="AH78" s="192"/>
      <c r="AI78" s="192"/>
      <c r="AJ78" s="192"/>
      <c r="AK78" s="192"/>
    </row>
    <row r="79" spans="1:37" ht="16.5" customHeight="1">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2"/>
      <c r="AH79" s="192"/>
      <c r="AI79" s="192"/>
      <c r="AJ79" s="192"/>
      <c r="AK79" s="192"/>
    </row>
    <row r="80" spans="1:37" ht="16.5"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2"/>
      <c r="AH80" s="192"/>
      <c r="AI80" s="192"/>
      <c r="AJ80" s="192"/>
      <c r="AK80" s="192"/>
    </row>
    <row r="81" spans="1:37" ht="16.5"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2"/>
      <c r="AH81" s="192"/>
      <c r="AI81" s="192"/>
      <c r="AJ81" s="192"/>
      <c r="AK81" s="192"/>
    </row>
    <row r="82" spans="1:37" ht="16.5" customHeight="1">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2"/>
      <c r="AH82" s="192"/>
      <c r="AI82" s="192"/>
      <c r="AJ82" s="192"/>
      <c r="AK82" s="192"/>
    </row>
    <row r="83" spans="1:37" ht="16.5" customHeight="1">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2"/>
      <c r="AH83" s="192"/>
      <c r="AI83" s="192"/>
      <c r="AJ83" s="192"/>
      <c r="AK83" s="192"/>
    </row>
    <row r="84" spans="1:37" ht="16.5" customHeight="1">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2"/>
      <c r="AH84" s="192"/>
      <c r="AI84" s="192"/>
      <c r="AJ84" s="192"/>
      <c r="AK84" s="192"/>
    </row>
    <row r="85" spans="1:37" ht="16.5" customHeight="1">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2"/>
      <c r="AH85" s="192"/>
      <c r="AI85" s="192"/>
      <c r="AJ85" s="192"/>
      <c r="AK85" s="192"/>
    </row>
    <row r="86" spans="1:37" ht="16.5" customHeight="1">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2"/>
      <c r="AH86" s="192"/>
      <c r="AI86" s="192"/>
      <c r="AJ86" s="192"/>
      <c r="AK86" s="192"/>
    </row>
    <row r="87" spans="1:37" ht="16.5" customHeight="1">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2"/>
      <c r="AH87" s="192"/>
      <c r="AI87" s="192"/>
      <c r="AJ87" s="192"/>
      <c r="AK87" s="192"/>
    </row>
    <row r="88" spans="1:37" ht="16.5" customHeight="1">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2"/>
      <c r="AH88" s="192"/>
      <c r="AI88" s="192"/>
      <c r="AJ88" s="192"/>
      <c r="AK88" s="192"/>
    </row>
    <row r="89" spans="1:37" ht="16.5" customHeight="1">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2"/>
      <c r="AH89" s="192"/>
      <c r="AI89" s="192"/>
      <c r="AJ89" s="192"/>
      <c r="AK89" s="192"/>
    </row>
    <row r="90" spans="1:37" ht="16.5" customHeight="1">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2"/>
      <c r="AH90" s="192"/>
      <c r="AI90" s="192"/>
      <c r="AJ90" s="192"/>
      <c r="AK90" s="192"/>
    </row>
    <row r="91" spans="1:37" ht="16.5" customHeight="1">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2"/>
      <c r="AH91" s="192"/>
      <c r="AI91" s="192"/>
      <c r="AJ91" s="192"/>
      <c r="AK91" s="192"/>
    </row>
    <row r="92" spans="1:37" ht="16.5" customHeight="1">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2"/>
      <c r="AH92" s="192"/>
      <c r="AI92" s="192"/>
      <c r="AJ92" s="192"/>
      <c r="AK92" s="192"/>
    </row>
    <row r="93" spans="1:37" ht="16.5" customHeight="1">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2"/>
      <c r="AH93" s="192"/>
      <c r="AI93" s="192"/>
      <c r="AJ93" s="192"/>
      <c r="AK93" s="192"/>
    </row>
    <row r="94" spans="1:37" ht="16.5" customHeight="1">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2"/>
      <c r="AH94" s="192"/>
      <c r="AI94" s="192"/>
      <c r="AJ94" s="192"/>
      <c r="AK94" s="192"/>
    </row>
    <row r="95" spans="1:37" ht="16.5" customHeight="1">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2"/>
      <c r="AH95" s="192"/>
      <c r="AI95" s="192"/>
      <c r="AJ95" s="192"/>
      <c r="AK95" s="192"/>
    </row>
    <row r="96" spans="1:37" ht="16.5" customHeight="1">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2"/>
      <c r="AH96" s="192"/>
      <c r="AI96" s="192"/>
      <c r="AJ96" s="192"/>
      <c r="AK96" s="192"/>
    </row>
    <row r="97" spans="1:37" ht="16.5" customHeight="1">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2"/>
      <c r="AH97" s="192"/>
      <c r="AI97" s="192"/>
      <c r="AJ97" s="192"/>
      <c r="AK97" s="192"/>
    </row>
    <row r="98" spans="1:37" ht="16.5" customHeight="1">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2"/>
      <c r="AH98" s="192"/>
      <c r="AI98" s="192"/>
      <c r="AJ98" s="192"/>
      <c r="AK98" s="192"/>
    </row>
    <row r="99" spans="1:37" ht="16.5" customHeight="1">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2"/>
      <c r="AH99" s="192"/>
      <c r="AI99" s="192"/>
      <c r="AJ99" s="192"/>
      <c r="AK99" s="192"/>
    </row>
    <row r="100" spans="1:37" ht="16.5" customHeight="1">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2"/>
      <c r="AH100" s="192"/>
      <c r="AI100" s="192"/>
      <c r="AJ100" s="192"/>
      <c r="AK100" s="192"/>
    </row>
    <row r="101" spans="1:37" ht="16.5" customHeight="1">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2"/>
      <c r="AH101" s="192"/>
      <c r="AI101" s="192"/>
      <c r="AJ101" s="192"/>
      <c r="AK101" s="192"/>
    </row>
    <row r="102" spans="1:37" ht="16.5" customHeight="1">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2"/>
      <c r="AH102" s="192"/>
      <c r="AI102" s="192"/>
      <c r="AJ102" s="192"/>
      <c r="AK102" s="192"/>
    </row>
    <row r="103" spans="1:37" ht="16.5" customHeight="1">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2"/>
      <c r="AH103" s="192"/>
      <c r="AI103" s="192"/>
      <c r="AJ103" s="192"/>
      <c r="AK103" s="192"/>
    </row>
    <row r="104" spans="1:37" ht="16.5" customHeight="1">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2"/>
      <c r="AH104" s="192"/>
      <c r="AI104" s="192"/>
      <c r="AJ104" s="192"/>
      <c r="AK104" s="192"/>
    </row>
    <row r="105" spans="1:37" ht="16.5" customHeight="1">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2"/>
      <c r="AH105" s="192"/>
      <c r="AI105" s="192"/>
      <c r="AJ105" s="192"/>
      <c r="AK105" s="192"/>
    </row>
    <row r="106" spans="1:37" ht="16.5" customHeight="1">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2"/>
      <c r="AH106" s="192"/>
      <c r="AI106" s="192"/>
      <c r="AJ106" s="192"/>
      <c r="AK106" s="192"/>
    </row>
    <row r="107" spans="1:37" ht="16.5" customHeight="1">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2"/>
      <c r="AH107" s="192"/>
      <c r="AI107" s="192"/>
      <c r="AJ107" s="192"/>
      <c r="AK107" s="192"/>
    </row>
    <row r="108" spans="1:37" ht="16.5" customHeight="1">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2"/>
      <c r="AH108" s="192"/>
      <c r="AI108" s="192"/>
      <c r="AJ108" s="192"/>
      <c r="AK108" s="192"/>
    </row>
    <row r="109" spans="1:37" ht="16.5" customHeight="1">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2"/>
      <c r="AH109" s="192"/>
      <c r="AI109" s="192"/>
      <c r="AJ109" s="192"/>
      <c r="AK109" s="192"/>
    </row>
    <row r="110" spans="1:37" ht="16.5" customHeight="1">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2"/>
      <c r="AH110" s="192"/>
      <c r="AI110" s="192"/>
      <c r="AJ110" s="192"/>
      <c r="AK110" s="192"/>
    </row>
    <row r="111" spans="1:37" ht="16.5" customHeight="1">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2"/>
      <c r="AH111" s="192"/>
      <c r="AI111" s="192"/>
      <c r="AJ111" s="192"/>
      <c r="AK111" s="192"/>
    </row>
    <row r="112" spans="1:37" ht="16.5" customHeight="1">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2"/>
      <c r="AH112" s="192"/>
      <c r="AI112" s="192"/>
      <c r="AJ112" s="192"/>
      <c r="AK112" s="192"/>
    </row>
    <row r="113" spans="1:37" ht="16.5" customHeight="1">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2"/>
      <c r="AH113" s="192"/>
      <c r="AI113" s="192"/>
      <c r="AJ113" s="192"/>
      <c r="AK113" s="192"/>
    </row>
    <row r="114" spans="1:37" ht="16.5" customHeight="1">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2"/>
      <c r="AH114" s="192"/>
      <c r="AI114" s="192"/>
      <c r="AJ114" s="192"/>
      <c r="AK114" s="192"/>
    </row>
    <row r="115" spans="1:37" ht="16.5" customHeight="1">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2"/>
      <c r="AH115" s="192"/>
      <c r="AI115" s="192"/>
      <c r="AJ115" s="192"/>
      <c r="AK115" s="192"/>
    </row>
    <row r="116" spans="1:37" ht="16.5" customHeight="1">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2"/>
      <c r="AH116" s="192"/>
      <c r="AI116" s="192"/>
      <c r="AJ116" s="192"/>
      <c r="AK116" s="192"/>
    </row>
    <row r="117" spans="1:37" ht="16.5" customHeight="1">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2"/>
      <c r="AH117" s="192"/>
      <c r="AI117" s="192"/>
      <c r="AJ117" s="192"/>
      <c r="AK117" s="192"/>
    </row>
    <row r="118" spans="1:37" ht="16.5" customHeight="1">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2"/>
      <c r="AH118" s="192"/>
      <c r="AI118" s="192"/>
      <c r="AJ118" s="192"/>
      <c r="AK118" s="192"/>
    </row>
    <row r="119" spans="1:37" ht="16.5" customHeight="1">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2"/>
      <c r="AH119" s="192"/>
      <c r="AI119" s="192"/>
      <c r="AJ119" s="192"/>
      <c r="AK119" s="192"/>
    </row>
    <row r="120" spans="1:37" ht="16.5" customHeight="1">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2"/>
      <c r="AH120" s="192"/>
      <c r="AI120" s="192"/>
      <c r="AJ120" s="192"/>
      <c r="AK120" s="192"/>
    </row>
    <row r="121" spans="1:37" ht="16.5" customHeight="1">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2"/>
      <c r="AH121" s="192"/>
      <c r="AI121" s="192"/>
      <c r="AJ121" s="192"/>
      <c r="AK121" s="192"/>
    </row>
    <row r="122" spans="1:37" ht="16.5" customHeight="1">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2"/>
      <c r="AH122" s="192"/>
      <c r="AI122" s="192"/>
      <c r="AJ122" s="192"/>
      <c r="AK122" s="192"/>
    </row>
    <row r="123" spans="1:37" ht="16.5" customHeight="1">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2"/>
      <c r="AH123" s="192"/>
      <c r="AI123" s="192"/>
      <c r="AJ123" s="192"/>
      <c r="AK123" s="192"/>
    </row>
    <row r="124" spans="1:37" ht="16.5" customHeight="1">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2"/>
      <c r="AH124" s="192"/>
      <c r="AI124" s="192"/>
      <c r="AJ124" s="192"/>
      <c r="AK124" s="192"/>
    </row>
    <row r="125" spans="1:37" ht="16.5" customHeight="1">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2"/>
      <c r="AH125" s="192"/>
      <c r="AI125" s="192"/>
      <c r="AJ125" s="192"/>
      <c r="AK125" s="192"/>
    </row>
    <row r="126" spans="1:37" ht="16.5" customHeight="1">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2"/>
      <c r="AH126" s="192"/>
      <c r="AI126" s="192"/>
      <c r="AJ126" s="192"/>
      <c r="AK126" s="192"/>
    </row>
    <row r="127" spans="1:37" ht="16.5" customHeight="1">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2"/>
      <c r="AH127" s="192"/>
      <c r="AI127" s="192"/>
      <c r="AJ127" s="192"/>
      <c r="AK127" s="192"/>
    </row>
    <row r="128" spans="1:37" ht="16.5" customHeight="1">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2"/>
      <c r="AH128" s="192"/>
      <c r="AI128" s="192"/>
      <c r="AJ128" s="192"/>
      <c r="AK128" s="192"/>
    </row>
    <row r="129" spans="1:37" ht="16.5" customHeight="1">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2"/>
      <c r="AH129" s="192"/>
      <c r="AI129" s="192"/>
      <c r="AJ129" s="192"/>
      <c r="AK129" s="192"/>
    </row>
    <row r="130" spans="1:37" ht="16.5" customHeight="1">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2"/>
      <c r="AH130" s="192"/>
      <c r="AI130" s="192"/>
      <c r="AJ130" s="192"/>
      <c r="AK130" s="192"/>
    </row>
    <row r="131" spans="1:37" ht="16.5" customHeight="1">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2"/>
      <c r="AH131" s="192"/>
      <c r="AI131" s="192"/>
      <c r="AJ131" s="192"/>
      <c r="AK131" s="192"/>
    </row>
    <row r="132" spans="1:37" ht="16.5" customHeight="1">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2"/>
      <c r="AH132" s="192"/>
      <c r="AI132" s="192"/>
      <c r="AJ132" s="192"/>
      <c r="AK132" s="192"/>
    </row>
    <row r="133" spans="1:37" ht="16.5" customHeight="1">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2"/>
      <c r="AH133" s="192"/>
      <c r="AI133" s="192"/>
      <c r="AJ133" s="192"/>
      <c r="AK133" s="192"/>
    </row>
    <row r="134" spans="1:37" ht="16.5" customHeight="1">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2"/>
      <c r="AH134" s="192"/>
      <c r="AI134" s="192"/>
      <c r="AJ134" s="192"/>
      <c r="AK134" s="192"/>
    </row>
    <row r="135" spans="1:37" ht="16.5" customHeight="1">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2"/>
      <c r="AH135" s="192"/>
      <c r="AI135" s="192"/>
      <c r="AJ135" s="192"/>
      <c r="AK135" s="192"/>
    </row>
    <row r="136" spans="1:37" ht="16.5" customHeight="1">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2"/>
      <c r="AH136" s="192"/>
      <c r="AI136" s="192"/>
      <c r="AJ136" s="192"/>
      <c r="AK136" s="192"/>
    </row>
    <row r="137" spans="1:37" ht="16.5" customHeight="1">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2"/>
      <c r="AH137" s="192"/>
      <c r="AI137" s="192"/>
      <c r="AJ137" s="192"/>
      <c r="AK137" s="192"/>
    </row>
    <row r="138" spans="1:37" ht="16.5" customHeight="1">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2"/>
      <c r="AH138" s="192"/>
      <c r="AI138" s="192"/>
      <c r="AJ138" s="192"/>
      <c r="AK138" s="192"/>
    </row>
    <row r="139" spans="1:37" ht="16.5" customHeight="1">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2"/>
      <c r="AH139" s="192"/>
      <c r="AI139" s="192"/>
      <c r="AJ139" s="192"/>
      <c r="AK139" s="192"/>
    </row>
    <row r="140" spans="1:37" ht="16.5" customHeight="1">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2"/>
      <c r="AH140" s="192"/>
      <c r="AI140" s="192"/>
      <c r="AJ140" s="192"/>
      <c r="AK140" s="192"/>
    </row>
    <row r="141" spans="1:37" ht="16.5" customHeight="1">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2"/>
      <c r="AH141" s="192"/>
      <c r="AI141" s="192"/>
      <c r="AJ141" s="192"/>
      <c r="AK141" s="192"/>
    </row>
    <row r="142" spans="1:37" ht="16.5" customHeight="1">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2"/>
      <c r="AH142" s="192"/>
      <c r="AI142" s="192"/>
      <c r="AJ142" s="192"/>
      <c r="AK142" s="192"/>
    </row>
    <row r="143" spans="1:37" ht="16.5" customHeight="1">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2"/>
      <c r="AH143" s="192"/>
      <c r="AI143" s="192"/>
      <c r="AJ143" s="192"/>
      <c r="AK143" s="192"/>
    </row>
    <row r="144" spans="1:37" ht="16.5" customHeight="1">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2"/>
      <c r="AH144" s="192"/>
      <c r="AI144" s="192"/>
      <c r="AJ144" s="192"/>
      <c r="AK144" s="192"/>
    </row>
    <row r="145" spans="1:37" ht="16.5" customHeight="1">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2"/>
      <c r="AH145" s="192"/>
      <c r="AI145" s="192"/>
      <c r="AJ145" s="192"/>
      <c r="AK145" s="192"/>
    </row>
    <row r="146" spans="1:37" ht="16.5" customHeight="1">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2"/>
      <c r="AH146" s="192"/>
      <c r="AI146" s="192"/>
      <c r="AJ146" s="192"/>
      <c r="AK146" s="192"/>
    </row>
    <row r="147" spans="1:37" ht="16.5" customHeigh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2"/>
      <c r="AH147" s="192"/>
      <c r="AI147" s="192"/>
      <c r="AJ147" s="192"/>
      <c r="AK147" s="192"/>
    </row>
    <row r="148" spans="1:37" ht="16.5" customHeight="1">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2"/>
      <c r="AH148" s="192"/>
      <c r="AI148" s="192"/>
      <c r="AJ148" s="192"/>
      <c r="AK148" s="192"/>
    </row>
    <row r="149" spans="1:37" ht="16.5" customHeight="1">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2"/>
      <c r="AH149" s="192"/>
      <c r="AI149" s="192"/>
      <c r="AJ149" s="192"/>
      <c r="AK149" s="192"/>
    </row>
    <row r="150" spans="1:37" ht="16.5" customHeight="1">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2"/>
      <c r="AH150" s="192"/>
      <c r="AI150" s="192"/>
      <c r="AJ150" s="192"/>
      <c r="AK150" s="192"/>
    </row>
    <row r="151" spans="1:37" ht="16.5" customHeight="1">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2"/>
      <c r="AH151" s="192"/>
      <c r="AI151" s="192"/>
      <c r="AJ151" s="192"/>
      <c r="AK151" s="192"/>
    </row>
    <row r="152" spans="1:37" ht="16.5" customHeight="1">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2"/>
      <c r="AH152" s="192"/>
      <c r="AI152" s="192"/>
      <c r="AJ152" s="192"/>
      <c r="AK152" s="192"/>
    </row>
    <row r="153" spans="1:37" ht="16.5" customHeight="1">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2"/>
      <c r="AH153" s="192"/>
      <c r="AI153" s="192"/>
      <c r="AJ153" s="192"/>
      <c r="AK153" s="192"/>
    </row>
    <row r="154" spans="1:37" ht="16.5" customHeight="1">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2"/>
      <c r="AH154" s="192"/>
      <c r="AI154" s="192"/>
      <c r="AJ154" s="192"/>
      <c r="AK154" s="192"/>
    </row>
    <row r="155" spans="1:37" ht="16.5" customHeight="1">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2"/>
      <c r="AH155" s="192"/>
      <c r="AI155" s="192"/>
      <c r="AJ155" s="192"/>
      <c r="AK155" s="192"/>
    </row>
    <row r="156" spans="1:37" ht="16.5"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2"/>
      <c r="AH156" s="192"/>
      <c r="AI156" s="192"/>
      <c r="AJ156" s="192"/>
      <c r="AK156" s="192"/>
    </row>
    <row r="157" spans="1:37" ht="16.5" customHeight="1">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2"/>
      <c r="AH157" s="192"/>
      <c r="AI157" s="192"/>
      <c r="AJ157" s="192"/>
      <c r="AK157" s="192"/>
    </row>
    <row r="158" spans="1:37" ht="16.5" customHeight="1">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2"/>
      <c r="AH158" s="192"/>
      <c r="AI158" s="192"/>
      <c r="AJ158" s="192"/>
      <c r="AK158" s="192"/>
    </row>
    <row r="159" spans="1:37" ht="16.5" customHeight="1">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2"/>
      <c r="AH159" s="192"/>
      <c r="AI159" s="192"/>
      <c r="AJ159" s="192"/>
      <c r="AK159" s="192"/>
    </row>
    <row r="160" spans="1:37" ht="16.5" customHeight="1">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2"/>
      <c r="AH160" s="192"/>
      <c r="AI160" s="192"/>
      <c r="AJ160" s="192"/>
      <c r="AK160" s="192"/>
    </row>
    <row r="161" spans="1:37" ht="16.5" customHeight="1">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2"/>
      <c r="AH161" s="192"/>
      <c r="AI161" s="192"/>
      <c r="AJ161" s="192"/>
      <c r="AK161" s="192"/>
    </row>
    <row r="162" spans="1:37" ht="16.5" customHeight="1">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2"/>
      <c r="AH162" s="192"/>
      <c r="AI162" s="192"/>
      <c r="AJ162" s="192"/>
      <c r="AK162" s="192"/>
    </row>
    <row r="163" spans="1:37" ht="16.5" customHeight="1">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2"/>
      <c r="AH163" s="192"/>
      <c r="AI163" s="192"/>
      <c r="AJ163" s="192"/>
      <c r="AK163" s="192"/>
    </row>
    <row r="164" spans="1:37" ht="16.5" customHeight="1">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2"/>
      <c r="AH164" s="192"/>
      <c r="AI164" s="192"/>
      <c r="AJ164" s="192"/>
      <c r="AK164" s="192"/>
    </row>
    <row r="165" spans="1:37" ht="16.5" customHeight="1">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2"/>
      <c r="AH165" s="192"/>
      <c r="AI165" s="192"/>
      <c r="AJ165" s="192"/>
      <c r="AK165" s="192"/>
    </row>
    <row r="166" spans="1:37" ht="16.5" customHeight="1">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2"/>
      <c r="AH166" s="192"/>
      <c r="AI166" s="192"/>
      <c r="AJ166" s="192"/>
      <c r="AK166" s="192"/>
    </row>
    <row r="167" spans="1:37" ht="16.5" customHeight="1">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2"/>
      <c r="AH167" s="192"/>
      <c r="AI167" s="192"/>
      <c r="AJ167" s="192"/>
      <c r="AK167" s="192"/>
    </row>
    <row r="168" spans="1:37" ht="16.5" customHeight="1">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2"/>
      <c r="AH168" s="192"/>
      <c r="AI168" s="192"/>
      <c r="AJ168" s="192"/>
      <c r="AK168" s="192"/>
    </row>
    <row r="169" spans="1:37" ht="16.5" customHeight="1">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2"/>
      <c r="AH169" s="192"/>
      <c r="AI169" s="192"/>
      <c r="AJ169" s="192"/>
      <c r="AK169" s="192"/>
    </row>
    <row r="170" spans="1:37" ht="16.5" customHeight="1">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2"/>
      <c r="AH170" s="192"/>
      <c r="AI170" s="192"/>
      <c r="AJ170" s="192"/>
      <c r="AK170" s="192"/>
    </row>
    <row r="171" spans="1:37" ht="16.5" customHeight="1">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2"/>
      <c r="AH171" s="192"/>
      <c r="AI171" s="192"/>
      <c r="AJ171" s="192"/>
      <c r="AK171" s="192"/>
    </row>
    <row r="172" spans="1:37" ht="16.5" customHeight="1">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2"/>
      <c r="AH172" s="192"/>
      <c r="AI172" s="192"/>
      <c r="AJ172" s="192"/>
      <c r="AK172" s="192"/>
    </row>
    <row r="173" spans="1:37" ht="16.5" customHeight="1">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2"/>
      <c r="AH173" s="192"/>
      <c r="AI173" s="192"/>
      <c r="AJ173" s="192"/>
      <c r="AK173" s="192"/>
    </row>
    <row r="174" spans="1:37" ht="16.5" customHeight="1">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2"/>
      <c r="AH174" s="192"/>
      <c r="AI174" s="192"/>
      <c r="AJ174" s="192"/>
      <c r="AK174" s="192"/>
    </row>
    <row r="175" spans="1:37" ht="16.5" customHeight="1">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2"/>
      <c r="AH175" s="192"/>
      <c r="AI175" s="192"/>
      <c r="AJ175" s="192"/>
      <c r="AK175" s="192"/>
    </row>
    <row r="176" spans="1:37" ht="16.5" customHeight="1">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2"/>
      <c r="AH176" s="192"/>
      <c r="AI176" s="192"/>
      <c r="AJ176" s="192"/>
      <c r="AK176" s="192"/>
    </row>
    <row r="177" spans="1:37" ht="16.5" customHeight="1">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2"/>
      <c r="AH177" s="192"/>
      <c r="AI177" s="192"/>
      <c r="AJ177" s="192"/>
      <c r="AK177" s="192"/>
    </row>
    <row r="178" spans="1:37" ht="16.5" customHeight="1">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2"/>
      <c r="AH178" s="192"/>
      <c r="AI178" s="192"/>
      <c r="AJ178" s="192"/>
      <c r="AK178" s="192"/>
    </row>
    <row r="179" spans="1:37" ht="16.5" customHeight="1">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2"/>
      <c r="AH179" s="192"/>
      <c r="AI179" s="192"/>
      <c r="AJ179" s="192"/>
      <c r="AK179" s="192"/>
    </row>
    <row r="180" spans="1:37" ht="16.5" customHeight="1">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2"/>
      <c r="AH180" s="192"/>
      <c r="AI180" s="192"/>
      <c r="AJ180" s="192"/>
      <c r="AK180" s="192"/>
    </row>
    <row r="181" spans="1:37" ht="16.5" customHeight="1">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2"/>
      <c r="AH181" s="192"/>
      <c r="AI181" s="192"/>
      <c r="AJ181" s="192"/>
      <c r="AK181" s="192"/>
    </row>
    <row r="182" spans="1:37" ht="16.5" customHeight="1">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2"/>
      <c r="AH182" s="192"/>
      <c r="AI182" s="192"/>
      <c r="AJ182" s="192"/>
      <c r="AK182" s="192"/>
    </row>
    <row r="183" spans="1:37" ht="16.5" customHeight="1">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2"/>
      <c r="AH183" s="192"/>
      <c r="AI183" s="192"/>
      <c r="AJ183" s="192"/>
      <c r="AK183" s="192"/>
    </row>
    <row r="184" spans="1:37" ht="16.5" customHeight="1">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2"/>
      <c r="AH184" s="192"/>
      <c r="AI184" s="192"/>
      <c r="AJ184" s="192"/>
      <c r="AK184" s="192"/>
    </row>
    <row r="185" spans="1:37" ht="16.5" customHeight="1">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2"/>
      <c r="AH185" s="192"/>
      <c r="AI185" s="192"/>
      <c r="AJ185" s="192"/>
      <c r="AK185" s="192"/>
    </row>
    <row r="186" spans="1:37" ht="16.5" customHeight="1">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2"/>
      <c r="AH186" s="192"/>
      <c r="AI186" s="192"/>
      <c r="AJ186" s="192"/>
      <c r="AK186" s="192"/>
    </row>
    <row r="187" spans="1:37" ht="16.5" customHeight="1">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2"/>
      <c r="AH187" s="192"/>
      <c r="AI187" s="192"/>
      <c r="AJ187" s="192"/>
      <c r="AK187" s="192"/>
    </row>
    <row r="188" spans="1:37" ht="16.5" customHeight="1">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2"/>
      <c r="AH188" s="192"/>
      <c r="AI188" s="192"/>
      <c r="AJ188" s="192"/>
      <c r="AK188" s="192"/>
    </row>
    <row r="189" spans="1:37" ht="16.5" customHeight="1">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2"/>
      <c r="AH189" s="192"/>
      <c r="AI189" s="192"/>
      <c r="AJ189" s="192"/>
      <c r="AK189" s="192"/>
    </row>
    <row r="190" spans="1:37" ht="16.5" customHeight="1">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2"/>
      <c r="AH190" s="192"/>
      <c r="AI190" s="192"/>
      <c r="AJ190" s="192"/>
      <c r="AK190" s="192"/>
    </row>
    <row r="191" spans="1:37" ht="16.5" customHeight="1">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2"/>
      <c r="AH191" s="192"/>
      <c r="AI191" s="192"/>
      <c r="AJ191" s="192"/>
      <c r="AK191" s="192"/>
    </row>
    <row r="192" spans="1:37" ht="16.5" customHeight="1">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2"/>
      <c r="AH192" s="192"/>
      <c r="AI192" s="192"/>
      <c r="AJ192" s="192"/>
      <c r="AK192" s="192"/>
    </row>
    <row r="193" spans="1:37" ht="16.5" customHeight="1">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2"/>
      <c r="AH193" s="192"/>
      <c r="AI193" s="192"/>
      <c r="AJ193" s="192"/>
      <c r="AK193" s="192"/>
    </row>
    <row r="194" spans="1:37" ht="16.5" customHeight="1">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2"/>
      <c r="AH194" s="192"/>
      <c r="AI194" s="192"/>
      <c r="AJ194" s="192"/>
      <c r="AK194" s="192"/>
    </row>
    <row r="195" spans="1:37" ht="16.5" customHeight="1">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2"/>
      <c r="AH195" s="192"/>
      <c r="AI195" s="192"/>
      <c r="AJ195" s="192"/>
      <c r="AK195" s="192"/>
    </row>
    <row r="196" spans="1:37" ht="16.5" customHeight="1">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2"/>
      <c r="AH196" s="192"/>
      <c r="AI196" s="192"/>
      <c r="AJ196" s="192"/>
      <c r="AK196" s="192"/>
    </row>
    <row r="197" spans="1:37" ht="16.5" customHeight="1">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2"/>
      <c r="AH197" s="192"/>
      <c r="AI197" s="192"/>
      <c r="AJ197" s="192"/>
      <c r="AK197" s="192"/>
    </row>
    <row r="198" spans="1:37" ht="16.5" customHeight="1">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2"/>
      <c r="AH198" s="192"/>
      <c r="AI198" s="192"/>
      <c r="AJ198" s="192"/>
      <c r="AK198" s="192"/>
    </row>
    <row r="199" spans="1:37" ht="16.5" customHeight="1">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2"/>
      <c r="AH199" s="192"/>
      <c r="AI199" s="192"/>
      <c r="AJ199" s="192"/>
      <c r="AK199" s="192"/>
    </row>
    <row r="200" spans="1:37" ht="16.5" customHeight="1">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2"/>
      <c r="AH200" s="192"/>
      <c r="AI200" s="192"/>
      <c r="AJ200" s="192"/>
      <c r="AK200" s="192"/>
    </row>
    <row r="201" spans="1:37" ht="16.5" customHeight="1">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2"/>
      <c r="AH201" s="192"/>
      <c r="AI201" s="192"/>
      <c r="AJ201" s="192"/>
      <c r="AK201" s="192"/>
    </row>
    <row r="202" spans="1:37" ht="16.5" customHeight="1">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2"/>
      <c r="AH202" s="192"/>
      <c r="AI202" s="192"/>
      <c r="AJ202" s="192"/>
      <c r="AK202" s="192"/>
    </row>
    <row r="203" spans="1:37" ht="16.5" customHeight="1">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2"/>
      <c r="AH203" s="192"/>
      <c r="AI203" s="192"/>
      <c r="AJ203" s="192"/>
      <c r="AK203" s="192"/>
    </row>
    <row r="204" spans="1:37" ht="16.5" customHeight="1">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2"/>
      <c r="AH204" s="192"/>
      <c r="AI204" s="192"/>
      <c r="AJ204" s="192"/>
      <c r="AK204" s="192"/>
    </row>
    <row r="205" spans="1:37" ht="16.5" customHeight="1">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2"/>
      <c r="AH205" s="192"/>
      <c r="AI205" s="192"/>
      <c r="AJ205" s="192"/>
      <c r="AK205" s="192"/>
    </row>
    <row r="206" spans="1:37" ht="16.5" customHeight="1">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2"/>
      <c r="AH206" s="192"/>
      <c r="AI206" s="192"/>
      <c r="AJ206" s="192"/>
      <c r="AK206" s="192"/>
    </row>
    <row r="207" spans="1:37" ht="16.5" customHeight="1">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2"/>
      <c r="AH207" s="192"/>
      <c r="AI207" s="192"/>
      <c r="AJ207" s="192"/>
      <c r="AK207" s="192"/>
    </row>
    <row r="208" spans="1:37" ht="16.5" customHeight="1">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2"/>
      <c r="AH208" s="192"/>
      <c r="AI208" s="192"/>
      <c r="AJ208" s="192"/>
      <c r="AK208" s="192"/>
    </row>
    <row r="209" spans="1:37" ht="16.5" customHeight="1">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2"/>
      <c r="AH209" s="192"/>
      <c r="AI209" s="192"/>
      <c r="AJ209" s="192"/>
      <c r="AK209" s="192"/>
    </row>
    <row r="210" spans="1:37" ht="16.5" customHeight="1">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2"/>
      <c r="AH210" s="192"/>
      <c r="AI210" s="192"/>
      <c r="AJ210" s="192"/>
      <c r="AK210" s="192"/>
    </row>
    <row r="211" spans="1:37" ht="16.5" customHeight="1">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2"/>
      <c r="AH211" s="192"/>
      <c r="AI211" s="192"/>
      <c r="AJ211" s="192"/>
      <c r="AK211" s="192"/>
    </row>
    <row r="212" spans="1:37" ht="16.5" customHeight="1">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2"/>
      <c r="AH212" s="192"/>
      <c r="AI212" s="192"/>
      <c r="AJ212" s="192"/>
      <c r="AK212" s="192"/>
    </row>
    <row r="213" spans="1:37" ht="16.5" customHeight="1">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2"/>
      <c r="AH213" s="192"/>
      <c r="AI213" s="192"/>
      <c r="AJ213" s="192"/>
      <c r="AK213" s="192"/>
    </row>
    <row r="214" spans="1:37" ht="16.5" customHeight="1">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2"/>
      <c r="AH214" s="192"/>
      <c r="AI214" s="192"/>
      <c r="AJ214" s="192"/>
      <c r="AK214" s="192"/>
    </row>
    <row r="215" spans="1:37" ht="16.5" customHeight="1">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2"/>
      <c r="AH215" s="192"/>
      <c r="AI215" s="192"/>
      <c r="AJ215" s="192"/>
      <c r="AK215" s="192"/>
    </row>
    <row r="216" spans="1:37" ht="16.5" customHeight="1">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2"/>
      <c r="AH216" s="192"/>
      <c r="AI216" s="192"/>
      <c r="AJ216" s="192"/>
      <c r="AK216" s="192"/>
    </row>
    <row r="217" spans="1:37" ht="16.5" customHeight="1">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2"/>
      <c r="AH217" s="192"/>
      <c r="AI217" s="192"/>
      <c r="AJ217" s="192"/>
      <c r="AK217" s="192"/>
    </row>
    <row r="218" spans="1:37" ht="16.5" customHeight="1">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2"/>
      <c r="AH218" s="192"/>
      <c r="AI218" s="192"/>
      <c r="AJ218" s="192"/>
      <c r="AK218" s="192"/>
    </row>
    <row r="219" spans="1:37" ht="16.5" customHeight="1">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2"/>
      <c r="AH219" s="192"/>
      <c r="AI219" s="192"/>
      <c r="AJ219" s="192"/>
      <c r="AK219" s="192"/>
    </row>
    <row r="220" spans="1:37" ht="16.5" customHeight="1">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2"/>
      <c r="AH220" s="192"/>
      <c r="AI220" s="192"/>
      <c r="AJ220" s="192"/>
      <c r="AK220" s="192"/>
    </row>
    <row r="221" spans="1:37" ht="16.5" customHeight="1">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2"/>
      <c r="AH221" s="192"/>
      <c r="AI221" s="192"/>
      <c r="AJ221" s="192"/>
      <c r="AK221" s="192"/>
    </row>
    <row r="222" spans="1:37" ht="16.5" customHeight="1">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2"/>
      <c r="AH222" s="192"/>
      <c r="AI222" s="192"/>
      <c r="AJ222" s="192"/>
      <c r="AK222" s="192"/>
    </row>
    <row r="223" spans="1:37" ht="16.5" customHeight="1">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2"/>
      <c r="AH223" s="192"/>
      <c r="AI223" s="192"/>
      <c r="AJ223" s="192"/>
      <c r="AK223" s="192"/>
    </row>
    <row r="224" spans="1:37" ht="16.5"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2"/>
      <c r="AH224" s="192"/>
      <c r="AI224" s="192"/>
      <c r="AJ224" s="192"/>
      <c r="AK224" s="192"/>
    </row>
    <row r="225" spans="1:37" ht="16.5"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2"/>
      <c r="AH225" s="192"/>
      <c r="AI225" s="192"/>
      <c r="AJ225" s="192"/>
      <c r="AK225" s="192"/>
    </row>
    <row r="226" spans="1:37" ht="16.5"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2"/>
      <c r="AH226" s="192"/>
      <c r="AI226" s="192"/>
      <c r="AJ226" s="192"/>
      <c r="AK226" s="192"/>
    </row>
    <row r="227" spans="1:37" ht="16.5"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2"/>
      <c r="AH227" s="192"/>
      <c r="AI227" s="192"/>
      <c r="AJ227" s="192"/>
      <c r="AK227" s="192"/>
    </row>
    <row r="228" spans="1:37" ht="16.5"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2"/>
      <c r="AH228" s="192"/>
      <c r="AI228" s="192"/>
      <c r="AJ228" s="192"/>
      <c r="AK228" s="192"/>
    </row>
    <row r="229" spans="1:37" ht="16.5"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2"/>
      <c r="AH229" s="192"/>
      <c r="AI229" s="192"/>
      <c r="AJ229" s="192"/>
      <c r="AK229" s="192"/>
    </row>
    <row r="230" spans="1:37" ht="16.5"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2"/>
      <c r="AH230" s="192"/>
      <c r="AI230" s="192"/>
      <c r="AJ230" s="192"/>
      <c r="AK230" s="192"/>
    </row>
    <row r="231" spans="1:37" ht="16.5"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2"/>
      <c r="AH231" s="192"/>
      <c r="AI231" s="192"/>
      <c r="AJ231" s="192"/>
      <c r="AK231" s="192"/>
    </row>
    <row r="232" spans="1:37" ht="16.5"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2"/>
      <c r="AH232" s="192"/>
      <c r="AI232" s="192"/>
      <c r="AJ232" s="192"/>
      <c r="AK232" s="192"/>
    </row>
    <row r="233" spans="1:37" ht="16.5"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2"/>
      <c r="AH233" s="192"/>
      <c r="AI233" s="192"/>
      <c r="AJ233" s="192"/>
      <c r="AK233" s="192"/>
    </row>
    <row r="234" spans="1:37" ht="16.5"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2"/>
      <c r="AH234" s="192"/>
      <c r="AI234" s="192"/>
      <c r="AJ234" s="192"/>
      <c r="AK234" s="192"/>
    </row>
    <row r="235" spans="1:37" ht="16.5"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2"/>
      <c r="AH235" s="192"/>
      <c r="AI235" s="192"/>
      <c r="AJ235" s="192"/>
      <c r="AK235" s="192"/>
    </row>
    <row r="236" spans="1:37" ht="16.5"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2"/>
      <c r="AH236" s="192"/>
      <c r="AI236" s="192"/>
      <c r="AJ236" s="192"/>
      <c r="AK236" s="192"/>
    </row>
    <row r="237" spans="1:37" ht="16.5"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2"/>
      <c r="AH237" s="192"/>
      <c r="AI237" s="192"/>
      <c r="AJ237" s="192"/>
      <c r="AK237" s="192"/>
    </row>
    <row r="238" spans="1:37" ht="16.5"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2"/>
      <c r="AH238" s="192"/>
      <c r="AI238" s="192"/>
      <c r="AJ238" s="192"/>
      <c r="AK238" s="192"/>
    </row>
    <row r="239" spans="1:37" ht="16.5"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c r="AG239" s="192"/>
      <c r="AH239" s="192"/>
      <c r="AI239" s="192"/>
      <c r="AJ239" s="192"/>
      <c r="AK239" s="192"/>
    </row>
    <row r="240" spans="1:37" ht="16.5"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c r="AG240" s="192"/>
      <c r="AH240" s="192"/>
      <c r="AI240" s="192"/>
      <c r="AJ240" s="192"/>
      <c r="AK240" s="192"/>
    </row>
    <row r="241" spans="1:37" ht="16.5"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2"/>
      <c r="AH241" s="192"/>
      <c r="AI241" s="192"/>
      <c r="AJ241" s="192"/>
      <c r="AK241" s="192"/>
    </row>
    <row r="242" spans="1:37" ht="16.5"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2"/>
      <c r="AH242" s="192"/>
      <c r="AI242" s="192"/>
      <c r="AJ242" s="192"/>
      <c r="AK242" s="192"/>
    </row>
    <row r="243" spans="1:37" ht="16.5"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2"/>
      <c r="AH243" s="192"/>
      <c r="AI243" s="192"/>
      <c r="AJ243" s="192"/>
      <c r="AK243" s="192"/>
    </row>
    <row r="244" spans="1:37" ht="16.5"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c r="AG244" s="192"/>
      <c r="AH244" s="192"/>
      <c r="AI244" s="192"/>
      <c r="AJ244" s="192"/>
      <c r="AK244" s="192"/>
    </row>
    <row r="245" spans="1:37" ht="16.5"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2"/>
      <c r="AH245" s="192"/>
      <c r="AI245" s="192"/>
      <c r="AJ245" s="192"/>
      <c r="AK245" s="192"/>
    </row>
    <row r="246" spans="1:37" ht="16.5"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2"/>
      <c r="AH246" s="192"/>
      <c r="AI246" s="192"/>
      <c r="AJ246" s="192"/>
      <c r="AK246" s="192"/>
    </row>
    <row r="247" spans="1:37" ht="16.5"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2"/>
      <c r="AH247" s="192"/>
      <c r="AI247" s="192"/>
      <c r="AJ247" s="192"/>
      <c r="AK247" s="192"/>
    </row>
    <row r="248" spans="1:37" ht="16.5"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2"/>
      <c r="AH248" s="192"/>
      <c r="AI248" s="192"/>
      <c r="AJ248" s="192"/>
      <c r="AK248" s="192"/>
    </row>
    <row r="249" spans="1:37" ht="16.5"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2"/>
      <c r="AH249" s="192"/>
      <c r="AI249" s="192"/>
      <c r="AJ249" s="192"/>
      <c r="AK249" s="192"/>
    </row>
    <row r="250" spans="1:37" ht="16.5"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2"/>
      <c r="AH250" s="192"/>
      <c r="AI250" s="192"/>
      <c r="AJ250" s="192"/>
      <c r="AK250" s="192"/>
    </row>
    <row r="251" spans="1:37" ht="16.5"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2"/>
      <c r="AH251" s="192"/>
      <c r="AI251" s="192"/>
      <c r="AJ251" s="192"/>
      <c r="AK251" s="192"/>
    </row>
    <row r="252" spans="1:37" ht="16.5"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2"/>
      <c r="AH252" s="192"/>
      <c r="AI252" s="192"/>
      <c r="AJ252" s="192"/>
      <c r="AK252" s="192"/>
    </row>
    <row r="253" spans="1:37" ht="16.5"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2"/>
      <c r="AH253" s="192"/>
      <c r="AI253" s="192"/>
      <c r="AJ253" s="192"/>
      <c r="AK253" s="192"/>
    </row>
    <row r="254" spans="1:37" ht="16.5"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2"/>
      <c r="AH254" s="192"/>
      <c r="AI254" s="192"/>
      <c r="AJ254" s="192"/>
      <c r="AK254" s="192"/>
    </row>
    <row r="255" spans="1:37" ht="16.5"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c r="AG255" s="192"/>
      <c r="AH255" s="192"/>
      <c r="AI255" s="192"/>
      <c r="AJ255" s="192"/>
      <c r="AK255" s="192"/>
    </row>
    <row r="256" spans="1:37" ht="16.5"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c r="AG256" s="192"/>
      <c r="AH256" s="192"/>
      <c r="AI256" s="192"/>
      <c r="AJ256" s="192"/>
      <c r="AK256" s="192"/>
    </row>
    <row r="257" spans="1:37" ht="16.5"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c r="AG257" s="192"/>
      <c r="AH257" s="192"/>
      <c r="AI257" s="192"/>
      <c r="AJ257" s="192"/>
      <c r="AK257" s="192"/>
    </row>
    <row r="258" spans="1:37" ht="16.5"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c r="AG258" s="192"/>
      <c r="AH258" s="192"/>
      <c r="AI258" s="192"/>
      <c r="AJ258" s="192"/>
      <c r="AK258" s="192"/>
    </row>
    <row r="259" spans="1:37" ht="16.5"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2"/>
      <c r="AH259" s="192"/>
      <c r="AI259" s="192"/>
      <c r="AJ259" s="192"/>
      <c r="AK259" s="192"/>
    </row>
    <row r="260" spans="1:37" ht="16.5"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2"/>
      <c r="AH260" s="192"/>
      <c r="AI260" s="192"/>
      <c r="AJ260" s="192"/>
      <c r="AK260" s="192"/>
    </row>
    <row r="261" spans="1:37" ht="16.5"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c r="AG261" s="192"/>
      <c r="AH261" s="192"/>
      <c r="AI261" s="192"/>
      <c r="AJ261" s="192"/>
      <c r="AK261" s="192"/>
    </row>
    <row r="262" spans="1:37" ht="16.5"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c r="AG262" s="192"/>
      <c r="AH262" s="192"/>
      <c r="AI262" s="192"/>
      <c r="AJ262" s="192"/>
      <c r="AK262" s="192"/>
    </row>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8" zoomScale="70" zoomScaleNormal="70" workbookViewId="0">
      <selection activeCell="CC16" sqref="CC16:CD65"/>
    </sheetView>
  </sheetViews>
  <sheetFormatPr defaultColWidth="14.42578125" defaultRowHeight="15" customHeight="1"/>
  <cols>
    <col min="1" max="1" width="3.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190"/>
      <c r="B5" s="543" t="str">
        <f>HOME!E33</f>
        <v xml:space="preserve">Pendidikan Pancasila </v>
      </c>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55" t="s">
        <v>352</v>
      </c>
      <c r="BT13" s="556"/>
      <c r="BU13" s="556"/>
      <c r="BV13" s="556"/>
      <c r="BW13" s="556"/>
      <c r="BX13" s="556"/>
      <c r="BY13" s="556"/>
      <c r="BZ13" s="556"/>
      <c r="CA13" s="556"/>
      <c r="CB13" s="55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81"/>
      <c r="BT14" s="381"/>
      <c r="BU14" s="381"/>
      <c r="BV14" s="381"/>
      <c r="BW14" s="381"/>
      <c r="BX14" s="381"/>
      <c r="BY14" s="381"/>
      <c r="BZ14" s="381"/>
      <c r="CA14" s="381"/>
      <c r="CB14" s="381"/>
      <c r="CC14" s="454"/>
      <c r="CD14" s="454"/>
    </row>
    <row r="15" spans="1:82" ht="46.5" customHeight="1">
      <c r="A15" s="190"/>
      <c r="B15" s="456"/>
      <c r="C15" s="456"/>
      <c r="D15" s="243" t="str">
        <f>'TP PP'!E9</f>
        <v>mampu menjelaskan makna NKRI;</v>
      </c>
      <c r="E15" s="243" t="str">
        <f>'TP PP'!E10</f>
        <v>mampu menganalisis arti penting keutuhan NKRI;</v>
      </c>
      <c r="F15" s="243" t="str">
        <f>'TP PP'!E11</f>
        <v>mampu menunjukkan sikap bangga sebagai bangsa Indonesia;</v>
      </c>
      <c r="G15" s="243" t="str">
        <f>'TP PP'!E12</f>
        <v>mampu menjelaskan makna Negara Kesatuan Republik Indonesia;</v>
      </c>
      <c r="H15" s="243" t="str">
        <f>'TP PP'!E13</f>
        <v>mampu memberi contoh sikap dan perilaku yang menjaga lingkungan sekitar dalam upaya menjaga keutuhan Negara Kesatuan Republik Indonesia;</v>
      </c>
      <c r="I15" s="243" t="str">
        <f>'TP PP'!E14</f>
        <v>mampu memberikan contoh pelaksanaan gotong royong untuk mencapai tujuan bersama;</v>
      </c>
      <c r="J15" s="243" t="str">
        <f>'TP PP'!E15</f>
        <v>mampu memberikan contoh kebutuhan baik secara individual maupun kolektif.</v>
      </c>
      <c r="K15" s="243">
        <f>'TP PP'!E16</f>
        <v>0</v>
      </c>
      <c r="L15" s="243">
        <f>'TP PP'!E17</f>
        <v>0</v>
      </c>
      <c r="M15" s="243">
        <f>'TP PP'!E18</f>
        <v>0</v>
      </c>
      <c r="N15" s="456"/>
      <c r="O15" s="243" t="s">
        <v>368</v>
      </c>
      <c r="P15" s="243" t="s">
        <v>369</v>
      </c>
      <c r="Q15" s="239" t="s">
        <v>370</v>
      </c>
      <c r="R15" s="456"/>
      <c r="S15" s="244"/>
      <c r="T15" s="244"/>
      <c r="U15" s="245" t="str">
        <f t="shared" ref="U15:AD15" si="0">D15</f>
        <v>mampu menjelaskan makna NKRI;</v>
      </c>
      <c r="V15" s="245" t="str">
        <f t="shared" si="0"/>
        <v>mampu menganalisis arti penting keutuhan NKRI;</v>
      </c>
      <c r="W15" s="245" t="str">
        <f t="shared" si="0"/>
        <v>mampu menunjukkan sikap bangga sebagai bangsa Indonesia;</v>
      </c>
      <c r="X15" s="245" t="str">
        <f t="shared" si="0"/>
        <v>mampu menjelaskan makna Negara Kesatuan Republik Indonesia;</v>
      </c>
      <c r="Y15" s="245" t="str">
        <f t="shared" si="0"/>
        <v>mampu memberi contoh sikap dan perilaku yang menjaga lingkungan sekitar dalam upaya menjaga keutuhan Negara Kesatuan Republik Indonesia;</v>
      </c>
      <c r="Z15" s="245" t="str">
        <f t="shared" si="0"/>
        <v>mampu memberikan contoh pelaksanaan gotong royong untuk mencapai tujuan bersama;</v>
      </c>
      <c r="AA15" s="245" t="str">
        <f t="shared" si="0"/>
        <v>mampu memberikan contoh kebutuhan baik secara individual maupun kolektif.</v>
      </c>
      <c r="AB15" s="245">
        <f t="shared" si="0"/>
        <v>0</v>
      </c>
      <c r="AC15" s="245">
        <f t="shared" si="0"/>
        <v>0</v>
      </c>
      <c r="AD15" s="245">
        <f t="shared" si="0"/>
        <v>0</v>
      </c>
      <c r="AE15" s="246" t="str">
        <f t="shared" ref="AE15:AN15" si="1">U15</f>
        <v>mampu menjelaskan makna NKRI;</v>
      </c>
      <c r="AF15" s="246" t="str">
        <f t="shared" si="1"/>
        <v>mampu menganalisis arti penting keutuhan NKRI;</v>
      </c>
      <c r="AG15" s="246" t="str">
        <f t="shared" si="1"/>
        <v>mampu menunjukkan sikap bangga sebagai bangsa Indonesia;</v>
      </c>
      <c r="AH15" s="246" t="str">
        <f t="shared" si="1"/>
        <v>mampu menjelaskan makna Negara Kesatuan Republik Indonesia;</v>
      </c>
      <c r="AI15" s="246" t="str">
        <f t="shared" si="1"/>
        <v>mampu memberi contoh sikap dan perilaku yang menjaga lingkungan sekitar dalam upaya menjaga keutuhan Negara Kesatuan Republik Indonesia;</v>
      </c>
      <c r="AJ15" s="246" t="str">
        <f t="shared" si="1"/>
        <v>mampu memberikan contoh pelaksanaan gotong royong untuk mencapai tujuan bersama;</v>
      </c>
      <c r="AK15" s="246" t="str">
        <f t="shared" si="1"/>
        <v>mampu memberikan contoh kebutuhan baik secara individual maupun kolektif.</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menjelaskan makna NKRI;</v>
      </c>
      <c r="AZ15" s="245" t="str">
        <f t="shared" si="3"/>
        <v>mampu menganalisis arti penting keutuhan NKRI;</v>
      </c>
      <c r="BA15" s="245" t="str">
        <f t="shared" si="3"/>
        <v>mampu menunjukkan sikap bangga sebagai bangsa Indonesia;</v>
      </c>
      <c r="BB15" s="245" t="str">
        <f t="shared" si="3"/>
        <v>mampu menjelaskan makna Negara Kesatuan Republik Indonesia;</v>
      </c>
      <c r="BC15" s="245" t="str">
        <f t="shared" si="3"/>
        <v>mampu memberi contoh sikap dan perilaku yang menjaga lingkungan sekitar dalam upaya menjaga keutuhan Negara Kesatuan Republik Indonesia;</v>
      </c>
      <c r="BD15" s="245" t="str">
        <f t="shared" si="3"/>
        <v>mampu memberikan contoh pelaksanaan gotong royong untuk mencapai tujuan bersama;</v>
      </c>
      <c r="BE15" s="245" t="str">
        <f t="shared" si="3"/>
        <v>mampu memberikan contoh kebutuhan baik secara individual maupun kolektif.</v>
      </c>
      <c r="BF15" s="245">
        <f t="shared" si="3"/>
        <v>0</v>
      </c>
      <c r="BG15" s="245">
        <f t="shared" si="3"/>
        <v>0</v>
      </c>
      <c r="BH15" s="245">
        <f t="shared" si="3"/>
        <v>0</v>
      </c>
      <c r="BI15" s="246" t="str">
        <f t="shared" ref="BI15:BR15" si="4">AY15</f>
        <v>mampu menjelaskan makna NKRI;</v>
      </c>
      <c r="BJ15" s="246" t="str">
        <f t="shared" si="4"/>
        <v>mampu menganalisis arti penting keutuhan NKRI;</v>
      </c>
      <c r="BK15" s="246" t="str">
        <f t="shared" si="4"/>
        <v>mampu menunjukkan sikap bangga sebagai bangsa Indonesia;</v>
      </c>
      <c r="BL15" s="246" t="str">
        <f t="shared" si="4"/>
        <v>mampu menjelaskan makna Negara Kesatuan Republik Indonesia;</v>
      </c>
      <c r="BM15" s="246" t="str">
        <f t="shared" si="4"/>
        <v>mampu memberi contoh sikap dan perilaku yang menjaga lingkungan sekitar dalam upaya menjaga keutuhan Negara Kesatuan Republik Indonesia;</v>
      </c>
      <c r="BN15" s="246" t="str">
        <f t="shared" si="4"/>
        <v>mampu memberikan contoh pelaksanaan gotong royong untuk mencapai tujuan bersama;</v>
      </c>
      <c r="BO15" s="246" t="str">
        <f t="shared" si="4"/>
        <v>mampu memberikan contoh kebutuhan baik secara individual maupun kolektif.</v>
      </c>
      <c r="BP15" s="246">
        <f t="shared" si="4"/>
        <v>0</v>
      </c>
      <c r="BQ15" s="246">
        <f t="shared" si="4"/>
        <v>0</v>
      </c>
      <c r="BR15" s="246">
        <f t="shared" si="4"/>
        <v>0</v>
      </c>
      <c r="BS15" s="382" t="str">
        <f t="shared" ref="BS15:CB15" si="5">IF(BI14&lt;=10,"X","")</f>
        <v>X</v>
      </c>
      <c r="BT15" s="382" t="str">
        <f t="shared" si="5"/>
        <v>X</v>
      </c>
      <c r="BU15" s="382" t="str">
        <f t="shared" si="5"/>
        <v>X</v>
      </c>
      <c r="BV15" s="382" t="str">
        <f t="shared" si="5"/>
        <v>X</v>
      </c>
      <c r="BW15" s="382" t="str">
        <f t="shared" si="5"/>
        <v>X</v>
      </c>
      <c r="BX15" s="382" t="str">
        <f t="shared" si="5"/>
        <v>X</v>
      </c>
      <c r="BY15" s="382" t="str">
        <f t="shared" si="5"/>
        <v>X</v>
      </c>
      <c r="BZ15" s="382" t="str">
        <f t="shared" si="5"/>
        <v>X</v>
      </c>
      <c r="CA15" s="382" t="str">
        <f t="shared" si="5"/>
        <v>X</v>
      </c>
      <c r="CB15" s="382" t="str">
        <f t="shared" si="5"/>
        <v>X</v>
      </c>
      <c r="CC15" s="454"/>
      <c r="CD15" s="454"/>
    </row>
    <row r="16" spans="1:82" ht="21.6" customHeight="1">
      <c r="A16" s="190"/>
      <c r="B16" s="208">
        <f>'DATA PESERTA DIDIK'!A6</f>
        <v>1</v>
      </c>
      <c r="C16" s="248" t="str">
        <f>'DATA PESERTA DIDIK'!D6</f>
        <v>ABID AQILA PRANAJA</v>
      </c>
      <c r="D16" s="249">
        <v>90</v>
      </c>
      <c r="E16" s="249">
        <v>100</v>
      </c>
      <c r="F16" s="249">
        <v>100</v>
      </c>
      <c r="G16" s="249">
        <v>100</v>
      </c>
      <c r="H16" s="249">
        <v>100</v>
      </c>
      <c r="I16" s="249">
        <v>100</v>
      </c>
      <c r="J16" s="249">
        <v>100</v>
      </c>
      <c r="K16" s="249"/>
      <c r="L16" s="249"/>
      <c r="M16" s="249"/>
      <c r="N16" s="250">
        <f t="shared" ref="N16:N65" si="6">IFERROR(AVERAGE(D16:M16),"-")</f>
        <v>98.571428571428569</v>
      </c>
      <c r="O16" s="251"/>
      <c r="P16" s="450">
        <v>85</v>
      </c>
      <c r="Q16" s="250">
        <f>IFERROR(AVERAGE(O16:P16),"-")</f>
        <v>85</v>
      </c>
      <c r="R16" s="370">
        <f>IFERROR(SUM(($G$11*N16)+($I$11*Q16))/($G$11+$I$11),"-")</f>
        <v>94.047619047619037</v>
      </c>
      <c r="S16" s="190"/>
      <c r="T16" s="190"/>
      <c r="U16" s="253" t="str">
        <f t="shared" ref="U16:AD16" si="7">IF(D16&gt;=$R$16,D16,"")</f>
        <v/>
      </c>
      <c r="V16" s="253">
        <f t="shared" si="7"/>
        <v>100</v>
      </c>
      <c r="W16" s="253">
        <f t="shared" si="7"/>
        <v>100</v>
      </c>
      <c r="X16" s="253">
        <f t="shared" si="7"/>
        <v>100</v>
      </c>
      <c r="Y16" s="253">
        <f t="shared" si="7"/>
        <v>100</v>
      </c>
      <c r="Z16" s="253">
        <f t="shared" si="7"/>
        <v>100</v>
      </c>
      <c r="AA16" s="253">
        <f t="shared" si="7"/>
        <v>100</v>
      </c>
      <c r="AB16" s="253" t="str">
        <f t="shared" si="7"/>
        <v/>
      </c>
      <c r="AC16" s="253" t="str">
        <f t="shared" si="7"/>
        <v/>
      </c>
      <c r="AD16" s="253" t="str">
        <f t="shared" si="7"/>
        <v/>
      </c>
      <c r="AE16" s="254" t="str">
        <f t="shared" ref="AE16:AN16" si="8">IFERROR(RANK(U16,$U16:$AD16,0)+COUNTIF($U16:U16,U16)-1,"")</f>
        <v/>
      </c>
      <c r="AF16" s="254">
        <f t="shared" si="8"/>
        <v>1</v>
      </c>
      <c r="AG16" s="254">
        <f t="shared" si="8"/>
        <v>2</v>
      </c>
      <c r="AH16" s="254">
        <f t="shared" si="8"/>
        <v>3</v>
      </c>
      <c r="AI16" s="254">
        <f t="shared" si="8"/>
        <v>4</v>
      </c>
      <c r="AJ16" s="254">
        <f t="shared" si="8"/>
        <v>5</v>
      </c>
      <c r="AK16" s="254">
        <f t="shared" si="8"/>
        <v>6</v>
      </c>
      <c r="AL16" s="254" t="str">
        <f t="shared" si="8"/>
        <v/>
      </c>
      <c r="AM16" s="254" t="str">
        <f t="shared" si="8"/>
        <v/>
      </c>
      <c r="AN16" s="254" t="str">
        <f t="shared" si="8"/>
        <v/>
      </c>
      <c r="AO16" s="379" t="str">
        <f>IF(D16&gt;=R16,$D$15,"")</f>
        <v/>
      </c>
      <c r="AP16" s="380" t="str">
        <f>IF(E16&gt;=R16,$E$15,"")</f>
        <v>mampu menganalisis arti penting keutuhan NKRI;</v>
      </c>
      <c r="AQ16" s="380" t="str">
        <f>IF(F16&gt;=R16,$F$15,"")</f>
        <v>mampu menunjukkan sikap bangga sebagai bangsa Indonesia;</v>
      </c>
      <c r="AR16" s="380" t="str">
        <f>IF(G16&gt;=R16,$G$15,"")</f>
        <v>mampu menjelaskan makna Negara Kesatuan Republik Indonesia;</v>
      </c>
      <c r="AS16" s="380" t="str">
        <f>IF(H16&gt;=R16,$H$15,"")</f>
        <v>mampu memberi contoh sikap dan perilaku yang menjaga lingkungan sekitar dalam upaya menjaga keutuhan Negara Kesatuan Republik Indonesia;</v>
      </c>
      <c r="AT16" s="380" t="str">
        <f>IF(I16&gt;=R16,$I$15,"")</f>
        <v>mampu memberikan contoh pelaksanaan gotong royong untuk mencapai tujuan bersama;</v>
      </c>
      <c r="AU16" s="380" t="str">
        <f>IF(J16&gt;=R16,$J$15,"")</f>
        <v>mampu memberikan contoh kebutuhan baik secara individual maupun kolektif.</v>
      </c>
      <c r="AV16" s="380" t="str">
        <f>IF(K16&gt;=R16,$K$15,"")</f>
        <v/>
      </c>
      <c r="AW16" s="380" t="str">
        <f>IF(L16&gt;=R16,$L$15,"")</f>
        <v/>
      </c>
      <c r="AX16" s="380" t="str">
        <f>IF(M16&gt;=R16,$M$15,"")</f>
        <v/>
      </c>
      <c r="AY16" s="255">
        <f t="shared" ref="AY16:BH16" si="9">IF(D16&lt;$R$16,D16,"")</f>
        <v>90</v>
      </c>
      <c r="AZ16" s="255" t="str">
        <f t="shared" si="9"/>
        <v/>
      </c>
      <c r="BA16" s="255" t="str">
        <f t="shared" si="9"/>
        <v/>
      </c>
      <c r="BB16" s="255" t="str">
        <f t="shared" si="9"/>
        <v/>
      </c>
      <c r="BC16" s="255" t="str">
        <f t="shared" si="9"/>
        <v/>
      </c>
      <c r="BD16" s="255" t="str">
        <f t="shared" si="9"/>
        <v/>
      </c>
      <c r="BE16" s="255" t="str">
        <f t="shared" si="9"/>
        <v/>
      </c>
      <c r="BF16" s="255">
        <f t="shared" si="9"/>
        <v>0</v>
      </c>
      <c r="BG16" s="255">
        <f t="shared" si="9"/>
        <v>0</v>
      </c>
      <c r="BH16" s="255">
        <f t="shared" si="9"/>
        <v>0</v>
      </c>
      <c r="BI16" s="225">
        <f t="shared" ref="BI16:BR16" si="10">IFERROR(RANK(AY16,$AY16:$BH16,0)+COUNTIF($AY16:AY16,AY16)-1,"")</f>
        <v>1</v>
      </c>
      <c r="BJ16" s="225" t="str">
        <f t="shared" si="10"/>
        <v/>
      </c>
      <c r="BK16" s="225" t="str">
        <f t="shared" si="10"/>
        <v/>
      </c>
      <c r="BL16" s="225" t="str">
        <f t="shared" si="10"/>
        <v/>
      </c>
      <c r="BM16" s="225" t="str">
        <f t="shared" si="10"/>
        <v/>
      </c>
      <c r="BN16" s="225" t="str">
        <f t="shared" si="10"/>
        <v/>
      </c>
      <c r="BO16" s="225" t="str">
        <f t="shared" si="10"/>
        <v/>
      </c>
      <c r="BP16" s="225">
        <f t="shared" si="10"/>
        <v>2</v>
      </c>
      <c r="BQ16" s="225">
        <f t="shared" si="10"/>
        <v>3</v>
      </c>
      <c r="BR16" s="225">
        <f t="shared" si="10"/>
        <v>4</v>
      </c>
      <c r="BS16" s="379" t="str">
        <f>IF(D16&lt;R16,$D$15,"")</f>
        <v>mampu menjelaskan makna NKRI;</v>
      </c>
      <c r="BT16" s="377" t="str">
        <f>IF(E16&lt;R16,$E$15,"")</f>
        <v/>
      </c>
      <c r="BU16" s="377" t="str">
        <f>IF(F16&lt;R16,$F$15,"")</f>
        <v/>
      </c>
      <c r="BV16" s="377" t="str">
        <f>IF(G16&lt;R16,$G$15,"")</f>
        <v/>
      </c>
      <c r="BW16" s="377" t="str">
        <f>IF(H16&lt;R16,$H$15,"")</f>
        <v/>
      </c>
      <c r="BX16" s="377" t="str">
        <f>IF(I16&lt;R16,$I$15,"")</f>
        <v/>
      </c>
      <c r="BY16" s="377" t="str">
        <f>IF(J16&lt;R16,$J$15,"")</f>
        <v/>
      </c>
      <c r="BZ16" s="377">
        <f>IF(K16&lt;R16,$K$15,"")</f>
        <v>0</v>
      </c>
      <c r="CA16" s="377">
        <f>IF(L16&lt;R16,$L$15,"")</f>
        <v>0</v>
      </c>
      <c r="CB16" s="377">
        <f>IF(M16&lt;R16,$M$15,"")</f>
        <v>0</v>
      </c>
      <c r="CC16" s="257" t="str">
        <f>CONCATENATE("Kompetensi dalam hal ",AO16,AP16,AQ16,AR16,AS16,AT16,AU16," sudah tercapai.")</f>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16" s="257" t="str">
        <f>CONCATENATE("Kompetensi dalam hal ",BS16,BT16,BU16,BV16,BW16,BX16,BY16," perlu ditingkatkan.")</f>
        <v>Kompetensi dalam hal mampu menjelaskan makna NKRI; perlu ditingkatkan.</v>
      </c>
    </row>
    <row r="17" spans="1:82" ht="18.75" customHeight="1">
      <c r="A17" s="190"/>
      <c r="B17" s="208">
        <f>'DATA PESERTA DIDIK'!A7</f>
        <v>2</v>
      </c>
      <c r="C17" s="248" t="str">
        <f>'DATA PESERTA DIDIK'!D7</f>
        <v>ACHMAD IBRAHIM ARYASATYA</v>
      </c>
      <c r="D17" s="249">
        <v>100</v>
      </c>
      <c r="E17" s="249">
        <v>95</v>
      </c>
      <c r="F17" s="249">
        <v>100</v>
      </c>
      <c r="G17" s="249">
        <v>100</v>
      </c>
      <c r="H17" s="249">
        <v>100</v>
      </c>
      <c r="I17" s="249">
        <v>100</v>
      </c>
      <c r="J17" s="249">
        <v>97</v>
      </c>
      <c r="K17" s="249"/>
      <c r="L17" s="249"/>
      <c r="M17" s="249"/>
      <c r="N17" s="250">
        <f t="shared" si="6"/>
        <v>98.857142857142861</v>
      </c>
      <c r="O17" s="251"/>
      <c r="P17" s="450">
        <v>89</v>
      </c>
      <c r="Q17" s="250">
        <f t="shared" ref="Q17:Q49" si="11">IFERROR(AVERAGE(O17:P17),"-")</f>
        <v>89</v>
      </c>
      <c r="R17" s="370">
        <f t="shared" ref="R17:R65" si="12">IFERROR(SUM(($G$11*N17)+($I$11*Q17))/($G$11+$I$11),"-")</f>
        <v>95.571428571428569</v>
      </c>
      <c r="S17" s="190"/>
      <c r="T17" s="190"/>
      <c r="U17" s="253">
        <f t="shared" ref="U17:AD17" si="13">IF(D17&gt;=$R$16,D17,"")</f>
        <v>100</v>
      </c>
      <c r="V17" s="253">
        <f t="shared" si="13"/>
        <v>95</v>
      </c>
      <c r="W17" s="253">
        <f t="shared" si="13"/>
        <v>100</v>
      </c>
      <c r="X17" s="253">
        <f t="shared" si="13"/>
        <v>100</v>
      </c>
      <c r="Y17" s="253">
        <f t="shared" si="13"/>
        <v>100</v>
      </c>
      <c r="Z17" s="253">
        <f t="shared" si="13"/>
        <v>100</v>
      </c>
      <c r="AA17" s="253">
        <f t="shared" si="13"/>
        <v>97</v>
      </c>
      <c r="AB17" s="253" t="str">
        <f t="shared" si="13"/>
        <v/>
      </c>
      <c r="AC17" s="253" t="str">
        <f t="shared" si="13"/>
        <v/>
      </c>
      <c r="AD17" s="253" t="str">
        <f t="shared" si="13"/>
        <v/>
      </c>
      <c r="AE17" s="254">
        <f t="shared" ref="AE17:AN17" si="14">IFERROR(RANK(U17,$U17:$AD17,0)+COUNTIF($U17:U17,U17)-1,"")</f>
        <v>1</v>
      </c>
      <c r="AF17" s="254">
        <f t="shared" si="14"/>
        <v>7</v>
      </c>
      <c r="AG17" s="254">
        <f t="shared" si="14"/>
        <v>2</v>
      </c>
      <c r="AH17" s="254">
        <f t="shared" si="14"/>
        <v>3</v>
      </c>
      <c r="AI17" s="254">
        <f t="shared" si="14"/>
        <v>4</v>
      </c>
      <c r="AJ17" s="254">
        <f t="shared" si="14"/>
        <v>5</v>
      </c>
      <c r="AK17" s="254">
        <f t="shared" si="14"/>
        <v>6</v>
      </c>
      <c r="AL17" s="254" t="str">
        <f t="shared" si="14"/>
        <v/>
      </c>
      <c r="AM17" s="254" t="str">
        <f t="shared" si="14"/>
        <v/>
      </c>
      <c r="AN17" s="254" t="str">
        <f t="shared" si="14"/>
        <v/>
      </c>
      <c r="AO17" s="379" t="str">
        <f t="shared" ref="AO17:AO65" si="15">IF(D17&gt;=R17,$D$15,"")</f>
        <v>mampu menjelaskan makna NKRI;</v>
      </c>
      <c r="AP17" s="380" t="str">
        <f t="shared" ref="AP17:AP65" si="16">IF(E17&gt;=R17,$E$15,"")</f>
        <v/>
      </c>
      <c r="AQ17" s="380" t="str">
        <f t="shared" ref="AQ17:AQ65" si="17">IF(F17&gt;=R17,$F$15,"")</f>
        <v>mampu menunjukkan sikap bangga sebagai bangsa Indonesia;</v>
      </c>
      <c r="AR17" s="380" t="str">
        <f t="shared" ref="AR17:AR65" si="18">IF(G17&gt;=R17,$G$15,"")</f>
        <v>mampu menjelaskan makna Negara Kesatuan Republik Indonesia;</v>
      </c>
      <c r="AS17" s="380" t="str">
        <f t="shared" ref="AS17:AS65" si="19">IF(H17&gt;=R17,$H$15,"")</f>
        <v>mampu memberi contoh sikap dan perilaku yang menjaga lingkungan sekitar dalam upaya menjaga keutuhan Negara Kesatuan Republik Indonesia;</v>
      </c>
      <c r="AT17" s="380" t="str">
        <f t="shared" ref="AT17:AT65" si="20">IF(I17&gt;=R17,$I$15,"")</f>
        <v>mampu memberikan contoh pelaksanaan gotong royong untuk mencapai tujuan bersama;</v>
      </c>
      <c r="AU17" s="380" t="str">
        <f t="shared" ref="AU17:AU65" si="21">IF(J17&gt;=R17,$J$15,"")</f>
        <v>mampu memberikan contoh kebutuhan baik secara individual maupun kolektif.</v>
      </c>
      <c r="AV17" s="380" t="str">
        <f t="shared" ref="AV17:AV65" si="22">IF(K17&gt;=R17,$K$15,"")</f>
        <v/>
      </c>
      <c r="AW17" s="380" t="str">
        <f t="shared" ref="AW17:AW65" si="23">IF(L17&gt;=R17,$L$15,"")</f>
        <v/>
      </c>
      <c r="AX17" s="380" t="str">
        <f t="shared" ref="AX17:AX65" si="24">IF(M17&gt;=R17,$M$15,"")</f>
        <v/>
      </c>
      <c r="AY17" s="255" t="str">
        <f t="shared" ref="AY17:BH17" si="25">IF(D17&lt;$R$16,D17,"")</f>
        <v/>
      </c>
      <c r="AZ17" s="255" t="str">
        <f t="shared" si="25"/>
        <v/>
      </c>
      <c r="BA17" s="255" t="str">
        <f t="shared" si="25"/>
        <v/>
      </c>
      <c r="BB17" s="255" t="str">
        <f t="shared" si="25"/>
        <v/>
      </c>
      <c r="BC17" s="255" t="str">
        <f t="shared" si="25"/>
        <v/>
      </c>
      <c r="BD17" s="255" t="str">
        <f t="shared" si="25"/>
        <v/>
      </c>
      <c r="BE17" s="255" t="str">
        <f t="shared" si="25"/>
        <v/>
      </c>
      <c r="BF17" s="255">
        <f t="shared" si="25"/>
        <v>0</v>
      </c>
      <c r="BG17" s="255">
        <f t="shared" si="25"/>
        <v>0</v>
      </c>
      <c r="BH17" s="255">
        <f t="shared" si="25"/>
        <v>0</v>
      </c>
      <c r="BI17" s="225" t="str">
        <f t="shared" ref="BI17:BR17" si="26">IFERROR(RANK(AY17,$AY17:$BH17,0)+COUNTIF($AY17:AY17,AY17)-1,"")</f>
        <v/>
      </c>
      <c r="BJ17" s="225" t="str">
        <f t="shared" si="26"/>
        <v/>
      </c>
      <c r="BK17" s="225" t="str">
        <f t="shared" si="26"/>
        <v/>
      </c>
      <c r="BL17" s="225" t="str">
        <f t="shared" si="26"/>
        <v/>
      </c>
      <c r="BM17" s="225" t="str">
        <f t="shared" si="26"/>
        <v/>
      </c>
      <c r="BN17" s="225" t="str">
        <f t="shared" si="26"/>
        <v/>
      </c>
      <c r="BO17" s="225" t="str">
        <f t="shared" si="26"/>
        <v/>
      </c>
      <c r="BP17" s="225">
        <f t="shared" si="26"/>
        <v>1</v>
      </c>
      <c r="BQ17" s="225">
        <f t="shared" si="26"/>
        <v>2</v>
      </c>
      <c r="BR17" s="225">
        <f t="shared" si="26"/>
        <v>3</v>
      </c>
      <c r="BS17" s="379" t="str">
        <f t="shared" ref="BS17:BS65" si="27">IF(D17&lt;R17,$D$15,"")</f>
        <v/>
      </c>
      <c r="BT17" s="377" t="str">
        <f t="shared" ref="BT17:BT65" si="28">IF(E17&lt;R17,$E$15,"")</f>
        <v>mampu menganalisis arti penting keutuhan NKRI;</v>
      </c>
      <c r="BU17" s="377" t="str">
        <f t="shared" ref="BU17:BU65" si="29">IF(F17&lt;R17,$F$15,"")</f>
        <v/>
      </c>
      <c r="BV17" s="377" t="str">
        <f t="shared" ref="BV17:BV65" si="30">IF(G17&lt;R17,$G$15,"")</f>
        <v/>
      </c>
      <c r="BW17" s="377" t="str">
        <f t="shared" ref="BW17:BW65" si="31">IF(H17&lt;R17,$H$15,"")</f>
        <v/>
      </c>
      <c r="BX17" s="377" t="str">
        <f t="shared" ref="BX17:BX65" si="32">IF(I17&lt;R17,$I$15,"")</f>
        <v/>
      </c>
      <c r="BY17" s="377" t="str">
        <f t="shared" ref="BY17:BY65" si="33">IF(J17&lt;R17,$J$15,"")</f>
        <v/>
      </c>
      <c r="BZ17" s="377">
        <f t="shared" ref="BZ17:BZ65" si="34">IF(K17&lt;R17,$K$15,"")</f>
        <v>0</v>
      </c>
      <c r="CA17" s="377">
        <f t="shared" ref="CA17:CA65" si="35">IF(L17&lt;R17,$L$15,"")</f>
        <v>0</v>
      </c>
      <c r="CB17" s="377">
        <f t="shared" ref="CB17:CB65" si="36">IF(M17&lt;R17,$M$15,"")</f>
        <v>0</v>
      </c>
      <c r="CC17" s="257" t="str">
        <f t="shared" ref="CC17:CC65" si="37">CONCATENATE("Kompetensi dalam hal ",AO17,AP17,AQ17,AR17,AS17,AT17,AU17," sudah tercapai.")</f>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17" s="257" t="str">
        <f t="shared" ref="CD17:CD65" si="38">CONCATENATE("Kompetensi dalam hal ",BS17,BT17,BU17,BV17,BW17,BX17,BY17," perlu ditingkatkan.")</f>
        <v>Kompetensi dalam hal mampu menganalisis arti penting keutuhan NKRI; perlu ditingkatkan.</v>
      </c>
    </row>
    <row r="18" spans="1:82" ht="18.75" customHeight="1">
      <c r="A18" s="190"/>
      <c r="B18" s="208">
        <f>'DATA PESERTA DIDIK'!A8</f>
        <v>3</v>
      </c>
      <c r="C18" s="248" t="str">
        <f>'DATA PESERTA DIDIK'!D8</f>
        <v>AKIRA KISSA ZHAFIRAH</v>
      </c>
      <c r="D18" s="249">
        <v>100</v>
      </c>
      <c r="E18" s="249">
        <v>100</v>
      </c>
      <c r="F18" s="249">
        <v>100</v>
      </c>
      <c r="G18" s="249">
        <v>100</v>
      </c>
      <c r="H18" s="249">
        <v>100</v>
      </c>
      <c r="I18" s="249">
        <v>100</v>
      </c>
      <c r="J18" s="249">
        <v>100</v>
      </c>
      <c r="K18" s="249"/>
      <c r="L18" s="249"/>
      <c r="M18" s="249"/>
      <c r="N18" s="250">
        <f t="shared" si="6"/>
        <v>100</v>
      </c>
      <c r="O18" s="251"/>
      <c r="P18" s="450">
        <v>97</v>
      </c>
      <c r="Q18" s="250">
        <f t="shared" si="11"/>
        <v>97</v>
      </c>
      <c r="R18" s="370">
        <f t="shared" si="12"/>
        <v>99</v>
      </c>
      <c r="S18" s="190"/>
      <c r="T18" s="190"/>
      <c r="U18" s="253">
        <f t="shared" ref="U18:AD18" si="39">IF(D18&gt;=$R$16,D18,"")</f>
        <v>100</v>
      </c>
      <c r="V18" s="253">
        <f t="shared" si="39"/>
        <v>100</v>
      </c>
      <c r="W18" s="253">
        <f t="shared" si="39"/>
        <v>100</v>
      </c>
      <c r="X18" s="253">
        <f t="shared" si="39"/>
        <v>100</v>
      </c>
      <c r="Y18" s="253">
        <f t="shared" si="39"/>
        <v>100</v>
      </c>
      <c r="Z18" s="253">
        <f t="shared" si="39"/>
        <v>100</v>
      </c>
      <c r="AA18" s="253">
        <f t="shared" si="39"/>
        <v>100</v>
      </c>
      <c r="AB18" s="253" t="str">
        <f t="shared" si="39"/>
        <v/>
      </c>
      <c r="AC18" s="253" t="str">
        <f t="shared" si="39"/>
        <v/>
      </c>
      <c r="AD18" s="253" t="str">
        <f t="shared" si="39"/>
        <v/>
      </c>
      <c r="AE18" s="254">
        <f t="shared" ref="AE18:AN18" si="40">IFERROR(RANK(U18,$U18:$AD18,0)+COUNTIF($U18:U18,U18)-1,"")</f>
        <v>1</v>
      </c>
      <c r="AF18" s="254">
        <f t="shared" si="40"/>
        <v>2</v>
      </c>
      <c r="AG18" s="254">
        <f t="shared" si="40"/>
        <v>3</v>
      </c>
      <c r="AH18" s="254">
        <f t="shared" si="40"/>
        <v>4</v>
      </c>
      <c r="AI18" s="254">
        <f t="shared" si="40"/>
        <v>5</v>
      </c>
      <c r="AJ18" s="254">
        <f t="shared" si="40"/>
        <v>6</v>
      </c>
      <c r="AK18" s="254">
        <f t="shared" si="40"/>
        <v>7</v>
      </c>
      <c r="AL18" s="254" t="str">
        <f t="shared" si="40"/>
        <v/>
      </c>
      <c r="AM18" s="254" t="str">
        <f t="shared" si="40"/>
        <v/>
      </c>
      <c r="AN18" s="254" t="str">
        <f t="shared" si="40"/>
        <v/>
      </c>
      <c r="AO18" s="379" t="str">
        <f t="shared" si="15"/>
        <v>mampu menjelaskan makna NKRI;</v>
      </c>
      <c r="AP18" s="380" t="str">
        <f t="shared" si="16"/>
        <v>mampu menganalisis arti penting keutuhan NKRI;</v>
      </c>
      <c r="AQ18" s="380" t="str">
        <f t="shared" si="17"/>
        <v>mampu menunjukkan sikap bangga sebagai bangsa Indonesia;</v>
      </c>
      <c r="AR18" s="380" t="str">
        <f t="shared" si="18"/>
        <v>mampu menjelaskan makna Negara Kesatuan Republik Indonesia;</v>
      </c>
      <c r="AS18" s="380" t="str">
        <f t="shared" si="19"/>
        <v>mampu memberi contoh sikap dan perilaku yang menjaga lingkungan sekitar dalam upaya menjaga keutuhan Negara Kesatuan Republik Indonesia;</v>
      </c>
      <c r="AT18" s="380" t="str">
        <f t="shared" si="20"/>
        <v>mampu memberikan contoh pelaksanaan gotong royong untuk mencapai tujuan bersama;</v>
      </c>
      <c r="AU18" s="380" t="str">
        <f t="shared" si="21"/>
        <v>mampu memberikan contoh kebutuhan baik secara individual maupun kolektif.</v>
      </c>
      <c r="AV18" s="380" t="str">
        <f t="shared" si="22"/>
        <v/>
      </c>
      <c r="AW18" s="380" t="str">
        <f t="shared" si="23"/>
        <v/>
      </c>
      <c r="AX18" s="380" t="str">
        <f t="shared" si="24"/>
        <v/>
      </c>
      <c r="AY18" s="255" t="str">
        <f t="shared" ref="AY18:BH18" si="41">IF(D18&lt;$R$16,D18,"")</f>
        <v/>
      </c>
      <c r="AZ18" s="255" t="str">
        <f t="shared" si="41"/>
        <v/>
      </c>
      <c r="BA18" s="255" t="str">
        <f t="shared" si="41"/>
        <v/>
      </c>
      <c r="BB18" s="255" t="str">
        <f t="shared" si="41"/>
        <v/>
      </c>
      <c r="BC18" s="255" t="str">
        <f t="shared" si="41"/>
        <v/>
      </c>
      <c r="BD18" s="255" t="str">
        <f t="shared" si="41"/>
        <v/>
      </c>
      <c r="BE18" s="255" t="str">
        <f t="shared" si="41"/>
        <v/>
      </c>
      <c r="BF18" s="255">
        <f t="shared" si="41"/>
        <v>0</v>
      </c>
      <c r="BG18" s="255">
        <f t="shared" si="41"/>
        <v>0</v>
      </c>
      <c r="BH18" s="255">
        <f t="shared" si="41"/>
        <v>0</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f t="shared" si="42"/>
        <v>1</v>
      </c>
      <c r="BQ18" s="225">
        <f t="shared" si="42"/>
        <v>2</v>
      </c>
      <c r="BR18" s="225">
        <f t="shared" si="42"/>
        <v>3</v>
      </c>
      <c r="BS18" s="379" t="str">
        <f t="shared" si="27"/>
        <v/>
      </c>
      <c r="BT18" s="377" t="str">
        <f t="shared" si="28"/>
        <v/>
      </c>
      <c r="BU18" s="377" t="str">
        <f t="shared" si="29"/>
        <v/>
      </c>
      <c r="BV18" s="377" t="str">
        <f t="shared" si="30"/>
        <v/>
      </c>
      <c r="BW18" s="377" t="str">
        <f t="shared" si="31"/>
        <v/>
      </c>
      <c r="BX18" s="377" t="str">
        <f t="shared" si="32"/>
        <v/>
      </c>
      <c r="BY18" s="377" t="str">
        <f t="shared" si="33"/>
        <v/>
      </c>
      <c r="BZ18" s="377">
        <f t="shared" si="34"/>
        <v>0</v>
      </c>
      <c r="CA18" s="377">
        <f t="shared" si="35"/>
        <v>0</v>
      </c>
      <c r="CB18" s="377">
        <f t="shared" si="36"/>
        <v>0</v>
      </c>
      <c r="CC18" s="257" t="str">
        <f t="shared" si="37"/>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18" s="257" t="str">
        <f t="shared" si="38"/>
        <v>Kompetensi dalam hal  perlu ditingkatkan.</v>
      </c>
    </row>
    <row r="19" spans="1:82" ht="18.75" customHeight="1">
      <c r="A19" s="190"/>
      <c r="B19" s="208">
        <f>'DATA PESERTA DIDIK'!A9</f>
        <v>4</v>
      </c>
      <c r="C19" s="248" t="str">
        <f>'DATA PESERTA DIDIK'!D9</f>
        <v>ALANA SALSABILA</v>
      </c>
      <c r="D19" s="249">
        <v>100</v>
      </c>
      <c r="E19" s="249">
        <v>95</v>
      </c>
      <c r="F19" s="249">
        <v>100</v>
      </c>
      <c r="G19" s="249">
        <v>100</v>
      </c>
      <c r="H19" s="249">
        <v>100</v>
      </c>
      <c r="I19" s="249">
        <v>100</v>
      </c>
      <c r="J19" s="249">
        <v>100</v>
      </c>
      <c r="K19" s="249"/>
      <c r="L19" s="249"/>
      <c r="M19" s="249"/>
      <c r="N19" s="250">
        <f t="shared" si="6"/>
        <v>99.285714285714292</v>
      </c>
      <c r="O19" s="251"/>
      <c r="P19" s="251">
        <v>93</v>
      </c>
      <c r="Q19" s="250">
        <f t="shared" si="11"/>
        <v>93</v>
      </c>
      <c r="R19" s="370">
        <f t="shared" si="12"/>
        <v>97.19047619047619</v>
      </c>
      <c r="S19" s="190"/>
      <c r="T19" s="190"/>
      <c r="U19" s="253">
        <f t="shared" ref="U19:AD19" si="43">IF(D19&gt;=$R$16,D19,"")</f>
        <v>100</v>
      </c>
      <c r="V19" s="253">
        <f t="shared" si="43"/>
        <v>95</v>
      </c>
      <c r="W19" s="253">
        <f t="shared" si="43"/>
        <v>100</v>
      </c>
      <c r="X19" s="253">
        <f t="shared" si="43"/>
        <v>100</v>
      </c>
      <c r="Y19" s="253">
        <f t="shared" si="43"/>
        <v>100</v>
      </c>
      <c r="Z19" s="253">
        <f t="shared" si="43"/>
        <v>100</v>
      </c>
      <c r="AA19" s="253">
        <f t="shared" si="43"/>
        <v>100</v>
      </c>
      <c r="AB19" s="253" t="str">
        <f t="shared" si="43"/>
        <v/>
      </c>
      <c r="AC19" s="253" t="str">
        <f t="shared" si="43"/>
        <v/>
      </c>
      <c r="AD19" s="253" t="str">
        <f t="shared" si="43"/>
        <v/>
      </c>
      <c r="AE19" s="254">
        <f t="shared" ref="AE19:AN19" si="44">IFERROR(RANK(U19,$U19:$AD19,0)+COUNTIF($U19:U19,U19)-1,"")</f>
        <v>1</v>
      </c>
      <c r="AF19" s="254">
        <f t="shared" si="44"/>
        <v>7</v>
      </c>
      <c r="AG19" s="254">
        <f t="shared" si="44"/>
        <v>2</v>
      </c>
      <c r="AH19" s="254">
        <f t="shared" si="44"/>
        <v>3</v>
      </c>
      <c r="AI19" s="254">
        <f t="shared" si="44"/>
        <v>4</v>
      </c>
      <c r="AJ19" s="254">
        <f t="shared" si="44"/>
        <v>5</v>
      </c>
      <c r="AK19" s="254">
        <f t="shared" si="44"/>
        <v>6</v>
      </c>
      <c r="AL19" s="254" t="str">
        <f t="shared" si="44"/>
        <v/>
      </c>
      <c r="AM19" s="254" t="str">
        <f t="shared" si="44"/>
        <v/>
      </c>
      <c r="AN19" s="254" t="str">
        <f t="shared" si="44"/>
        <v/>
      </c>
      <c r="AO19" s="379" t="str">
        <f t="shared" si="15"/>
        <v>mampu menjelaskan makna NKRI;</v>
      </c>
      <c r="AP19" s="380" t="str">
        <f t="shared" si="16"/>
        <v/>
      </c>
      <c r="AQ19" s="380" t="str">
        <f t="shared" si="17"/>
        <v>mampu menunjukkan sikap bangga sebagai bangsa Indonesia;</v>
      </c>
      <c r="AR19" s="380" t="str">
        <f t="shared" si="18"/>
        <v>mampu menjelaskan makna Negara Kesatuan Republik Indonesia;</v>
      </c>
      <c r="AS19" s="380" t="str">
        <f t="shared" si="19"/>
        <v>mampu memberi contoh sikap dan perilaku yang menjaga lingkungan sekitar dalam upaya menjaga keutuhan Negara Kesatuan Republik Indonesia;</v>
      </c>
      <c r="AT19" s="380" t="str">
        <f t="shared" si="20"/>
        <v>mampu memberikan contoh pelaksanaan gotong royong untuk mencapai tujuan bersama;</v>
      </c>
      <c r="AU19" s="380" t="str">
        <f t="shared" si="21"/>
        <v>mampu memberikan contoh kebutuhan baik secara individual maupun kolektif.</v>
      </c>
      <c r="AV19" s="380" t="str">
        <f t="shared" si="22"/>
        <v/>
      </c>
      <c r="AW19" s="380" t="str">
        <f t="shared" si="23"/>
        <v/>
      </c>
      <c r="AX19" s="380" t="str">
        <f t="shared" si="24"/>
        <v/>
      </c>
      <c r="AY19" s="255" t="str">
        <f t="shared" ref="AY19:BH19" si="45">IF(D19&lt;$R$16,D19,"")</f>
        <v/>
      </c>
      <c r="AZ19" s="255" t="str">
        <f t="shared" si="45"/>
        <v/>
      </c>
      <c r="BA19" s="255" t="str">
        <f t="shared" si="45"/>
        <v/>
      </c>
      <c r="BB19" s="255" t="str">
        <f t="shared" si="45"/>
        <v/>
      </c>
      <c r="BC19" s="255" t="str">
        <f t="shared" si="45"/>
        <v/>
      </c>
      <c r="BD19" s="255" t="str">
        <f t="shared" si="45"/>
        <v/>
      </c>
      <c r="BE19" s="255" t="str">
        <f t="shared" si="45"/>
        <v/>
      </c>
      <c r="BF19" s="255">
        <f t="shared" si="45"/>
        <v>0</v>
      </c>
      <c r="BG19" s="255">
        <f t="shared" si="45"/>
        <v>0</v>
      </c>
      <c r="BH19" s="255">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f t="shared" si="46"/>
        <v>1</v>
      </c>
      <c r="BQ19" s="225">
        <f t="shared" si="46"/>
        <v>2</v>
      </c>
      <c r="BR19" s="225">
        <f t="shared" si="46"/>
        <v>3</v>
      </c>
      <c r="BS19" s="379" t="str">
        <f t="shared" si="27"/>
        <v/>
      </c>
      <c r="BT19" s="377" t="str">
        <f t="shared" si="28"/>
        <v>mampu menganalisis arti penting keutuhan NKRI;</v>
      </c>
      <c r="BU19" s="377" t="str">
        <f t="shared" si="29"/>
        <v/>
      </c>
      <c r="BV19" s="377" t="str">
        <f t="shared" si="30"/>
        <v/>
      </c>
      <c r="BW19" s="377" t="str">
        <f t="shared" si="31"/>
        <v/>
      </c>
      <c r="BX19" s="377" t="str">
        <f t="shared" si="32"/>
        <v/>
      </c>
      <c r="BY19" s="377" t="str">
        <f t="shared" si="33"/>
        <v/>
      </c>
      <c r="BZ19" s="377">
        <f t="shared" si="34"/>
        <v>0</v>
      </c>
      <c r="CA19" s="377">
        <f t="shared" si="35"/>
        <v>0</v>
      </c>
      <c r="CB19" s="377">
        <f t="shared" si="36"/>
        <v>0</v>
      </c>
      <c r="CC19" s="257" t="str">
        <f t="shared" si="37"/>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19" s="257" t="str">
        <f t="shared" si="38"/>
        <v>Kompetensi dalam hal mampu menganalisis arti penting keutuhan NKRI; perlu ditingkatkan.</v>
      </c>
    </row>
    <row r="20" spans="1:82" ht="18.75" customHeight="1">
      <c r="A20" s="190"/>
      <c r="B20" s="208">
        <f>'DATA PESERTA DIDIK'!A10</f>
        <v>5</v>
      </c>
      <c r="C20" s="248" t="str">
        <f>'DATA PESERTA DIDIK'!D10</f>
        <v>ANDRA MAHARDIKA IBRAHIM</v>
      </c>
      <c r="D20" s="249">
        <v>100</v>
      </c>
      <c r="E20" s="249">
        <v>95</v>
      </c>
      <c r="F20" s="249">
        <v>100</v>
      </c>
      <c r="G20" s="249">
        <v>100</v>
      </c>
      <c r="H20" s="249">
        <v>100</v>
      </c>
      <c r="I20" s="249">
        <v>100</v>
      </c>
      <c r="J20" s="249">
        <v>100</v>
      </c>
      <c r="K20" s="249"/>
      <c r="L20" s="249"/>
      <c r="M20" s="249"/>
      <c r="N20" s="250">
        <f t="shared" si="6"/>
        <v>99.285714285714292</v>
      </c>
      <c r="O20" s="251"/>
      <c r="P20" s="251">
        <v>94</v>
      </c>
      <c r="Q20" s="250">
        <f t="shared" si="11"/>
        <v>94</v>
      </c>
      <c r="R20" s="370">
        <f t="shared" si="12"/>
        <v>97.523809523809518</v>
      </c>
      <c r="S20" s="190"/>
      <c r="T20" s="190"/>
      <c r="U20" s="253">
        <f t="shared" ref="U20:AD20" si="47">IF(D20&gt;=$R$16,D20,"")</f>
        <v>100</v>
      </c>
      <c r="V20" s="253">
        <f t="shared" si="47"/>
        <v>95</v>
      </c>
      <c r="W20" s="253">
        <f t="shared" si="47"/>
        <v>100</v>
      </c>
      <c r="X20" s="253">
        <f t="shared" si="47"/>
        <v>100</v>
      </c>
      <c r="Y20" s="253">
        <f t="shared" si="47"/>
        <v>100</v>
      </c>
      <c r="Z20" s="253">
        <f t="shared" si="47"/>
        <v>100</v>
      </c>
      <c r="AA20" s="253">
        <f t="shared" si="47"/>
        <v>100</v>
      </c>
      <c r="AB20" s="253" t="str">
        <f t="shared" si="47"/>
        <v/>
      </c>
      <c r="AC20" s="253" t="str">
        <f t="shared" si="47"/>
        <v/>
      </c>
      <c r="AD20" s="253" t="str">
        <f t="shared" si="47"/>
        <v/>
      </c>
      <c r="AE20" s="254">
        <f t="shared" ref="AE20:AN20" si="48">IFERROR(RANK(U20,$U20:$AD20,0)+COUNTIF($U20:U20,U20)-1,"")</f>
        <v>1</v>
      </c>
      <c r="AF20" s="254">
        <f t="shared" si="48"/>
        <v>7</v>
      </c>
      <c r="AG20" s="254">
        <f t="shared" si="48"/>
        <v>2</v>
      </c>
      <c r="AH20" s="254">
        <f t="shared" si="48"/>
        <v>3</v>
      </c>
      <c r="AI20" s="254">
        <f t="shared" si="48"/>
        <v>4</v>
      </c>
      <c r="AJ20" s="254">
        <f t="shared" si="48"/>
        <v>5</v>
      </c>
      <c r="AK20" s="254">
        <f t="shared" si="48"/>
        <v>6</v>
      </c>
      <c r="AL20" s="254" t="str">
        <f t="shared" si="48"/>
        <v/>
      </c>
      <c r="AM20" s="254" t="str">
        <f t="shared" si="48"/>
        <v/>
      </c>
      <c r="AN20" s="254" t="str">
        <f t="shared" si="48"/>
        <v/>
      </c>
      <c r="AO20" s="379" t="str">
        <f t="shared" si="15"/>
        <v>mampu menjelaskan makna NKRI;</v>
      </c>
      <c r="AP20" s="380" t="str">
        <f t="shared" si="16"/>
        <v/>
      </c>
      <c r="AQ20" s="380" t="str">
        <f t="shared" si="17"/>
        <v>mampu menunjukkan sikap bangga sebagai bangsa Indonesia;</v>
      </c>
      <c r="AR20" s="380" t="str">
        <f t="shared" si="18"/>
        <v>mampu menjelaskan makna Negara Kesatuan Republik Indonesia;</v>
      </c>
      <c r="AS20" s="380" t="str">
        <f t="shared" si="19"/>
        <v>mampu memberi contoh sikap dan perilaku yang menjaga lingkungan sekitar dalam upaya menjaga keutuhan Negara Kesatuan Republik Indonesia;</v>
      </c>
      <c r="AT20" s="380" t="str">
        <f t="shared" si="20"/>
        <v>mampu memberikan contoh pelaksanaan gotong royong untuk mencapai tujuan bersama;</v>
      </c>
      <c r="AU20" s="380" t="str">
        <f t="shared" si="21"/>
        <v>mampu memberikan contoh kebutuhan baik secara individual maupun kolektif.</v>
      </c>
      <c r="AV20" s="380" t="str">
        <f t="shared" si="22"/>
        <v/>
      </c>
      <c r="AW20" s="380" t="str">
        <f t="shared" si="23"/>
        <v/>
      </c>
      <c r="AX20" s="380" t="str">
        <f t="shared" si="24"/>
        <v/>
      </c>
      <c r="AY20" s="255" t="str">
        <f t="shared" ref="AY20:BH20" si="49">IF(D20&lt;$R$16,D20,"")</f>
        <v/>
      </c>
      <c r="AZ20" s="255" t="str">
        <f t="shared" si="49"/>
        <v/>
      </c>
      <c r="BA20" s="255" t="str">
        <f t="shared" si="49"/>
        <v/>
      </c>
      <c r="BB20" s="255" t="str">
        <f t="shared" si="49"/>
        <v/>
      </c>
      <c r="BC20" s="255" t="str">
        <f t="shared" si="49"/>
        <v/>
      </c>
      <c r="BD20" s="255" t="str">
        <f t="shared" si="49"/>
        <v/>
      </c>
      <c r="BE20" s="255" t="str">
        <f t="shared" si="49"/>
        <v/>
      </c>
      <c r="BF20" s="255">
        <f t="shared" si="49"/>
        <v>0</v>
      </c>
      <c r="BG20" s="255">
        <f t="shared" si="49"/>
        <v>0</v>
      </c>
      <c r="BH20" s="255">
        <f t="shared" si="49"/>
        <v>0</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t="str">
        <f t="shared" si="50"/>
        <v/>
      </c>
      <c r="BP20" s="225">
        <f t="shared" si="50"/>
        <v>1</v>
      </c>
      <c r="BQ20" s="225">
        <f t="shared" si="50"/>
        <v>2</v>
      </c>
      <c r="BR20" s="225">
        <f t="shared" si="50"/>
        <v>3</v>
      </c>
      <c r="BS20" s="379" t="str">
        <f t="shared" si="27"/>
        <v/>
      </c>
      <c r="BT20" s="377" t="str">
        <f t="shared" si="28"/>
        <v>mampu menganalisis arti penting keutuhan NKRI;</v>
      </c>
      <c r="BU20" s="377" t="str">
        <f t="shared" si="29"/>
        <v/>
      </c>
      <c r="BV20" s="377" t="str">
        <f t="shared" si="30"/>
        <v/>
      </c>
      <c r="BW20" s="377" t="str">
        <f t="shared" si="31"/>
        <v/>
      </c>
      <c r="BX20" s="377" t="str">
        <f t="shared" si="32"/>
        <v/>
      </c>
      <c r="BY20" s="377" t="str">
        <f t="shared" si="33"/>
        <v/>
      </c>
      <c r="BZ20" s="377">
        <f t="shared" si="34"/>
        <v>0</v>
      </c>
      <c r="CA20" s="377">
        <f t="shared" si="35"/>
        <v>0</v>
      </c>
      <c r="CB20" s="377">
        <f t="shared" si="36"/>
        <v>0</v>
      </c>
      <c r="CC20" s="257" t="str">
        <f t="shared" si="37"/>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0" s="257" t="str">
        <f t="shared" si="38"/>
        <v>Kompetensi dalam hal mampu menganalisis arti penting keutuhan NKRI; perlu ditingkatkan.</v>
      </c>
    </row>
    <row r="21" spans="1:82" ht="18.75" customHeight="1">
      <c r="A21" s="190"/>
      <c r="B21" s="208">
        <f>'DATA PESERTA DIDIK'!A11</f>
        <v>6</v>
      </c>
      <c r="C21" s="248" t="str">
        <f>'DATA PESERTA DIDIK'!D11</f>
        <v>ANINDYASWARI SEKAR TRIANDITA</v>
      </c>
      <c r="D21" s="249">
        <v>80</v>
      </c>
      <c r="E21" s="249">
        <v>90</v>
      </c>
      <c r="F21" s="249">
        <v>100</v>
      </c>
      <c r="G21" s="249">
        <v>100</v>
      </c>
      <c r="H21" s="249">
        <v>100</v>
      </c>
      <c r="I21" s="249">
        <v>100</v>
      </c>
      <c r="J21" s="249">
        <v>100</v>
      </c>
      <c r="K21" s="249"/>
      <c r="L21" s="249"/>
      <c r="M21" s="249"/>
      <c r="N21" s="250">
        <f t="shared" si="6"/>
        <v>95.714285714285708</v>
      </c>
      <c r="O21" s="251"/>
      <c r="P21" s="251">
        <v>93</v>
      </c>
      <c r="Q21" s="250">
        <f t="shared" si="11"/>
        <v>93</v>
      </c>
      <c r="R21" s="370">
        <f t="shared" si="12"/>
        <v>94.80952380952381</v>
      </c>
      <c r="S21" s="190"/>
      <c r="T21" s="190"/>
      <c r="U21" s="253" t="str">
        <f t="shared" ref="U21:AD21" si="51">IF(D21&gt;=$R$16,D21,"")</f>
        <v/>
      </c>
      <c r="V21" s="253" t="str">
        <f t="shared" si="51"/>
        <v/>
      </c>
      <c r="W21" s="253">
        <f t="shared" si="51"/>
        <v>100</v>
      </c>
      <c r="X21" s="253">
        <f t="shared" si="51"/>
        <v>100</v>
      </c>
      <c r="Y21" s="253">
        <f t="shared" si="51"/>
        <v>100</v>
      </c>
      <c r="Z21" s="253">
        <f t="shared" si="51"/>
        <v>100</v>
      </c>
      <c r="AA21" s="253">
        <f t="shared" si="51"/>
        <v>100</v>
      </c>
      <c r="AB21" s="253" t="str">
        <f t="shared" si="51"/>
        <v/>
      </c>
      <c r="AC21" s="253" t="str">
        <f t="shared" si="51"/>
        <v/>
      </c>
      <c r="AD21" s="253" t="str">
        <f t="shared" si="51"/>
        <v/>
      </c>
      <c r="AE21" s="254" t="str">
        <f t="shared" ref="AE21:AN21" si="52">IFERROR(RANK(U21,$U21:$AD21,0)+COUNTIF($U21:U21,U21)-1,"")</f>
        <v/>
      </c>
      <c r="AF21" s="254" t="str">
        <f t="shared" si="52"/>
        <v/>
      </c>
      <c r="AG21" s="254">
        <f t="shared" si="52"/>
        <v>1</v>
      </c>
      <c r="AH21" s="254">
        <f t="shared" si="52"/>
        <v>2</v>
      </c>
      <c r="AI21" s="254">
        <f t="shared" si="52"/>
        <v>3</v>
      </c>
      <c r="AJ21" s="254">
        <f t="shared" si="52"/>
        <v>4</v>
      </c>
      <c r="AK21" s="254">
        <f t="shared" si="52"/>
        <v>5</v>
      </c>
      <c r="AL21" s="254" t="str">
        <f t="shared" si="52"/>
        <v/>
      </c>
      <c r="AM21" s="254" t="str">
        <f t="shared" si="52"/>
        <v/>
      </c>
      <c r="AN21" s="254" t="str">
        <f t="shared" si="52"/>
        <v/>
      </c>
      <c r="AO21" s="379" t="str">
        <f t="shared" si="15"/>
        <v/>
      </c>
      <c r="AP21" s="380" t="str">
        <f t="shared" si="16"/>
        <v/>
      </c>
      <c r="AQ21" s="380" t="str">
        <f t="shared" si="17"/>
        <v>mampu menunjukkan sikap bangga sebagai bangsa Indonesia;</v>
      </c>
      <c r="AR21" s="380" t="str">
        <f t="shared" si="18"/>
        <v>mampu menjelaskan makna Negara Kesatuan Republik Indonesia;</v>
      </c>
      <c r="AS21" s="380" t="str">
        <f t="shared" si="19"/>
        <v>mampu memberi contoh sikap dan perilaku yang menjaga lingkungan sekitar dalam upaya menjaga keutuhan Negara Kesatuan Republik Indonesia;</v>
      </c>
      <c r="AT21" s="380" t="str">
        <f t="shared" si="20"/>
        <v>mampu memberikan contoh pelaksanaan gotong royong untuk mencapai tujuan bersama;</v>
      </c>
      <c r="AU21" s="380" t="str">
        <f t="shared" si="21"/>
        <v>mampu memberikan contoh kebutuhan baik secara individual maupun kolektif.</v>
      </c>
      <c r="AV21" s="380" t="str">
        <f t="shared" si="22"/>
        <v/>
      </c>
      <c r="AW21" s="380" t="str">
        <f t="shared" si="23"/>
        <v/>
      </c>
      <c r="AX21" s="380" t="str">
        <f t="shared" si="24"/>
        <v/>
      </c>
      <c r="AY21" s="255">
        <f t="shared" ref="AY21:BH21" si="53">IF(D21&lt;$R$16,D21,"")</f>
        <v>80</v>
      </c>
      <c r="AZ21" s="255">
        <f t="shared" si="53"/>
        <v>90</v>
      </c>
      <c r="BA21" s="255" t="str">
        <f t="shared" si="53"/>
        <v/>
      </c>
      <c r="BB21" s="255" t="str">
        <f t="shared" si="53"/>
        <v/>
      </c>
      <c r="BC21" s="255" t="str">
        <f t="shared" si="53"/>
        <v/>
      </c>
      <c r="BD21" s="255" t="str">
        <f t="shared" si="53"/>
        <v/>
      </c>
      <c r="BE21" s="255" t="str">
        <f t="shared" si="53"/>
        <v/>
      </c>
      <c r="BF21" s="255">
        <f t="shared" si="53"/>
        <v>0</v>
      </c>
      <c r="BG21" s="255">
        <f t="shared" si="53"/>
        <v>0</v>
      </c>
      <c r="BH21" s="255">
        <f t="shared" si="53"/>
        <v>0</v>
      </c>
      <c r="BI21" s="225">
        <f t="shared" ref="BI21:BR21" si="54">IFERROR(RANK(AY21,$AY21:$BH21,0)+COUNTIF($AY21:AY21,AY21)-1,"")</f>
        <v>2</v>
      </c>
      <c r="BJ21" s="225">
        <f t="shared" si="54"/>
        <v>1</v>
      </c>
      <c r="BK21" s="225" t="str">
        <f t="shared" si="54"/>
        <v/>
      </c>
      <c r="BL21" s="225" t="str">
        <f t="shared" si="54"/>
        <v/>
      </c>
      <c r="BM21" s="225" t="str">
        <f t="shared" si="54"/>
        <v/>
      </c>
      <c r="BN21" s="225" t="str">
        <f t="shared" si="54"/>
        <v/>
      </c>
      <c r="BO21" s="225" t="str">
        <f t="shared" si="54"/>
        <v/>
      </c>
      <c r="BP21" s="225">
        <f t="shared" si="54"/>
        <v>3</v>
      </c>
      <c r="BQ21" s="225">
        <f t="shared" si="54"/>
        <v>4</v>
      </c>
      <c r="BR21" s="225">
        <f t="shared" si="54"/>
        <v>5</v>
      </c>
      <c r="BS21" s="379" t="str">
        <f t="shared" si="27"/>
        <v>mampu menjelaskan makna NKRI;</v>
      </c>
      <c r="BT21" s="377" t="str">
        <f t="shared" si="28"/>
        <v>mampu menganalisis arti penting keutuhan NKRI;</v>
      </c>
      <c r="BU21" s="377" t="str">
        <f t="shared" si="29"/>
        <v/>
      </c>
      <c r="BV21" s="377" t="str">
        <f t="shared" si="30"/>
        <v/>
      </c>
      <c r="BW21" s="377" t="str">
        <f t="shared" si="31"/>
        <v/>
      </c>
      <c r="BX21" s="377" t="str">
        <f t="shared" si="32"/>
        <v/>
      </c>
      <c r="BY21" s="377" t="str">
        <f t="shared" si="33"/>
        <v/>
      </c>
      <c r="BZ21" s="377">
        <f t="shared" si="34"/>
        <v>0</v>
      </c>
      <c r="CA21" s="377">
        <f t="shared" si="35"/>
        <v>0</v>
      </c>
      <c r="CB21" s="377">
        <f t="shared" si="36"/>
        <v>0</v>
      </c>
      <c r="CC21" s="257" t="str">
        <f t="shared" si="37"/>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1" s="257" t="str">
        <f t="shared" si="38"/>
        <v>Kompetensi dalam hal mampu menjelaskan makna NKRI;mampu menganalisis arti penting keutuhan NKRI; perlu ditingkatkan.</v>
      </c>
    </row>
    <row r="22" spans="1:82" ht="18.75" customHeight="1">
      <c r="A22" s="190"/>
      <c r="B22" s="208">
        <f>'DATA PESERTA DIDIK'!A12</f>
        <v>7</v>
      </c>
      <c r="C22" s="248" t="str">
        <f>'DATA PESERTA DIDIK'!D12</f>
        <v>AQUEENA NASYWAH ELSYIFANIE</v>
      </c>
      <c r="D22" s="249">
        <v>100</v>
      </c>
      <c r="E22" s="249">
        <v>90</v>
      </c>
      <c r="F22" s="249">
        <v>100</v>
      </c>
      <c r="G22" s="249">
        <v>90</v>
      </c>
      <c r="H22" s="249">
        <v>100</v>
      </c>
      <c r="I22" s="249">
        <v>100</v>
      </c>
      <c r="J22" s="249">
        <v>100</v>
      </c>
      <c r="K22" s="249"/>
      <c r="L22" s="249"/>
      <c r="M22" s="249"/>
      <c r="N22" s="250">
        <f t="shared" si="6"/>
        <v>97.142857142857139</v>
      </c>
      <c r="O22" s="251"/>
      <c r="P22" s="251">
        <v>93</v>
      </c>
      <c r="Q22" s="250">
        <f t="shared" si="11"/>
        <v>93</v>
      </c>
      <c r="R22" s="370">
        <f t="shared" si="12"/>
        <v>95.761904761904759</v>
      </c>
      <c r="S22" s="190"/>
      <c r="T22" s="190"/>
      <c r="U22" s="253">
        <f t="shared" ref="U22:AD22" si="55">IF(D22&gt;=$R$16,D22,"")</f>
        <v>100</v>
      </c>
      <c r="V22" s="253" t="str">
        <f t="shared" si="55"/>
        <v/>
      </c>
      <c r="W22" s="253">
        <f t="shared" si="55"/>
        <v>100</v>
      </c>
      <c r="X22" s="253" t="str">
        <f t="shared" si="55"/>
        <v/>
      </c>
      <c r="Y22" s="253">
        <f t="shared" si="55"/>
        <v>100</v>
      </c>
      <c r="Z22" s="253">
        <f t="shared" si="55"/>
        <v>100</v>
      </c>
      <c r="AA22" s="253">
        <f t="shared" si="55"/>
        <v>100</v>
      </c>
      <c r="AB22" s="253" t="str">
        <f t="shared" si="55"/>
        <v/>
      </c>
      <c r="AC22" s="253" t="str">
        <f t="shared" si="55"/>
        <v/>
      </c>
      <c r="AD22" s="253" t="str">
        <f t="shared" si="55"/>
        <v/>
      </c>
      <c r="AE22" s="254">
        <f t="shared" ref="AE22:AN22" si="56">IFERROR(RANK(U22,$U22:$AD22,0)+COUNTIF($U22:U22,U22)-1,"")</f>
        <v>1</v>
      </c>
      <c r="AF22" s="254" t="str">
        <f t="shared" si="56"/>
        <v/>
      </c>
      <c r="AG22" s="254">
        <f t="shared" si="56"/>
        <v>2</v>
      </c>
      <c r="AH22" s="254" t="str">
        <f t="shared" si="56"/>
        <v/>
      </c>
      <c r="AI22" s="254">
        <f t="shared" si="56"/>
        <v>3</v>
      </c>
      <c r="AJ22" s="254">
        <f t="shared" si="56"/>
        <v>4</v>
      </c>
      <c r="AK22" s="254">
        <f t="shared" si="56"/>
        <v>5</v>
      </c>
      <c r="AL22" s="254" t="str">
        <f t="shared" si="56"/>
        <v/>
      </c>
      <c r="AM22" s="254" t="str">
        <f t="shared" si="56"/>
        <v/>
      </c>
      <c r="AN22" s="254" t="str">
        <f t="shared" si="56"/>
        <v/>
      </c>
      <c r="AO22" s="379" t="str">
        <f t="shared" si="15"/>
        <v>mampu menjelaskan makna NKRI;</v>
      </c>
      <c r="AP22" s="380" t="str">
        <f t="shared" si="16"/>
        <v/>
      </c>
      <c r="AQ22" s="380" t="str">
        <f t="shared" si="17"/>
        <v>mampu menunjukkan sikap bangga sebagai bangsa Indonesia;</v>
      </c>
      <c r="AR22" s="380" t="str">
        <f t="shared" si="18"/>
        <v/>
      </c>
      <c r="AS22" s="380" t="str">
        <f t="shared" si="19"/>
        <v>mampu memberi contoh sikap dan perilaku yang menjaga lingkungan sekitar dalam upaya menjaga keutuhan Negara Kesatuan Republik Indonesia;</v>
      </c>
      <c r="AT22" s="380" t="str">
        <f t="shared" si="20"/>
        <v>mampu memberikan contoh pelaksanaan gotong royong untuk mencapai tujuan bersama;</v>
      </c>
      <c r="AU22" s="380" t="str">
        <f t="shared" si="21"/>
        <v>mampu memberikan contoh kebutuhan baik secara individual maupun kolektif.</v>
      </c>
      <c r="AV22" s="380" t="str">
        <f t="shared" si="22"/>
        <v/>
      </c>
      <c r="AW22" s="380" t="str">
        <f t="shared" si="23"/>
        <v/>
      </c>
      <c r="AX22" s="380" t="str">
        <f t="shared" si="24"/>
        <v/>
      </c>
      <c r="AY22" s="255" t="str">
        <f t="shared" ref="AY22:BH22" si="57">IF(D22&lt;$R$16,D22,"")</f>
        <v/>
      </c>
      <c r="AZ22" s="255">
        <f t="shared" si="57"/>
        <v>90</v>
      </c>
      <c r="BA22" s="255" t="str">
        <f t="shared" si="57"/>
        <v/>
      </c>
      <c r="BB22" s="255">
        <f t="shared" si="57"/>
        <v>90</v>
      </c>
      <c r="BC22" s="255" t="str">
        <f t="shared" si="57"/>
        <v/>
      </c>
      <c r="BD22" s="255" t="str">
        <f t="shared" si="57"/>
        <v/>
      </c>
      <c r="BE22" s="255" t="str">
        <f t="shared" si="57"/>
        <v/>
      </c>
      <c r="BF22" s="255">
        <f t="shared" si="57"/>
        <v>0</v>
      </c>
      <c r="BG22" s="255">
        <f t="shared" si="57"/>
        <v>0</v>
      </c>
      <c r="BH22" s="255">
        <f t="shared" si="57"/>
        <v>0</v>
      </c>
      <c r="BI22" s="225" t="str">
        <f t="shared" ref="BI22:BR22" si="58">IFERROR(RANK(AY22,$AY22:$BH22,0)+COUNTIF($AY22:AY22,AY22)-1,"")</f>
        <v/>
      </c>
      <c r="BJ22" s="225">
        <f t="shared" si="58"/>
        <v>1</v>
      </c>
      <c r="BK22" s="225" t="str">
        <f t="shared" si="58"/>
        <v/>
      </c>
      <c r="BL22" s="225">
        <f t="shared" si="58"/>
        <v>2</v>
      </c>
      <c r="BM22" s="225" t="str">
        <f t="shared" si="58"/>
        <v/>
      </c>
      <c r="BN22" s="225" t="str">
        <f t="shared" si="58"/>
        <v/>
      </c>
      <c r="BO22" s="225" t="str">
        <f t="shared" si="58"/>
        <v/>
      </c>
      <c r="BP22" s="225">
        <f t="shared" si="58"/>
        <v>3</v>
      </c>
      <c r="BQ22" s="225">
        <f t="shared" si="58"/>
        <v>4</v>
      </c>
      <c r="BR22" s="225">
        <f t="shared" si="58"/>
        <v>5</v>
      </c>
      <c r="BS22" s="379" t="str">
        <f t="shared" si="27"/>
        <v/>
      </c>
      <c r="BT22" s="377" t="str">
        <f t="shared" si="28"/>
        <v>mampu menganalisis arti penting keutuhan NKRI;</v>
      </c>
      <c r="BU22" s="377" t="str">
        <f t="shared" si="29"/>
        <v/>
      </c>
      <c r="BV22" s="377" t="str">
        <f t="shared" si="30"/>
        <v>mampu menjelaskan makna Negara Kesatuan Republik Indonesia;</v>
      </c>
      <c r="BW22" s="377" t="str">
        <f t="shared" si="31"/>
        <v/>
      </c>
      <c r="BX22" s="377" t="str">
        <f t="shared" si="32"/>
        <v/>
      </c>
      <c r="BY22" s="377" t="str">
        <f t="shared" si="33"/>
        <v/>
      </c>
      <c r="BZ22" s="377">
        <f t="shared" si="34"/>
        <v>0</v>
      </c>
      <c r="CA22" s="377">
        <f t="shared" si="35"/>
        <v>0</v>
      </c>
      <c r="CB22" s="377">
        <f t="shared" si="36"/>
        <v>0</v>
      </c>
      <c r="CC22" s="257" t="str">
        <f t="shared" si="37"/>
        <v>Kompetensi dalam hal mampu menjelaskan makna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2" s="257" t="str">
        <f t="shared" si="38"/>
        <v>Kompetensi dalam hal mampu menganalisis arti penting keutuhan NKRI;mampu menjelaskan makna Negara Kesatuan Republik Indonesia; perlu ditingkatkan.</v>
      </c>
    </row>
    <row r="23" spans="1:82" ht="18.75" customHeight="1">
      <c r="A23" s="190"/>
      <c r="B23" s="208">
        <f>'DATA PESERTA DIDIK'!A13</f>
        <v>8</v>
      </c>
      <c r="C23" s="248" t="str">
        <f>'DATA PESERTA DIDIK'!D13</f>
        <v>ARKA HANDY ADYA PURNOMO</v>
      </c>
      <c r="D23" s="249">
        <v>90</v>
      </c>
      <c r="E23" s="249">
        <v>90</v>
      </c>
      <c r="F23" s="249">
        <v>100</v>
      </c>
      <c r="G23" s="249">
        <v>100</v>
      </c>
      <c r="H23" s="249">
        <v>100</v>
      </c>
      <c r="I23" s="249">
        <v>100</v>
      </c>
      <c r="J23" s="249">
        <v>100</v>
      </c>
      <c r="K23" s="249"/>
      <c r="L23" s="249"/>
      <c r="M23" s="249"/>
      <c r="N23" s="250">
        <f t="shared" si="6"/>
        <v>97.142857142857139</v>
      </c>
      <c r="O23" s="251"/>
      <c r="P23" s="251">
        <v>91</v>
      </c>
      <c r="Q23" s="250">
        <f t="shared" si="11"/>
        <v>91</v>
      </c>
      <c r="R23" s="370">
        <f t="shared" si="12"/>
        <v>95.095238095238088</v>
      </c>
      <c r="S23" s="190"/>
      <c r="T23" s="190"/>
      <c r="U23" s="253" t="str">
        <f t="shared" ref="U23:AD23" si="59">IF(D23&gt;=$R$16,D23,"")</f>
        <v/>
      </c>
      <c r="V23" s="253" t="str">
        <f t="shared" si="59"/>
        <v/>
      </c>
      <c r="W23" s="253">
        <f t="shared" si="59"/>
        <v>100</v>
      </c>
      <c r="X23" s="253">
        <f t="shared" si="59"/>
        <v>100</v>
      </c>
      <c r="Y23" s="253">
        <f t="shared" si="59"/>
        <v>100</v>
      </c>
      <c r="Z23" s="253">
        <f t="shared" si="59"/>
        <v>100</v>
      </c>
      <c r="AA23" s="253">
        <f t="shared" si="59"/>
        <v>100</v>
      </c>
      <c r="AB23" s="253" t="str">
        <f t="shared" si="59"/>
        <v/>
      </c>
      <c r="AC23" s="253" t="str">
        <f t="shared" si="59"/>
        <v/>
      </c>
      <c r="AD23" s="253" t="str">
        <f t="shared" si="59"/>
        <v/>
      </c>
      <c r="AE23" s="254" t="str">
        <f t="shared" ref="AE23:AN23" si="60">IFERROR(RANK(U23,$U23:$AD23,0)+COUNTIF($U23:U23,U23)-1,"")</f>
        <v/>
      </c>
      <c r="AF23" s="254" t="str">
        <f t="shared" si="60"/>
        <v/>
      </c>
      <c r="AG23" s="254">
        <f t="shared" si="60"/>
        <v>1</v>
      </c>
      <c r="AH23" s="254">
        <f t="shared" si="60"/>
        <v>2</v>
      </c>
      <c r="AI23" s="254">
        <f t="shared" si="60"/>
        <v>3</v>
      </c>
      <c r="AJ23" s="254">
        <f t="shared" si="60"/>
        <v>4</v>
      </c>
      <c r="AK23" s="254">
        <f t="shared" si="60"/>
        <v>5</v>
      </c>
      <c r="AL23" s="254" t="str">
        <f t="shared" si="60"/>
        <v/>
      </c>
      <c r="AM23" s="254" t="str">
        <f t="shared" si="60"/>
        <v/>
      </c>
      <c r="AN23" s="254" t="str">
        <f t="shared" si="60"/>
        <v/>
      </c>
      <c r="AO23" s="379" t="str">
        <f t="shared" si="15"/>
        <v/>
      </c>
      <c r="AP23" s="380" t="str">
        <f t="shared" si="16"/>
        <v/>
      </c>
      <c r="AQ23" s="380" t="str">
        <f t="shared" si="17"/>
        <v>mampu menunjukkan sikap bangga sebagai bangsa Indonesia;</v>
      </c>
      <c r="AR23" s="380" t="str">
        <f t="shared" si="18"/>
        <v>mampu menjelaskan makna Negara Kesatuan Republik Indonesia;</v>
      </c>
      <c r="AS23" s="380" t="str">
        <f t="shared" si="19"/>
        <v>mampu memberi contoh sikap dan perilaku yang menjaga lingkungan sekitar dalam upaya menjaga keutuhan Negara Kesatuan Republik Indonesia;</v>
      </c>
      <c r="AT23" s="380" t="str">
        <f t="shared" si="20"/>
        <v>mampu memberikan contoh pelaksanaan gotong royong untuk mencapai tujuan bersama;</v>
      </c>
      <c r="AU23" s="380" t="str">
        <f t="shared" si="21"/>
        <v>mampu memberikan contoh kebutuhan baik secara individual maupun kolektif.</v>
      </c>
      <c r="AV23" s="380" t="str">
        <f t="shared" si="22"/>
        <v/>
      </c>
      <c r="AW23" s="380" t="str">
        <f t="shared" si="23"/>
        <v/>
      </c>
      <c r="AX23" s="380" t="str">
        <f t="shared" si="24"/>
        <v/>
      </c>
      <c r="AY23" s="255">
        <f t="shared" ref="AY23:BH23" si="61">IF(D23&lt;$R$16,D23,"")</f>
        <v>90</v>
      </c>
      <c r="AZ23" s="255">
        <f t="shared" si="61"/>
        <v>90</v>
      </c>
      <c r="BA23" s="255" t="str">
        <f t="shared" si="61"/>
        <v/>
      </c>
      <c r="BB23" s="255" t="str">
        <f t="shared" si="61"/>
        <v/>
      </c>
      <c r="BC23" s="255" t="str">
        <f t="shared" si="61"/>
        <v/>
      </c>
      <c r="BD23" s="255" t="str">
        <f t="shared" si="61"/>
        <v/>
      </c>
      <c r="BE23" s="255" t="str">
        <f t="shared" si="61"/>
        <v/>
      </c>
      <c r="BF23" s="255">
        <f t="shared" si="61"/>
        <v>0</v>
      </c>
      <c r="BG23" s="255">
        <f t="shared" si="61"/>
        <v>0</v>
      </c>
      <c r="BH23" s="255">
        <f t="shared" si="61"/>
        <v>0</v>
      </c>
      <c r="BI23" s="225">
        <f t="shared" ref="BI23:BR23" si="62">IFERROR(RANK(AY23,$AY23:$BH23,0)+COUNTIF($AY23:AY23,AY23)-1,"")</f>
        <v>1</v>
      </c>
      <c r="BJ23" s="225">
        <f t="shared" si="62"/>
        <v>2</v>
      </c>
      <c r="BK23" s="225" t="str">
        <f t="shared" si="62"/>
        <v/>
      </c>
      <c r="BL23" s="225" t="str">
        <f t="shared" si="62"/>
        <v/>
      </c>
      <c r="BM23" s="225" t="str">
        <f t="shared" si="62"/>
        <v/>
      </c>
      <c r="BN23" s="225" t="str">
        <f t="shared" si="62"/>
        <v/>
      </c>
      <c r="BO23" s="225" t="str">
        <f t="shared" si="62"/>
        <v/>
      </c>
      <c r="BP23" s="225">
        <f t="shared" si="62"/>
        <v>3</v>
      </c>
      <c r="BQ23" s="225">
        <f t="shared" si="62"/>
        <v>4</v>
      </c>
      <c r="BR23" s="225">
        <f t="shared" si="62"/>
        <v>5</v>
      </c>
      <c r="BS23" s="379" t="str">
        <f t="shared" si="27"/>
        <v>mampu menjelaskan makna NKRI;</v>
      </c>
      <c r="BT23" s="377" t="str">
        <f t="shared" si="28"/>
        <v>mampu menganalisis arti penting keutuhan NKRI;</v>
      </c>
      <c r="BU23" s="377" t="str">
        <f t="shared" si="29"/>
        <v/>
      </c>
      <c r="BV23" s="377" t="str">
        <f t="shared" si="30"/>
        <v/>
      </c>
      <c r="BW23" s="377" t="str">
        <f t="shared" si="31"/>
        <v/>
      </c>
      <c r="BX23" s="377" t="str">
        <f t="shared" si="32"/>
        <v/>
      </c>
      <c r="BY23" s="377" t="str">
        <f t="shared" si="33"/>
        <v/>
      </c>
      <c r="BZ23" s="377">
        <f t="shared" si="34"/>
        <v>0</v>
      </c>
      <c r="CA23" s="377">
        <f t="shared" si="35"/>
        <v>0</v>
      </c>
      <c r="CB23" s="377">
        <f t="shared" si="36"/>
        <v>0</v>
      </c>
      <c r="CC23" s="257" t="str">
        <f t="shared" si="37"/>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3" s="257" t="str">
        <f t="shared" si="38"/>
        <v>Kompetensi dalam hal mampu menjelaskan makna NKRI;mampu menganalisis arti penting keutuhan NKRI; perlu ditingkatkan.</v>
      </c>
    </row>
    <row r="24" spans="1:82" ht="18.75" customHeight="1">
      <c r="A24" s="190"/>
      <c r="B24" s="208">
        <f>'DATA PESERTA DIDIK'!A14</f>
        <v>9</v>
      </c>
      <c r="C24" s="248" t="str">
        <f>'DATA PESERTA DIDIK'!D14</f>
        <v>AYASHA FIORA SASHUDI</v>
      </c>
      <c r="D24" s="249">
        <v>100</v>
      </c>
      <c r="E24" s="249">
        <v>100</v>
      </c>
      <c r="F24" s="249">
        <v>100</v>
      </c>
      <c r="G24" s="249">
        <v>100</v>
      </c>
      <c r="H24" s="249">
        <v>100</v>
      </c>
      <c r="I24" s="249">
        <v>100</v>
      </c>
      <c r="J24" s="249">
        <v>100</v>
      </c>
      <c r="K24" s="249"/>
      <c r="L24" s="249"/>
      <c r="M24" s="249"/>
      <c r="N24" s="250">
        <f t="shared" si="6"/>
        <v>100</v>
      </c>
      <c r="O24" s="251"/>
      <c r="P24" s="251">
        <v>97</v>
      </c>
      <c r="Q24" s="250">
        <f t="shared" si="11"/>
        <v>97</v>
      </c>
      <c r="R24" s="370">
        <f t="shared" si="12"/>
        <v>99</v>
      </c>
      <c r="S24" s="190"/>
      <c r="T24" s="190"/>
      <c r="U24" s="253">
        <f t="shared" ref="U24:AD24" si="63">IF(D24&gt;=$R$16,D24,"")</f>
        <v>100</v>
      </c>
      <c r="V24" s="253">
        <f t="shared" si="63"/>
        <v>100</v>
      </c>
      <c r="W24" s="253">
        <f t="shared" si="63"/>
        <v>100</v>
      </c>
      <c r="X24" s="253">
        <f t="shared" si="63"/>
        <v>100</v>
      </c>
      <c r="Y24" s="253">
        <f t="shared" si="63"/>
        <v>100</v>
      </c>
      <c r="Z24" s="253">
        <f t="shared" si="63"/>
        <v>100</v>
      </c>
      <c r="AA24" s="253">
        <f t="shared" si="63"/>
        <v>100</v>
      </c>
      <c r="AB24" s="253" t="str">
        <f t="shared" si="63"/>
        <v/>
      </c>
      <c r="AC24" s="253" t="str">
        <f t="shared" si="63"/>
        <v/>
      </c>
      <c r="AD24" s="253" t="str">
        <f t="shared" si="63"/>
        <v/>
      </c>
      <c r="AE24" s="254">
        <f t="shared" ref="AE24:AN24" si="64">IFERROR(RANK(U24,$U24:$AD24,0)+COUNTIF($U24:U24,U24)-1,"")</f>
        <v>1</v>
      </c>
      <c r="AF24" s="254">
        <f t="shared" si="64"/>
        <v>2</v>
      </c>
      <c r="AG24" s="254">
        <f t="shared" si="64"/>
        <v>3</v>
      </c>
      <c r="AH24" s="254">
        <f t="shared" si="64"/>
        <v>4</v>
      </c>
      <c r="AI24" s="254">
        <f t="shared" si="64"/>
        <v>5</v>
      </c>
      <c r="AJ24" s="254">
        <f t="shared" si="64"/>
        <v>6</v>
      </c>
      <c r="AK24" s="254">
        <f t="shared" si="64"/>
        <v>7</v>
      </c>
      <c r="AL24" s="254" t="str">
        <f t="shared" si="64"/>
        <v/>
      </c>
      <c r="AM24" s="254" t="str">
        <f t="shared" si="64"/>
        <v/>
      </c>
      <c r="AN24" s="254" t="str">
        <f t="shared" si="64"/>
        <v/>
      </c>
      <c r="AO24" s="379" t="str">
        <f t="shared" si="15"/>
        <v>mampu menjelaskan makna NKRI;</v>
      </c>
      <c r="AP24" s="380" t="str">
        <f t="shared" si="16"/>
        <v>mampu menganalisis arti penting keutuhan NKRI;</v>
      </c>
      <c r="AQ24" s="380" t="str">
        <f t="shared" si="17"/>
        <v>mampu menunjukkan sikap bangga sebagai bangsa Indonesia;</v>
      </c>
      <c r="AR24" s="380" t="str">
        <f t="shared" si="18"/>
        <v>mampu menjelaskan makna Negara Kesatuan Republik Indonesia;</v>
      </c>
      <c r="AS24" s="380" t="str">
        <f t="shared" si="19"/>
        <v>mampu memberi contoh sikap dan perilaku yang menjaga lingkungan sekitar dalam upaya menjaga keutuhan Negara Kesatuan Republik Indonesia;</v>
      </c>
      <c r="AT24" s="380" t="str">
        <f t="shared" si="20"/>
        <v>mampu memberikan contoh pelaksanaan gotong royong untuk mencapai tujuan bersama;</v>
      </c>
      <c r="AU24" s="380" t="str">
        <f t="shared" si="21"/>
        <v>mampu memberikan contoh kebutuhan baik secara individual maupun kolektif.</v>
      </c>
      <c r="AV24" s="380" t="str">
        <f t="shared" si="22"/>
        <v/>
      </c>
      <c r="AW24" s="380" t="str">
        <f t="shared" si="23"/>
        <v/>
      </c>
      <c r="AX24" s="380" t="str">
        <f t="shared" si="24"/>
        <v/>
      </c>
      <c r="AY24" s="255" t="str">
        <f t="shared" ref="AY24:BH24" si="65">IF(D24&lt;$R$16,D24,"")</f>
        <v/>
      </c>
      <c r="AZ24" s="255" t="str">
        <f t="shared" si="65"/>
        <v/>
      </c>
      <c r="BA24" s="255" t="str">
        <f t="shared" si="65"/>
        <v/>
      </c>
      <c r="BB24" s="255" t="str">
        <f t="shared" si="65"/>
        <v/>
      </c>
      <c r="BC24" s="255" t="str">
        <f t="shared" si="65"/>
        <v/>
      </c>
      <c r="BD24" s="255" t="str">
        <f t="shared" si="65"/>
        <v/>
      </c>
      <c r="BE24" s="255" t="str">
        <f t="shared" si="65"/>
        <v/>
      </c>
      <c r="BF24" s="255">
        <f t="shared" si="65"/>
        <v>0</v>
      </c>
      <c r="BG24" s="255">
        <f t="shared" si="65"/>
        <v>0</v>
      </c>
      <c r="BH24" s="255">
        <f t="shared" si="65"/>
        <v>0</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t="str">
        <f t="shared" si="66"/>
        <v/>
      </c>
      <c r="BP24" s="225">
        <f t="shared" si="66"/>
        <v>1</v>
      </c>
      <c r="BQ24" s="225">
        <f t="shared" si="66"/>
        <v>2</v>
      </c>
      <c r="BR24" s="225">
        <f t="shared" si="66"/>
        <v>3</v>
      </c>
      <c r="BS24" s="379" t="str">
        <f t="shared" si="27"/>
        <v/>
      </c>
      <c r="BT24" s="377" t="str">
        <f t="shared" si="28"/>
        <v/>
      </c>
      <c r="BU24" s="377" t="str">
        <f t="shared" si="29"/>
        <v/>
      </c>
      <c r="BV24" s="377" t="str">
        <f t="shared" si="30"/>
        <v/>
      </c>
      <c r="BW24" s="377" t="str">
        <f t="shared" si="31"/>
        <v/>
      </c>
      <c r="BX24" s="377" t="str">
        <f t="shared" si="32"/>
        <v/>
      </c>
      <c r="BY24" s="377" t="str">
        <f t="shared" si="33"/>
        <v/>
      </c>
      <c r="BZ24" s="377">
        <f t="shared" si="34"/>
        <v>0</v>
      </c>
      <c r="CA24" s="377">
        <f t="shared" si="35"/>
        <v>0</v>
      </c>
      <c r="CB24" s="377">
        <f t="shared" si="36"/>
        <v>0</v>
      </c>
      <c r="CC24" s="257" t="str">
        <f t="shared" si="37"/>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4" s="257" t="str">
        <f t="shared" si="38"/>
        <v>Kompetensi dalam hal  perlu ditingkatkan.</v>
      </c>
    </row>
    <row r="25" spans="1:82" ht="18.75" customHeight="1">
      <c r="A25" s="190"/>
      <c r="B25" s="208">
        <f>'DATA PESERTA DIDIK'!A15</f>
        <v>10</v>
      </c>
      <c r="C25" s="248" t="str">
        <f>'DATA PESERTA DIDIK'!D15</f>
        <v>AZ-ZAHIRA FII'SABILILLAH</v>
      </c>
      <c r="D25" s="249">
        <v>100</v>
      </c>
      <c r="E25" s="249">
        <v>100</v>
      </c>
      <c r="F25" s="249">
        <v>100</v>
      </c>
      <c r="G25" s="249">
        <v>100</v>
      </c>
      <c r="H25" s="249">
        <v>100</v>
      </c>
      <c r="I25" s="249">
        <v>100</v>
      </c>
      <c r="J25" s="249">
        <v>100</v>
      </c>
      <c r="K25" s="249"/>
      <c r="L25" s="249"/>
      <c r="M25" s="249"/>
      <c r="N25" s="250">
        <f t="shared" si="6"/>
        <v>100</v>
      </c>
      <c r="O25" s="251"/>
      <c r="P25" s="251">
        <v>97</v>
      </c>
      <c r="Q25" s="250">
        <f t="shared" si="11"/>
        <v>97</v>
      </c>
      <c r="R25" s="370">
        <f t="shared" si="12"/>
        <v>99</v>
      </c>
      <c r="S25" s="190"/>
      <c r="T25" s="190"/>
      <c r="U25" s="253">
        <f t="shared" ref="U25:AD25" si="67">IF(D25&gt;=$R$16,D25,"")</f>
        <v>100</v>
      </c>
      <c r="V25" s="253">
        <f t="shared" si="67"/>
        <v>100</v>
      </c>
      <c r="W25" s="253">
        <f t="shared" si="67"/>
        <v>100</v>
      </c>
      <c r="X25" s="253">
        <f t="shared" si="67"/>
        <v>100</v>
      </c>
      <c r="Y25" s="253">
        <f t="shared" si="67"/>
        <v>100</v>
      </c>
      <c r="Z25" s="253">
        <f t="shared" si="67"/>
        <v>100</v>
      </c>
      <c r="AA25" s="253">
        <f t="shared" si="67"/>
        <v>100</v>
      </c>
      <c r="AB25" s="253" t="str">
        <f t="shared" si="67"/>
        <v/>
      </c>
      <c r="AC25" s="253" t="str">
        <f t="shared" si="67"/>
        <v/>
      </c>
      <c r="AD25" s="253" t="str">
        <f t="shared" si="67"/>
        <v/>
      </c>
      <c r="AE25" s="254">
        <f t="shared" ref="AE25:AN25" si="68">IFERROR(RANK(U25,$U25:$AD25,0)+COUNTIF($U25:U25,U25)-1,"")</f>
        <v>1</v>
      </c>
      <c r="AF25" s="254">
        <f t="shared" si="68"/>
        <v>2</v>
      </c>
      <c r="AG25" s="254">
        <f t="shared" si="68"/>
        <v>3</v>
      </c>
      <c r="AH25" s="254">
        <f t="shared" si="68"/>
        <v>4</v>
      </c>
      <c r="AI25" s="254">
        <f t="shared" si="68"/>
        <v>5</v>
      </c>
      <c r="AJ25" s="254">
        <f t="shared" si="68"/>
        <v>6</v>
      </c>
      <c r="AK25" s="254">
        <f t="shared" si="68"/>
        <v>7</v>
      </c>
      <c r="AL25" s="254" t="str">
        <f t="shared" si="68"/>
        <v/>
      </c>
      <c r="AM25" s="254" t="str">
        <f t="shared" si="68"/>
        <v/>
      </c>
      <c r="AN25" s="254" t="str">
        <f t="shared" si="68"/>
        <v/>
      </c>
      <c r="AO25" s="379" t="str">
        <f t="shared" si="15"/>
        <v>mampu menjelaskan makna NKRI;</v>
      </c>
      <c r="AP25" s="380" t="str">
        <f t="shared" si="16"/>
        <v>mampu menganalisis arti penting keutuhan NKRI;</v>
      </c>
      <c r="AQ25" s="380" t="str">
        <f t="shared" si="17"/>
        <v>mampu menunjukkan sikap bangga sebagai bangsa Indonesia;</v>
      </c>
      <c r="AR25" s="380" t="str">
        <f t="shared" si="18"/>
        <v>mampu menjelaskan makna Negara Kesatuan Republik Indonesia;</v>
      </c>
      <c r="AS25" s="380" t="str">
        <f t="shared" si="19"/>
        <v>mampu memberi contoh sikap dan perilaku yang menjaga lingkungan sekitar dalam upaya menjaga keutuhan Negara Kesatuan Republik Indonesia;</v>
      </c>
      <c r="AT25" s="380" t="str">
        <f t="shared" si="20"/>
        <v>mampu memberikan contoh pelaksanaan gotong royong untuk mencapai tujuan bersama;</v>
      </c>
      <c r="AU25" s="380" t="str">
        <f t="shared" si="21"/>
        <v>mampu memberikan contoh kebutuhan baik secara individual maupun kolektif.</v>
      </c>
      <c r="AV25" s="380" t="str">
        <f t="shared" si="22"/>
        <v/>
      </c>
      <c r="AW25" s="380" t="str">
        <f t="shared" si="23"/>
        <v/>
      </c>
      <c r="AX25" s="380" t="str">
        <f t="shared" si="24"/>
        <v/>
      </c>
      <c r="AY25" s="255" t="str">
        <f t="shared" ref="AY25:BH25" si="69">IF(D25&lt;$R$16,D25,"")</f>
        <v/>
      </c>
      <c r="AZ25" s="255" t="str">
        <f t="shared" si="69"/>
        <v/>
      </c>
      <c r="BA25" s="255" t="str">
        <f t="shared" si="69"/>
        <v/>
      </c>
      <c r="BB25" s="255" t="str">
        <f t="shared" si="69"/>
        <v/>
      </c>
      <c r="BC25" s="255" t="str">
        <f t="shared" si="69"/>
        <v/>
      </c>
      <c r="BD25" s="255" t="str">
        <f t="shared" si="69"/>
        <v/>
      </c>
      <c r="BE25" s="255" t="str">
        <f t="shared" si="69"/>
        <v/>
      </c>
      <c r="BF25" s="255">
        <f t="shared" si="69"/>
        <v>0</v>
      </c>
      <c r="BG25" s="255">
        <f t="shared" si="69"/>
        <v>0</v>
      </c>
      <c r="BH25" s="255">
        <f t="shared" si="69"/>
        <v>0</v>
      </c>
      <c r="BI25" s="225" t="str">
        <f t="shared" ref="BI25:BR25" si="70">IFERROR(RANK(AY25,$AY25:$BH25,0)+COUNTIF($AY25:AY25,AY25)-1,"")</f>
        <v/>
      </c>
      <c r="BJ25" s="225" t="str">
        <f t="shared" si="70"/>
        <v/>
      </c>
      <c r="BK25" s="225" t="str">
        <f t="shared" si="70"/>
        <v/>
      </c>
      <c r="BL25" s="225" t="str">
        <f t="shared" si="70"/>
        <v/>
      </c>
      <c r="BM25" s="225" t="str">
        <f t="shared" si="70"/>
        <v/>
      </c>
      <c r="BN25" s="225" t="str">
        <f t="shared" si="70"/>
        <v/>
      </c>
      <c r="BO25" s="225" t="str">
        <f t="shared" si="70"/>
        <v/>
      </c>
      <c r="BP25" s="225">
        <f t="shared" si="70"/>
        <v>1</v>
      </c>
      <c r="BQ25" s="225">
        <f t="shared" si="70"/>
        <v>2</v>
      </c>
      <c r="BR25" s="225">
        <f t="shared" si="70"/>
        <v>3</v>
      </c>
      <c r="BS25" s="379" t="str">
        <f t="shared" si="27"/>
        <v/>
      </c>
      <c r="BT25" s="377" t="str">
        <f t="shared" si="28"/>
        <v/>
      </c>
      <c r="BU25" s="377" t="str">
        <f t="shared" si="29"/>
        <v/>
      </c>
      <c r="BV25" s="377" t="str">
        <f t="shared" si="30"/>
        <v/>
      </c>
      <c r="BW25" s="377" t="str">
        <f t="shared" si="31"/>
        <v/>
      </c>
      <c r="BX25" s="377" t="str">
        <f t="shared" si="32"/>
        <v/>
      </c>
      <c r="BY25" s="377" t="str">
        <f t="shared" si="33"/>
        <v/>
      </c>
      <c r="BZ25" s="377">
        <f t="shared" si="34"/>
        <v>0</v>
      </c>
      <c r="CA25" s="377">
        <f t="shared" si="35"/>
        <v>0</v>
      </c>
      <c r="CB25" s="377">
        <f t="shared" si="36"/>
        <v>0</v>
      </c>
      <c r="CC25" s="257" t="str">
        <f t="shared" si="37"/>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5" s="257" t="str">
        <f t="shared" si="38"/>
        <v>Kompetensi dalam hal  perlu ditingkatkan.</v>
      </c>
    </row>
    <row r="26" spans="1:82" ht="18.75" customHeight="1">
      <c r="A26" s="190"/>
      <c r="B26" s="208">
        <f>'DATA PESERTA DIDIK'!A16</f>
        <v>11</v>
      </c>
      <c r="C26" s="248" t="str">
        <f>'DATA PESERTA DIDIK'!D16</f>
        <v>CHERYL FELICIA PUTRI</v>
      </c>
      <c r="D26" s="249">
        <v>100</v>
      </c>
      <c r="E26" s="249">
        <v>100</v>
      </c>
      <c r="F26" s="249">
        <v>100</v>
      </c>
      <c r="G26" s="249">
        <v>90</v>
      </c>
      <c r="H26" s="249">
        <v>100</v>
      </c>
      <c r="I26" s="249">
        <v>100</v>
      </c>
      <c r="J26" s="249">
        <v>100</v>
      </c>
      <c r="K26" s="249"/>
      <c r="L26" s="249"/>
      <c r="M26" s="249"/>
      <c r="N26" s="250">
        <f t="shared" si="6"/>
        <v>98.571428571428569</v>
      </c>
      <c r="O26" s="251"/>
      <c r="P26" s="251">
        <v>89</v>
      </c>
      <c r="Q26" s="250">
        <f t="shared" si="11"/>
        <v>89</v>
      </c>
      <c r="R26" s="370">
        <f t="shared" si="12"/>
        <v>95.380952380952365</v>
      </c>
      <c r="S26" s="190"/>
      <c r="T26" s="190"/>
      <c r="U26" s="253">
        <f t="shared" ref="U26:AD26" si="71">IF(D26&gt;=$R$16,D26,"")</f>
        <v>100</v>
      </c>
      <c r="V26" s="253">
        <f t="shared" si="71"/>
        <v>100</v>
      </c>
      <c r="W26" s="253">
        <f t="shared" si="71"/>
        <v>100</v>
      </c>
      <c r="X26" s="253" t="str">
        <f t="shared" si="71"/>
        <v/>
      </c>
      <c r="Y26" s="253">
        <f t="shared" si="71"/>
        <v>100</v>
      </c>
      <c r="Z26" s="253">
        <f t="shared" si="71"/>
        <v>100</v>
      </c>
      <c r="AA26" s="253">
        <f t="shared" si="71"/>
        <v>100</v>
      </c>
      <c r="AB26" s="253" t="str">
        <f t="shared" si="71"/>
        <v/>
      </c>
      <c r="AC26" s="253" t="str">
        <f t="shared" si="71"/>
        <v/>
      </c>
      <c r="AD26" s="253" t="str">
        <f t="shared" si="71"/>
        <v/>
      </c>
      <c r="AE26" s="254">
        <f t="shared" ref="AE26:AN26" si="72">IFERROR(RANK(U26,$U26:$AD26,0)+COUNTIF($U26:U26,U26)-1,"")</f>
        <v>1</v>
      </c>
      <c r="AF26" s="254">
        <f t="shared" si="72"/>
        <v>2</v>
      </c>
      <c r="AG26" s="254">
        <f t="shared" si="72"/>
        <v>3</v>
      </c>
      <c r="AH26" s="254" t="str">
        <f t="shared" si="72"/>
        <v/>
      </c>
      <c r="AI26" s="254">
        <f t="shared" si="72"/>
        <v>4</v>
      </c>
      <c r="AJ26" s="254">
        <f t="shared" si="72"/>
        <v>5</v>
      </c>
      <c r="AK26" s="254">
        <f t="shared" si="72"/>
        <v>6</v>
      </c>
      <c r="AL26" s="254" t="str">
        <f t="shared" si="72"/>
        <v/>
      </c>
      <c r="AM26" s="254" t="str">
        <f t="shared" si="72"/>
        <v/>
      </c>
      <c r="AN26" s="254" t="str">
        <f t="shared" si="72"/>
        <v/>
      </c>
      <c r="AO26" s="379" t="str">
        <f t="shared" si="15"/>
        <v>mampu menjelaskan makna NKRI;</v>
      </c>
      <c r="AP26" s="380" t="str">
        <f t="shared" si="16"/>
        <v>mampu menganalisis arti penting keutuhan NKRI;</v>
      </c>
      <c r="AQ26" s="380" t="str">
        <f t="shared" si="17"/>
        <v>mampu menunjukkan sikap bangga sebagai bangsa Indonesia;</v>
      </c>
      <c r="AR26" s="380" t="str">
        <f t="shared" si="18"/>
        <v/>
      </c>
      <c r="AS26" s="380" t="str">
        <f t="shared" si="19"/>
        <v>mampu memberi contoh sikap dan perilaku yang menjaga lingkungan sekitar dalam upaya menjaga keutuhan Negara Kesatuan Republik Indonesia;</v>
      </c>
      <c r="AT26" s="380" t="str">
        <f t="shared" si="20"/>
        <v>mampu memberikan contoh pelaksanaan gotong royong untuk mencapai tujuan bersama;</v>
      </c>
      <c r="AU26" s="380" t="str">
        <f t="shared" si="21"/>
        <v>mampu memberikan contoh kebutuhan baik secara individual maupun kolektif.</v>
      </c>
      <c r="AV26" s="380" t="str">
        <f t="shared" si="22"/>
        <v/>
      </c>
      <c r="AW26" s="380" t="str">
        <f t="shared" si="23"/>
        <v/>
      </c>
      <c r="AX26" s="380" t="str">
        <f t="shared" si="24"/>
        <v/>
      </c>
      <c r="AY26" s="255" t="str">
        <f t="shared" ref="AY26:BH26" si="73">IF(D26&lt;$R$16,D26,"")</f>
        <v/>
      </c>
      <c r="AZ26" s="255" t="str">
        <f t="shared" si="73"/>
        <v/>
      </c>
      <c r="BA26" s="255" t="str">
        <f t="shared" si="73"/>
        <v/>
      </c>
      <c r="BB26" s="255">
        <f t="shared" si="73"/>
        <v>90</v>
      </c>
      <c r="BC26" s="255" t="str">
        <f t="shared" si="73"/>
        <v/>
      </c>
      <c r="BD26" s="255" t="str">
        <f t="shared" si="73"/>
        <v/>
      </c>
      <c r="BE26" s="255" t="str">
        <f t="shared" si="73"/>
        <v/>
      </c>
      <c r="BF26" s="255">
        <f t="shared" si="73"/>
        <v>0</v>
      </c>
      <c r="BG26" s="255">
        <f t="shared" si="73"/>
        <v>0</v>
      </c>
      <c r="BH26" s="255">
        <f t="shared" si="73"/>
        <v>0</v>
      </c>
      <c r="BI26" s="225" t="str">
        <f t="shared" ref="BI26:BR26" si="74">IFERROR(RANK(AY26,$AY26:$BH26,0)+COUNTIF($AY26:AY26,AY26)-1,"")</f>
        <v/>
      </c>
      <c r="BJ26" s="225" t="str">
        <f t="shared" si="74"/>
        <v/>
      </c>
      <c r="BK26" s="225" t="str">
        <f t="shared" si="74"/>
        <v/>
      </c>
      <c r="BL26" s="225">
        <f t="shared" si="74"/>
        <v>1</v>
      </c>
      <c r="BM26" s="225" t="str">
        <f t="shared" si="74"/>
        <v/>
      </c>
      <c r="BN26" s="225" t="str">
        <f t="shared" si="74"/>
        <v/>
      </c>
      <c r="BO26" s="225" t="str">
        <f t="shared" si="74"/>
        <v/>
      </c>
      <c r="BP26" s="225">
        <f t="shared" si="74"/>
        <v>2</v>
      </c>
      <c r="BQ26" s="225">
        <f t="shared" si="74"/>
        <v>3</v>
      </c>
      <c r="BR26" s="225">
        <f t="shared" si="74"/>
        <v>4</v>
      </c>
      <c r="BS26" s="379" t="str">
        <f t="shared" si="27"/>
        <v/>
      </c>
      <c r="BT26" s="377" t="str">
        <f t="shared" si="28"/>
        <v/>
      </c>
      <c r="BU26" s="377" t="str">
        <f t="shared" si="29"/>
        <v/>
      </c>
      <c r="BV26" s="377" t="str">
        <f t="shared" si="30"/>
        <v>mampu menjelaskan makna Negara Kesatuan Republik Indonesia;</v>
      </c>
      <c r="BW26" s="377" t="str">
        <f t="shared" si="31"/>
        <v/>
      </c>
      <c r="BX26" s="377" t="str">
        <f t="shared" si="32"/>
        <v/>
      </c>
      <c r="BY26" s="377" t="str">
        <f t="shared" si="33"/>
        <v/>
      </c>
      <c r="BZ26" s="377">
        <f t="shared" si="34"/>
        <v>0</v>
      </c>
      <c r="CA26" s="377">
        <f t="shared" si="35"/>
        <v>0</v>
      </c>
      <c r="CB26" s="377">
        <f t="shared" si="36"/>
        <v>0</v>
      </c>
      <c r="CC26" s="257" t="str">
        <f t="shared" si="37"/>
        <v>Kompetensi dalam hal mampu menjelaskan makna NKRI;mampu menganalisis arti penting keutuhan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6" s="257" t="str">
        <f t="shared" si="38"/>
        <v>Kompetensi dalam hal mampu menjelaskan makna Negara Kesatuan Republik Indonesia; perlu ditingkatkan.</v>
      </c>
    </row>
    <row r="27" spans="1:82" ht="18.75" customHeight="1">
      <c r="A27" s="190"/>
      <c r="B27" s="208">
        <f>'DATA PESERTA DIDIK'!A17</f>
        <v>12</v>
      </c>
      <c r="C27" s="248" t="str">
        <f>'DATA PESERTA DIDIK'!D17</f>
        <v>CINTAKHANZA ARFINZA GHANIYYA</v>
      </c>
      <c r="D27" s="249">
        <v>90</v>
      </c>
      <c r="E27" s="249">
        <v>95</v>
      </c>
      <c r="F27" s="249">
        <v>100</v>
      </c>
      <c r="G27" s="249">
        <v>100</v>
      </c>
      <c r="H27" s="249">
        <v>100</v>
      </c>
      <c r="I27" s="249">
        <v>100</v>
      </c>
      <c r="J27" s="249">
        <v>100</v>
      </c>
      <c r="K27" s="249"/>
      <c r="L27" s="249"/>
      <c r="M27" s="249"/>
      <c r="N27" s="250">
        <f t="shared" si="6"/>
        <v>97.857142857142861</v>
      </c>
      <c r="O27" s="251"/>
      <c r="P27" s="251">
        <v>91</v>
      </c>
      <c r="Q27" s="250">
        <f t="shared" si="11"/>
        <v>91</v>
      </c>
      <c r="R27" s="370">
        <f t="shared" si="12"/>
        <v>95.571428571428569</v>
      </c>
      <c r="S27" s="190"/>
      <c r="T27" s="190"/>
      <c r="U27" s="253" t="str">
        <f t="shared" ref="U27:AD27" si="75">IF(D27&gt;=$R$16,D27,"")</f>
        <v/>
      </c>
      <c r="V27" s="253">
        <f t="shared" si="75"/>
        <v>95</v>
      </c>
      <c r="W27" s="253">
        <f t="shared" si="75"/>
        <v>100</v>
      </c>
      <c r="X27" s="253">
        <f t="shared" si="75"/>
        <v>100</v>
      </c>
      <c r="Y27" s="253">
        <f t="shared" si="75"/>
        <v>100</v>
      </c>
      <c r="Z27" s="253">
        <f t="shared" si="75"/>
        <v>100</v>
      </c>
      <c r="AA27" s="253">
        <f t="shared" si="75"/>
        <v>100</v>
      </c>
      <c r="AB27" s="253" t="str">
        <f t="shared" si="75"/>
        <v/>
      </c>
      <c r="AC27" s="253" t="str">
        <f t="shared" si="75"/>
        <v/>
      </c>
      <c r="AD27" s="253" t="str">
        <f t="shared" si="75"/>
        <v/>
      </c>
      <c r="AE27" s="254" t="str">
        <f t="shared" ref="AE27:AN27" si="76">IFERROR(RANK(U27,$U27:$AD27,0)+COUNTIF($U27:U27,U27)-1,"")</f>
        <v/>
      </c>
      <c r="AF27" s="254">
        <f t="shared" si="76"/>
        <v>6</v>
      </c>
      <c r="AG27" s="254">
        <f t="shared" si="76"/>
        <v>1</v>
      </c>
      <c r="AH27" s="254">
        <f t="shared" si="76"/>
        <v>2</v>
      </c>
      <c r="AI27" s="254">
        <f t="shared" si="76"/>
        <v>3</v>
      </c>
      <c r="AJ27" s="254">
        <f t="shared" si="76"/>
        <v>4</v>
      </c>
      <c r="AK27" s="254">
        <f t="shared" si="76"/>
        <v>5</v>
      </c>
      <c r="AL27" s="254" t="str">
        <f t="shared" si="76"/>
        <v/>
      </c>
      <c r="AM27" s="254" t="str">
        <f t="shared" si="76"/>
        <v/>
      </c>
      <c r="AN27" s="254" t="str">
        <f t="shared" si="76"/>
        <v/>
      </c>
      <c r="AO27" s="379" t="str">
        <f t="shared" si="15"/>
        <v/>
      </c>
      <c r="AP27" s="380" t="str">
        <f t="shared" si="16"/>
        <v/>
      </c>
      <c r="AQ27" s="380" t="str">
        <f t="shared" si="17"/>
        <v>mampu menunjukkan sikap bangga sebagai bangsa Indonesia;</v>
      </c>
      <c r="AR27" s="380" t="str">
        <f t="shared" si="18"/>
        <v>mampu menjelaskan makna Negara Kesatuan Republik Indonesia;</v>
      </c>
      <c r="AS27" s="380" t="str">
        <f t="shared" si="19"/>
        <v>mampu memberi contoh sikap dan perilaku yang menjaga lingkungan sekitar dalam upaya menjaga keutuhan Negara Kesatuan Republik Indonesia;</v>
      </c>
      <c r="AT27" s="380" t="str">
        <f t="shared" si="20"/>
        <v>mampu memberikan contoh pelaksanaan gotong royong untuk mencapai tujuan bersama;</v>
      </c>
      <c r="AU27" s="380" t="str">
        <f t="shared" si="21"/>
        <v>mampu memberikan contoh kebutuhan baik secara individual maupun kolektif.</v>
      </c>
      <c r="AV27" s="380" t="str">
        <f t="shared" si="22"/>
        <v/>
      </c>
      <c r="AW27" s="380" t="str">
        <f t="shared" si="23"/>
        <v/>
      </c>
      <c r="AX27" s="380" t="str">
        <f t="shared" si="24"/>
        <v/>
      </c>
      <c r="AY27" s="255">
        <f t="shared" ref="AY27:BH27" si="77">IF(D27&lt;$R$16,D27,"")</f>
        <v>90</v>
      </c>
      <c r="AZ27" s="255" t="str">
        <f t="shared" si="77"/>
        <v/>
      </c>
      <c r="BA27" s="255" t="str">
        <f t="shared" si="77"/>
        <v/>
      </c>
      <c r="BB27" s="255" t="str">
        <f t="shared" si="77"/>
        <v/>
      </c>
      <c r="BC27" s="255" t="str">
        <f t="shared" si="77"/>
        <v/>
      </c>
      <c r="BD27" s="255" t="str">
        <f t="shared" si="77"/>
        <v/>
      </c>
      <c r="BE27" s="255" t="str">
        <f t="shared" si="77"/>
        <v/>
      </c>
      <c r="BF27" s="255">
        <f t="shared" si="77"/>
        <v>0</v>
      </c>
      <c r="BG27" s="255">
        <f t="shared" si="77"/>
        <v>0</v>
      </c>
      <c r="BH27" s="255">
        <f t="shared" si="77"/>
        <v>0</v>
      </c>
      <c r="BI27" s="225">
        <f t="shared" ref="BI27:BR27" si="78">IFERROR(RANK(AY27,$AY27:$BH27,0)+COUNTIF($AY27:AY27,AY27)-1,"")</f>
        <v>1</v>
      </c>
      <c r="BJ27" s="225" t="str">
        <f t="shared" si="78"/>
        <v/>
      </c>
      <c r="BK27" s="225" t="str">
        <f t="shared" si="78"/>
        <v/>
      </c>
      <c r="BL27" s="225" t="str">
        <f t="shared" si="78"/>
        <v/>
      </c>
      <c r="BM27" s="225" t="str">
        <f t="shared" si="78"/>
        <v/>
      </c>
      <c r="BN27" s="225" t="str">
        <f t="shared" si="78"/>
        <v/>
      </c>
      <c r="BO27" s="225" t="str">
        <f t="shared" si="78"/>
        <v/>
      </c>
      <c r="BP27" s="225">
        <f t="shared" si="78"/>
        <v>2</v>
      </c>
      <c r="BQ27" s="225">
        <f t="shared" si="78"/>
        <v>3</v>
      </c>
      <c r="BR27" s="225">
        <f t="shared" si="78"/>
        <v>4</v>
      </c>
      <c r="BS27" s="379" t="str">
        <f t="shared" si="27"/>
        <v>mampu menjelaskan makna NKRI;</v>
      </c>
      <c r="BT27" s="377" t="str">
        <f t="shared" si="28"/>
        <v>mampu menganalisis arti penting keutuhan NKRI;</v>
      </c>
      <c r="BU27" s="377" t="str">
        <f t="shared" si="29"/>
        <v/>
      </c>
      <c r="BV27" s="377" t="str">
        <f t="shared" si="30"/>
        <v/>
      </c>
      <c r="BW27" s="377" t="str">
        <f t="shared" si="31"/>
        <v/>
      </c>
      <c r="BX27" s="377" t="str">
        <f t="shared" si="32"/>
        <v/>
      </c>
      <c r="BY27" s="377" t="str">
        <f t="shared" si="33"/>
        <v/>
      </c>
      <c r="BZ27" s="377">
        <f t="shared" si="34"/>
        <v>0</v>
      </c>
      <c r="CA27" s="377">
        <f t="shared" si="35"/>
        <v>0</v>
      </c>
      <c r="CB27" s="377">
        <f t="shared" si="36"/>
        <v>0</v>
      </c>
      <c r="CC27" s="257" t="str">
        <f t="shared" si="37"/>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7" s="257" t="str">
        <f t="shared" si="38"/>
        <v>Kompetensi dalam hal mampu menjelaskan makna NKRI;mampu menganalisis arti penting keutuhan NKRI; perlu ditingkatkan.</v>
      </c>
    </row>
    <row r="28" spans="1:82" ht="18.75" customHeight="1">
      <c r="A28" s="190"/>
      <c r="B28" s="208">
        <f>'DATA PESERTA DIDIK'!A18</f>
        <v>13</v>
      </c>
      <c r="C28" s="248" t="str">
        <f>'DATA PESERTA DIDIK'!D18</f>
        <v>DAFFA FAIRUZ HIDAYANTO</v>
      </c>
      <c r="D28" s="249">
        <v>90</v>
      </c>
      <c r="E28" s="249">
        <v>100</v>
      </c>
      <c r="F28" s="249">
        <v>100</v>
      </c>
      <c r="G28" s="249">
        <v>100</v>
      </c>
      <c r="H28" s="249">
        <v>100</v>
      </c>
      <c r="I28" s="249">
        <v>100</v>
      </c>
      <c r="J28" s="249">
        <v>100</v>
      </c>
      <c r="K28" s="249"/>
      <c r="L28" s="249"/>
      <c r="M28" s="249"/>
      <c r="N28" s="250">
        <f t="shared" si="6"/>
        <v>98.571428571428569</v>
      </c>
      <c r="O28" s="251"/>
      <c r="P28" s="251">
        <v>96</v>
      </c>
      <c r="Q28" s="250">
        <f t="shared" si="11"/>
        <v>96</v>
      </c>
      <c r="R28" s="370">
        <f t="shared" si="12"/>
        <v>97.714285714285708</v>
      </c>
      <c r="S28" s="190"/>
      <c r="T28" s="190"/>
      <c r="U28" s="253" t="str">
        <f t="shared" ref="U28:AD28" si="79">IF(D28&gt;=$R$16,D28,"")</f>
        <v/>
      </c>
      <c r="V28" s="253">
        <f t="shared" si="79"/>
        <v>100</v>
      </c>
      <c r="W28" s="253">
        <f t="shared" si="79"/>
        <v>100</v>
      </c>
      <c r="X28" s="253">
        <f t="shared" si="79"/>
        <v>100</v>
      </c>
      <c r="Y28" s="253">
        <f t="shared" si="79"/>
        <v>100</v>
      </c>
      <c r="Z28" s="253">
        <f t="shared" si="79"/>
        <v>100</v>
      </c>
      <c r="AA28" s="253">
        <f t="shared" si="79"/>
        <v>100</v>
      </c>
      <c r="AB28" s="253" t="str">
        <f t="shared" si="79"/>
        <v/>
      </c>
      <c r="AC28" s="253" t="str">
        <f t="shared" si="79"/>
        <v/>
      </c>
      <c r="AD28" s="253" t="str">
        <f t="shared" si="79"/>
        <v/>
      </c>
      <c r="AE28" s="254" t="str">
        <f t="shared" ref="AE28:AN28" si="80">IFERROR(RANK(U28,$U28:$AD28,0)+COUNTIF($U28:U28,U28)-1,"")</f>
        <v/>
      </c>
      <c r="AF28" s="254">
        <f t="shared" si="80"/>
        <v>1</v>
      </c>
      <c r="AG28" s="254">
        <f t="shared" si="80"/>
        <v>2</v>
      </c>
      <c r="AH28" s="254">
        <f t="shared" si="80"/>
        <v>3</v>
      </c>
      <c r="AI28" s="254">
        <f t="shared" si="80"/>
        <v>4</v>
      </c>
      <c r="AJ28" s="254">
        <f t="shared" si="80"/>
        <v>5</v>
      </c>
      <c r="AK28" s="254">
        <f t="shared" si="80"/>
        <v>6</v>
      </c>
      <c r="AL28" s="254" t="str">
        <f t="shared" si="80"/>
        <v/>
      </c>
      <c r="AM28" s="254" t="str">
        <f t="shared" si="80"/>
        <v/>
      </c>
      <c r="AN28" s="254" t="str">
        <f t="shared" si="80"/>
        <v/>
      </c>
      <c r="AO28" s="379" t="str">
        <f t="shared" si="15"/>
        <v/>
      </c>
      <c r="AP28" s="380" t="str">
        <f t="shared" si="16"/>
        <v>mampu menganalisis arti penting keutuhan NKRI;</v>
      </c>
      <c r="AQ28" s="380" t="str">
        <f t="shared" si="17"/>
        <v>mampu menunjukkan sikap bangga sebagai bangsa Indonesia;</v>
      </c>
      <c r="AR28" s="380" t="str">
        <f t="shared" si="18"/>
        <v>mampu menjelaskan makna Negara Kesatuan Republik Indonesia;</v>
      </c>
      <c r="AS28" s="380" t="str">
        <f t="shared" si="19"/>
        <v>mampu memberi contoh sikap dan perilaku yang menjaga lingkungan sekitar dalam upaya menjaga keutuhan Negara Kesatuan Republik Indonesia;</v>
      </c>
      <c r="AT28" s="380" t="str">
        <f t="shared" si="20"/>
        <v>mampu memberikan contoh pelaksanaan gotong royong untuk mencapai tujuan bersama;</v>
      </c>
      <c r="AU28" s="380" t="str">
        <f t="shared" si="21"/>
        <v>mampu memberikan contoh kebutuhan baik secara individual maupun kolektif.</v>
      </c>
      <c r="AV28" s="380" t="str">
        <f t="shared" si="22"/>
        <v/>
      </c>
      <c r="AW28" s="380" t="str">
        <f t="shared" si="23"/>
        <v/>
      </c>
      <c r="AX28" s="380" t="str">
        <f t="shared" si="24"/>
        <v/>
      </c>
      <c r="AY28" s="255">
        <f t="shared" ref="AY28:BH28" si="81">IF(D28&lt;$R$16,D28,"")</f>
        <v>90</v>
      </c>
      <c r="AZ28" s="255" t="str">
        <f t="shared" si="81"/>
        <v/>
      </c>
      <c r="BA28" s="255" t="str">
        <f t="shared" si="81"/>
        <v/>
      </c>
      <c r="BB28" s="255" t="str">
        <f t="shared" si="81"/>
        <v/>
      </c>
      <c r="BC28" s="255" t="str">
        <f t="shared" si="81"/>
        <v/>
      </c>
      <c r="BD28" s="255" t="str">
        <f t="shared" si="81"/>
        <v/>
      </c>
      <c r="BE28" s="255" t="str">
        <f t="shared" si="81"/>
        <v/>
      </c>
      <c r="BF28" s="255">
        <f t="shared" si="81"/>
        <v>0</v>
      </c>
      <c r="BG28" s="255">
        <f t="shared" si="81"/>
        <v>0</v>
      </c>
      <c r="BH28" s="255">
        <f t="shared" si="81"/>
        <v>0</v>
      </c>
      <c r="BI28" s="225">
        <f t="shared" ref="BI28:BR28" si="82">IFERROR(RANK(AY28,$AY28:$BH28,0)+COUNTIF($AY28:AY28,AY28)-1,"")</f>
        <v>1</v>
      </c>
      <c r="BJ28" s="225" t="str">
        <f t="shared" si="82"/>
        <v/>
      </c>
      <c r="BK28" s="225" t="str">
        <f t="shared" si="82"/>
        <v/>
      </c>
      <c r="BL28" s="225" t="str">
        <f t="shared" si="82"/>
        <v/>
      </c>
      <c r="BM28" s="225" t="str">
        <f t="shared" si="82"/>
        <v/>
      </c>
      <c r="BN28" s="225" t="str">
        <f t="shared" si="82"/>
        <v/>
      </c>
      <c r="BO28" s="225" t="str">
        <f t="shared" si="82"/>
        <v/>
      </c>
      <c r="BP28" s="225">
        <f t="shared" si="82"/>
        <v>2</v>
      </c>
      <c r="BQ28" s="225">
        <f t="shared" si="82"/>
        <v>3</v>
      </c>
      <c r="BR28" s="225">
        <f t="shared" si="82"/>
        <v>4</v>
      </c>
      <c r="BS28" s="379" t="str">
        <f t="shared" si="27"/>
        <v>mampu menjelaskan makna NKRI;</v>
      </c>
      <c r="BT28" s="377" t="str">
        <f t="shared" si="28"/>
        <v/>
      </c>
      <c r="BU28" s="377" t="str">
        <f t="shared" si="29"/>
        <v/>
      </c>
      <c r="BV28" s="377" t="str">
        <f t="shared" si="30"/>
        <v/>
      </c>
      <c r="BW28" s="377" t="str">
        <f t="shared" si="31"/>
        <v/>
      </c>
      <c r="BX28" s="377" t="str">
        <f t="shared" si="32"/>
        <v/>
      </c>
      <c r="BY28" s="377" t="str">
        <f t="shared" si="33"/>
        <v/>
      </c>
      <c r="BZ28" s="377">
        <f t="shared" si="34"/>
        <v>0</v>
      </c>
      <c r="CA28" s="377">
        <f t="shared" si="35"/>
        <v>0</v>
      </c>
      <c r="CB28" s="377">
        <f t="shared" si="36"/>
        <v>0</v>
      </c>
      <c r="CC28" s="257" t="str">
        <f t="shared" si="37"/>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8" s="257" t="str">
        <f t="shared" si="38"/>
        <v>Kompetensi dalam hal mampu menjelaskan makna NKRI; perlu ditingkatkan.</v>
      </c>
    </row>
    <row r="29" spans="1:82" ht="18.75" customHeight="1">
      <c r="A29" s="190"/>
      <c r="B29" s="208">
        <f>'DATA PESERTA DIDIK'!A19</f>
        <v>14</v>
      </c>
      <c r="C29" s="248" t="str">
        <f>'DATA PESERTA DIDIK'!D19</f>
        <v>DAFFA NAUFAL ALFARIL</v>
      </c>
      <c r="D29" s="249">
        <v>90</v>
      </c>
      <c r="E29" s="249">
        <v>100</v>
      </c>
      <c r="F29" s="249">
        <v>100</v>
      </c>
      <c r="G29" s="249">
        <v>100</v>
      </c>
      <c r="H29" s="249">
        <v>100</v>
      </c>
      <c r="I29" s="249">
        <v>100</v>
      </c>
      <c r="J29" s="249">
        <v>100</v>
      </c>
      <c r="K29" s="249"/>
      <c r="L29" s="249"/>
      <c r="M29" s="249"/>
      <c r="N29" s="250">
        <f t="shared" si="6"/>
        <v>98.571428571428569</v>
      </c>
      <c r="O29" s="251"/>
      <c r="P29" s="251">
        <v>94</v>
      </c>
      <c r="Q29" s="250">
        <f t="shared" si="11"/>
        <v>94</v>
      </c>
      <c r="R29" s="370">
        <f t="shared" si="12"/>
        <v>97.047619047619037</v>
      </c>
      <c r="S29" s="190"/>
      <c r="T29" s="190"/>
      <c r="U29" s="253" t="str">
        <f t="shared" ref="U29:AD29" si="83">IF(D29&gt;=$R$16,D29,"")</f>
        <v/>
      </c>
      <c r="V29" s="253">
        <f t="shared" si="83"/>
        <v>100</v>
      </c>
      <c r="W29" s="253">
        <f t="shared" si="83"/>
        <v>100</v>
      </c>
      <c r="X29" s="253">
        <f t="shared" si="83"/>
        <v>100</v>
      </c>
      <c r="Y29" s="253">
        <f t="shared" si="83"/>
        <v>100</v>
      </c>
      <c r="Z29" s="253">
        <f t="shared" si="83"/>
        <v>100</v>
      </c>
      <c r="AA29" s="253">
        <f t="shared" si="83"/>
        <v>100</v>
      </c>
      <c r="AB29" s="253" t="str">
        <f t="shared" si="83"/>
        <v/>
      </c>
      <c r="AC29" s="253" t="str">
        <f t="shared" si="83"/>
        <v/>
      </c>
      <c r="AD29" s="253" t="str">
        <f t="shared" si="83"/>
        <v/>
      </c>
      <c r="AE29" s="254" t="str">
        <f t="shared" ref="AE29:AN29" si="84">IFERROR(RANK(U29,$U29:$AD29,0)+COUNTIF($U29:U29,U29)-1,"")</f>
        <v/>
      </c>
      <c r="AF29" s="254">
        <f t="shared" si="84"/>
        <v>1</v>
      </c>
      <c r="AG29" s="254">
        <f t="shared" si="84"/>
        <v>2</v>
      </c>
      <c r="AH29" s="254">
        <f t="shared" si="84"/>
        <v>3</v>
      </c>
      <c r="AI29" s="254">
        <f t="shared" si="84"/>
        <v>4</v>
      </c>
      <c r="AJ29" s="254">
        <f t="shared" si="84"/>
        <v>5</v>
      </c>
      <c r="AK29" s="254">
        <f t="shared" si="84"/>
        <v>6</v>
      </c>
      <c r="AL29" s="254" t="str">
        <f t="shared" si="84"/>
        <v/>
      </c>
      <c r="AM29" s="254" t="str">
        <f t="shared" si="84"/>
        <v/>
      </c>
      <c r="AN29" s="254" t="str">
        <f t="shared" si="84"/>
        <v/>
      </c>
      <c r="AO29" s="379" t="str">
        <f t="shared" si="15"/>
        <v/>
      </c>
      <c r="AP29" s="380" t="str">
        <f t="shared" si="16"/>
        <v>mampu menganalisis arti penting keutuhan NKRI;</v>
      </c>
      <c r="AQ29" s="380" t="str">
        <f t="shared" si="17"/>
        <v>mampu menunjukkan sikap bangga sebagai bangsa Indonesia;</v>
      </c>
      <c r="AR29" s="380" t="str">
        <f t="shared" si="18"/>
        <v>mampu menjelaskan makna Negara Kesatuan Republik Indonesia;</v>
      </c>
      <c r="AS29" s="380" t="str">
        <f t="shared" si="19"/>
        <v>mampu memberi contoh sikap dan perilaku yang menjaga lingkungan sekitar dalam upaya menjaga keutuhan Negara Kesatuan Republik Indonesia;</v>
      </c>
      <c r="AT29" s="380" t="str">
        <f t="shared" si="20"/>
        <v>mampu memberikan contoh pelaksanaan gotong royong untuk mencapai tujuan bersama;</v>
      </c>
      <c r="AU29" s="380" t="str">
        <f t="shared" si="21"/>
        <v>mampu memberikan contoh kebutuhan baik secara individual maupun kolektif.</v>
      </c>
      <c r="AV29" s="380" t="str">
        <f t="shared" si="22"/>
        <v/>
      </c>
      <c r="AW29" s="380" t="str">
        <f t="shared" si="23"/>
        <v/>
      </c>
      <c r="AX29" s="380" t="str">
        <f t="shared" si="24"/>
        <v/>
      </c>
      <c r="AY29" s="255">
        <f t="shared" ref="AY29:BH29" si="85">IF(D29&lt;$R$16,D29,"")</f>
        <v>90</v>
      </c>
      <c r="AZ29" s="255" t="str">
        <f t="shared" si="85"/>
        <v/>
      </c>
      <c r="BA29" s="255" t="str">
        <f t="shared" si="85"/>
        <v/>
      </c>
      <c r="BB29" s="255" t="str">
        <f t="shared" si="85"/>
        <v/>
      </c>
      <c r="BC29" s="255" t="str">
        <f t="shared" si="85"/>
        <v/>
      </c>
      <c r="BD29" s="255" t="str">
        <f t="shared" si="85"/>
        <v/>
      </c>
      <c r="BE29" s="255" t="str">
        <f t="shared" si="85"/>
        <v/>
      </c>
      <c r="BF29" s="255">
        <f t="shared" si="85"/>
        <v>0</v>
      </c>
      <c r="BG29" s="255">
        <f t="shared" si="85"/>
        <v>0</v>
      </c>
      <c r="BH29" s="255">
        <f t="shared" si="85"/>
        <v>0</v>
      </c>
      <c r="BI29" s="225">
        <f t="shared" ref="BI29:BR29" si="86">IFERROR(RANK(AY29,$AY29:$BH29,0)+COUNTIF($AY29:AY29,AY29)-1,"")</f>
        <v>1</v>
      </c>
      <c r="BJ29" s="225" t="str">
        <f t="shared" si="86"/>
        <v/>
      </c>
      <c r="BK29" s="225" t="str">
        <f t="shared" si="86"/>
        <v/>
      </c>
      <c r="BL29" s="225" t="str">
        <f t="shared" si="86"/>
        <v/>
      </c>
      <c r="BM29" s="225" t="str">
        <f t="shared" si="86"/>
        <v/>
      </c>
      <c r="BN29" s="225" t="str">
        <f t="shared" si="86"/>
        <v/>
      </c>
      <c r="BO29" s="225" t="str">
        <f t="shared" si="86"/>
        <v/>
      </c>
      <c r="BP29" s="225">
        <f t="shared" si="86"/>
        <v>2</v>
      </c>
      <c r="BQ29" s="225">
        <f t="shared" si="86"/>
        <v>3</v>
      </c>
      <c r="BR29" s="225">
        <f t="shared" si="86"/>
        <v>4</v>
      </c>
      <c r="BS29" s="379" t="str">
        <f t="shared" si="27"/>
        <v>mampu menjelaskan makna NKRI;</v>
      </c>
      <c r="BT29" s="377" t="str">
        <f t="shared" si="28"/>
        <v/>
      </c>
      <c r="BU29" s="377" t="str">
        <f t="shared" si="29"/>
        <v/>
      </c>
      <c r="BV29" s="377" t="str">
        <f t="shared" si="30"/>
        <v/>
      </c>
      <c r="BW29" s="377" t="str">
        <f t="shared" si="31"/>
        <v/>
      </c>
      <c r="BX29" s="377" t="str">
        <f t="shared" si="32"/>
        <v/>
      </c>
      <c r="BY29" s="377" t="str">
        <f t="shared" si="33"/>
        <v/>
      </c>
      <c r="BZ29" s="377">
        <f t="shared" si="34"/>
        <v>0</v>
      </c>
      <c r="CA29" s="377">
        <f t="shared" si="35"/>
        <v>0</v>
      </c>
      <c r="CB29" s="377">
        <f t="shared" si="36"/>
        <v>0</v>
      </c>
      <c r="CC29" s="257" t="str">
        <f t="shared" si="37"/>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29" s="257" t="str">
        <f t="shared" si="38"/>
        <v>Kompetensi dalam hal mampu menjelaskan makna NKRI; perlu ditingkatkan.</v>
      </c>
    </row>
    <row r="30" spans="1:82" ht="18.75" customHeight="1">
      <c r="A30" s="190"/>
      <c r="B30" s="208">
        <f>'DATA PESERTA DIDIK'!A20</f>
        <v>15</v>
      </c>
      <c r="C30" s="248" t="str">
        <f>'DATA PESERTA DIDIK'!D20</f>
        <v>DYAN ADHITAMA CATUR RIADY</v>
      </c>
      <c r="D30" s="249">
        <v>90</v>
      </c>
      <c r="E30" s="249">
        <v>90</v>
      </c>
      <c r="F30" s="249">
        <v>100</v>
      </c>
      <c r="G30" s="249">
        <v>100</v>
      </c>
      <c r="H30" s="249">
        <v>100</v>
      </c>
      <c r="I30" s="249">
        <v>100</v>
      </c>
      <c r="J30" s="249">
        <v>100</v>
      </c>
      <c r="K30" s="249"/>
      <c r="L30" s="249"/>
      <c r="M30" s="249"/>
      <c r="N30" s="250">
        <f t="shared" si="6"/>
        <v>97.142857142857139</v>
      </c>
      <c r="O30" s="251"/>
      <c r="P30" s="251">
        <v>94</v>
      </c>
      <c r="Q30" s="250">
        <f t="shared" si="11"/>
        <v>94</v>
      </c>
      <c r="R30" s="370">
        <f t="shared" si="12"/>
        <v>96.095238095238088</v>
      </c>
      <c r="S30" s="190"/>
      <c r="T30" s="190"/>
      <c r="U30" s="253" t="str">
        <f t="shared" ref="U30:AD30" si="87">IF(D30&gt;=$R$16,D30,"")</f>
        <v/>
      </c>
      <c r="V30" s="253" t="str">
        <f t="shared" si="87"/>
        <v/>
      </c>
      <c r="W30" s="253">
        <f t="shared" si="87"/>
        <v>100</v>
      </c>
      <c r="X30" s="253">
        <f t="shared" si="87"/>
        <v>100</v>
      </c>
      <c r="Y30" s="253">
        <f t="shared" si="87"/>
        <v>100</v>
      </c>
      <c r="Z30" s="253">
        <f t="shared" si="87"/>
        <v>100</v>
      </c>
      <c r="AA30" s="253">
        <f t="shared" si="87"/>
        <v>100</v>
      </c>
      <c r="AB30" s="253" t="str">
        <f t="shared" si="87"/>
        <v/>
      </c>
      <c r="AC30" s="253" t="str">
        <f t="shared" si="87"/>
        <v/>
      </c>
      <c r="AD30" s="253" t="str">
        <f t="shared" si="87"/>
        <v/>
      </c>
      <c r="AE30" s="254" t="str">
        <f t="shared" ref="AE30:AN30" si="88">IFERROR(RANK(U30,$U30:$AD30,0)+COUNTIF($U30:U30,U30)-1,"")</f>
        <v/>
      </c>
      <c r="AF30" s="254" t="str">
        <f t="shared" si="88"/>
        <v/>
      </c>
      <c r="AG30" s="254">
        <f t="shared" si="88"/>
        <v>1</v>
      </c>
      <c r="AH30" s="254">
        <f t="shared" si="88"/>
        <v>2</v>
      </c>
      <c r="AI30" s="254">
        <f t="shared" si="88"/>
        <v>3</v>
      </c>
      <c r="AJ30" s="254">
        <f t="shared" si="88"/>
        <v>4</v>
      </c>
      <c r="AK30" s="254">
        <f t="shared" si="88"/>
        <v>5</v>
      </c>
      <c r="AL30" s="254" t="str">
        <f t="shared" si="88"/>
        <v/>
      </c>
      <c r="AM30" s="254" t="str">
        <f t="shared" si="88"/>
        <v/>
      </c>
      <c r="AN30" s="254" t="str">
        <f t="shared" si="88"/>
        <v/>
      </c>
      <c r="AO30" s="379" t="str">
        <f t="shared" si="15"/>
        <v/>
      </c>
      <c r="AP30" s="380" t="str">
        <f t="shared" si="16"/>
        <v/>
      </c>
      <c r="AQ30" s="380" t="str">
        <f t="shared" si="17"/>
        <v>mampu menunjukkan sikap bangga sebagai bangsa Indonesia;</v>
      </c>
      <c r="AR30" s="380" t="str">
        <f t="shared" si="18"/>
        <v>mampu menjelaskan makna Negara Kesatuan Republik Indonesia;</v>
      </c>
      <c r="AS30" s="380" t="str">
        <f t="shared" si="19"/>
        <v>mampu memberi contoh sikap dan perilaku yang menjaga lingkungan sekitar dalam upaya menjaga keutuhan Negara Kesatuan Republik Indonesia;</v>
      </c>
      <c r="AT30" s="380" t="str">
        <f t="shared" si="20"/>
        <v>mampu memberikan contoh pelaksanaan gotong royong untuk mencapai tujuan bersama;</v>
      </c>
      <c r="AU30" s="380" t="str">
        <f t="shared" si="21"/>
        <v>mampu memberikan contoh kebutuhan baik secara individual maupun kolektif.</v>
      </c>
      <c r="AV30" s="380" t="str">
        <f t="shared" si="22"/>
        <v/>
      </c>
      <c r="AW30" s="380" t="str">
        <f t="shared" si="23"/>
        <v/>
      </c>
      <c r="AX30" s="380" t="str">
        <f t="shared" si="24"/>
        <v/>
      </c>
      <c r="AY30" s="255">
        <f t="shared" ref="AY30:BH30" si="89">IF(D30&lt;$R$16,D30,"")</f>
        <v>90</v>
      </c>
      <c r="AZ30" s="255">
        <f t="shared" si="89"/>
        <v>90</v>
      </c>
      <c r="BA30" s="255" t="str">
        <f t="shared" si="89"/>
        <v/>
      </c>
      <c r="BB30" s="255" t="str">
        <f t="shared" si="89"/>
        <v/>
      </c>
      <c r="BC30" s="255" t="str">
        <f t="shared" si="89"/>
        <v/>
      </c>
      <c r="BD30" s="255" t="str">
        <f t="shared" si="89"/>
        <v/>
      </c>
      <c r="BE30" s="255" t="str">
        <f t="shared" si="89"/>
        <v/>
      </c>
      <c r="BF30" s="255">
        <f t="shared" si="89"/>
        <v>0</v>
      </c>
      <c r="BG30" s="255">
        <f t="shared" si="89"/>
        <v>0</v>
      </c>
      <c r="BH30" s="255">
        <f t="shared" si="89"/>
        <v>0</v>
      </c>
      <c r="BI30" s="225">
        <f t="shared" ref="BI30:BR30" si="90">IFERROR(RANK(AY30,$AY30:$BH30,0)+COUNTIF($AY30:AY30,AY30)-1,"")</f>
        <v>1</v>
      </c>
      <c r="BJ30" s="225">
        <f t="shared" si="90"/>
        <v>2</v>
      </c>
      <c r="BK30" s="225" t="str">
        <f t="shared" si="90"/>
        <v/>
      </c>
      <c r="BL30" s="225" t="str">
        <f t="shared" si="90"/>
        <v/>
      </c>
      <c r="BM30" s="225" t="str">
        <f t="shared" si="90"/>
        <v/>
      </c>
      <c r="BN30" s="225" t="str">
        <f t="shared" si="90"/>
        <v/>
      </c>
      <c r="BO30" s="225" t="str">
        <f t="shared" si="90"/>
        <v/>
      </c>
      <c r="BP30" s="225">
        <f t="shared" si="90"/>
        <v>3</v>
      </c>
      <c r="BQ30" s="225">
        <f t="shared" si="90"/>
        <v>4</v>
      </c>
      <c r="BR30" s="225">
        <f t="shared" si="90"/>
        <v>5</v>
      </c>
      <c r="BS30" s="379" t="str">
        <f t="shared" si="27"/>
        <v>mampu menjelaskan makna NKRI;</v>
      </c>
      <c r="BT30" s="377" t="str">
        <f t="shared" si="28"/>
        <v>mampu menganalisis arti penting keutuhan NKRI;</v>
      </c>
      <c r="BU30" s="377" t="str">
        <f t="shared" si="29"/>
        <v/>
      </c>
      <c r="BV30" s="377" t="str">
        <f t="shared" si="30"/>
        <v/>
      </c>
      <c r="BW30" s="377" t="str">
        <f t="shared" si="31"/>
        <v/>
      </c>
      <c r="BX30" s="377" t="str">
        <f t="shared" si="32"/>
        <v/>
      </c>
      <c r="BY30" s="377" t="str">
        <f t="shared" si="33"/>
        <v/>
      </c>
      <c r="BZ30" s="377">
        <f t="shared" si="34"/>
        <v>0</v>
      </c>
      <c r="CA30" s="377">
        <f t="shared" si="35"/>
        <v>0</v>
      </c>
      <c r="CB30" s="377">
        <f t="shared" si="36"/>
        <v>0</v>
      </c>
      <c r="CC30" s="257" t="str">
        <f t="shared" si="37"/>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30" s="257" t="str">
        <f t="shared" si="38"/>
        <v>Kompetensi dalam hal mampu menjelaskan makna NKRI;mampu menganalisis arti penting keutuhan NKRI; perlu ditingkatkan.</v>
      </c>
    </row>
    <row r="31" spans="1:82" ht="18.75" customHeight="1">
      <c r="A31" s="190"/>
      <c r="B31" s="208">
        <f>'DATA PESERTA DIDIK'!A21</f>
        <v>16</v>
      </c>
      <c r="C31" s="248" t="str">
        <f>'DATA PESERTA DIDIK'!D21</f>
        <v>GENDHIS KINANTI TALITHA HERNADI</v>
      </c>
      <c r="D31" s="249">
        <v>90</v>
      </c>
      <c r="E31" s="249">
        <v>90</v>
      </c>
      <c r="F31" s="249">
        <v>100</v>
      </c>
      <c r="G31" s="249">
        <v>100</v>
      </c>
      <c r="H31" s="249">
        <v>100</v>
      </c>
      <c r="I31" s="249">
        <v>100</v>
      </c>
      <c r="J31" s="249">
        <v>100</v>
      </c>
      <c r="K31" s="249"/>
      <c r="L31" s="249"/>
      <c r="M31" s="249"/>
      <c r="N31" s="250">
        <f t="shared" si="6"/>
        <v>97.142857142857139</v>
      </c>
      <c r="O31" s="251"/>
      <c r="P31" s="251">
        <v>93</v>
      </c>
      <c r="Q31" s="250">
        <f t="shared" si="11"/>
        <v>93</v>
      </c>
      <c r="R31" s="370">
        <f t="shared" si="12"/>
        <v>95.761904761904759</v>
      </c>
      <c r="S31" s="190"/>
      <c r="T31" s="190"/>
      <c r="U31" s="253" t="str">
        <f t="shared" ref="U31:AD31" si="91">IF(D31&gt;=$R$16,D31,"")</f>
        <v/>
      </c>
      <c r="V31" s="253" t="str">
        <f t="shared" si="91"/>
        <v/>
      </c>
      <c r="W31" s="253">
        <f t="shared" si="91"/>
        <v>100</v>
      </c>
      <c r="X31" s="253">
        <f t="shared" si="91"/>
        <v>100</v>
      </c>
      <c r="Y31" s="253">
        <f t="shared" si="91"/>
        <v>100</v>
      </c>
      <c r="Z31" s="253">
        <f t="shared" si="91"/>
        <v>100</v>
      </c>
      <c r="AA31" s="253">
        <f t="shared" si="91"/>
        <v>100</v>
      </c>
      <c r="AB31" s="253" t="str">
        <f t="shared" si="91"/>
        <v/>
      </c>
      <c r="AC31" s="253" t="str">
        <f t="shared" si="91"/>
        <v/>
      </c>
      <c r="AD31" s="253" t="str">
        <f t="shared" si="91"/>
        <v/>
      </c>
      <c r="AE31" s="254" t="str">
        <f t="shared" ref="AE31:AN31" si="92">IFERROR(RANK(U31,$U31:$AD31,0)+COUNTIF($U31:U31,U31)-1,"")</f>
        <v/>
      </c>
      <c r="AF31" s="254" t="str">
        <f t="shared" si="92"/>
        <v/>
      </c>
      <c r="AG31" s="254">
        <f t="shared" si="92"/>
        <v>1</v>
      </c>
      <c r="AH31" s="254">
        <f t="shared" si="92"/>
        <v>2</v>
      </c>
      <c r="AI31" s="254">
        <f t="shared" si="92"/>
        <v>3</v>
      </c>
      <c r="AJ31" s="254">
        <f t="shared" si="92"/>
        <v>4</v>
      </c>
      <c r="AK31" s="254">
        <f t="shared" si="92"/>
        <v>5</v>
      </c>
      <c r="AL31" s="254" t="str">
        <f t="shared" si="92"/>
        <v/>
      </c>
      <c r="AM31" s="254" t="str">
        <f t="shared" si="92"/>
        <v/>
      </c>
      <c r="AN31" s="254" t="str">
        <f t="shared" si="92"/>
        <v/>
      </c>
      <c r="AO31" s="379" t="str">
        <f t="shared" si="15"/>
        <v/>
      </c>
      <c r="AP31" s="380" t="str">
        <f t="shared" si="16"/>
        <v/>
      </c>
      <c r="AQ31" s="380" t="str">
        <f t="shared" si="17"/>
        <v>mampu menunjukkan sikap bangga sebagai bangsa Indonesia;</v>
      </c>
      <c r="AR31" s="380" t="str">
        <f t="shared" si="18"/>
        <v>mampu menjelaskan makna Negara Kesatuan Republik Indonesia;</v>
      </c>
      <c r="AS31" s="380" t="str">
        <f t="shared" si="19"/>
        <v>mampu memberi contoh sikap dan perilaku yang menjaga lingkungan sekitar dalam upaya menjaga keutuhan Negara Kesatuan Republik Indonesia;</v>
      </c>
      <c r="AT31" s="380" t="str">
        <f t="shared" si="20"/>
        <v>mampu memberikan contoh pelaksanaan gotong royong untuk mencapai tujuan bersama;</v>
      </c>
      <c r="AU31" s="380" t="str">
        <f t="shared" si="21"/>
        <v>mampu memberikan contoh kebutuhan baik secara individual maupun kolektif.</v>
      </c>
      <c r="AV31" s="380" t="str">
        <f t="shared" si="22"/>
        <v/>
      </c>
      <c r="AW31" s="380" t="str">
        <f t="shared" si="23"/>
        <v/>
      </c>
      <c r="AX31" s="380" t="str">
        <f t="shared" si="24"/>
        <v/>
      </c>
      <c r="AY31" s="255">
        <f t="shared" ref="AY31:BH31" si="93">IF(D31&lt;$R$16,D31,"")</f>
        <v>90</v>
      </c>
      <c r="AZ31" s="255">
        <f t="shared" si="93"/>
        <v>90</v>
      </c>
      <c r="BA31" s="255" t="str">
        <f t="shared" si="93"/>
        <v/>
      </c>
      <c r="BB31" s="255" t="str">
        <f t="shared" si="93"/>
        <v/>
      </c>
      <c r="BC31" s="255" t="str">
        <f t="shared" si="93"/>
        <v/>
      </c>
      <c r="BD31" s="255" t="str">
        <f t="shared" si="93"/>
        <v/>
      </c>
      <c r="BE31" s="255" t="str">
        <f t="shared" si="93"/>
        <v/>
      </c>
      <c r="BF31" s="255">
        <f t="shared" si="93"/>
        <v>0</v>
      </c>
      <c r="BG31" s="255">
        <f t="shared" si="93"/>
        <v>0</v>
      </c>
      <c r="BH31" s="255">
        <f t="shared" si="93"/>
        <v>0</v>
      </c>
      <c r="BI31" s="225">
        <f t="shared" ref="BI31:BR31" si="94">IFERROR(RANK(AY31,$AY31:$BH31,0)+COUNTIF($AY31:AY31,AY31)-1,"")</f>
        <v>1</v>
      </c>
      <c r="BJ31" s="225">
        <f t="shared" si="94"/>
        <v>2</v>
      </c>
      <c r="BK31" s="225" t="str">
        <f t="shared" si="94"/>
        <v/>
      </c>
      <c r="BL31" s="225" t="str">
        <f t="shared" si="94"/>
        <v/>
      </c>
      <c r="BM31" s="225" t="str">
        <f t="shared" si="94"/>
        <v/>
      </c>
      <c r="BN31" s="225" t="str">
        <f t="shared" si="94"/>
        <v/>
      </c>
      <c r="BO31" s="225" t="str">
        <f t="shared" si="94"/>
        <v/>
      </c>
      <c r="BP31" s="225">
        <f t="shared" si="94"/>
        <v>3</v>
      </c>
      <c r="BQ31" s="225">
        <f t="shared" si="94"/>
        <v>4</v>
      </c>
      <c r="BR31" s="225">
        <f t="shared" si="94"/>
        <v>5</v>
      </c>
      <c r="BS31" s="379" t="str">
        <f t="shared" si="27"/>
        <v>mampu menjelaskan makna NKRI;</v>
      </c>
      <c r="BT31" s="377" t="str">
        <f t="shared" si="28"/>
        <v>mampu menganalisis arti penting keutuhan NKRI;</v>
      </c>
      <c r="BU31" s="377" t="str">
        <f t="shared" si="29"/>
        <v/>
      </c>
      <c r="BV31" s="377" t="str">
        <f t="shared" si="30"/>
        <v/>
      </c>
      <c r="BW31" s="377" t="str">
        <f t="shared" si="31"/>
        <v/>
      </c>
      <c r="BX31" s="377" t="str">
        <f t="shared" si="32"/>
        <v/>
      </c>
      <c r="BY31" s="377" t="str">
        <f t="shared" si="33"/>
        <v/>
      </c>
      <c r="BZ31" s="377">
        <f t="shared" si="34"/>
        <v>0</v>
      </c>
      <c r="CA31" s="377">
        <f t="shared" si="35"/>
        <v>0</v>
      </c>
      <c r="CB31" s="377">
        <f t="shared" si="36"/>
        <v>0</v>
      </c>
      <c r="CC31" s="257" t="str">
        <f t="shared" si="37"/>
        <v>Kompetensi dalam hal 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31" s="257" t="str">
        <f t="shared" si="38"/>
        <v>Kompetensi dalam hal mampu menjelaskan makna NKRI;mampu menganalisis arti penting keutuhan NKRI; perlu ditingkatkan.</v>
      </c>
    </row>
    <row r="32" spans="1:82" ht="18.75" customHeight="1">
      <c r="A32" s="190"/>
      <c r="B32" s="208">
        <f>'DATA PESERTA DIDIK'!A22</f>
        <v>17</v>
      </c>
      <c r="C32" s="248" t="str">
        <f>'DATA PESERTA DIDIK'!D22</f>
        <v>HANAN TAQI AFLAHA</v>
      </c>
      <c r="D32" s="249">
        <v>100</v>
      </c>
      <c r="E32" s="249">
        <v>100</v>
      </c>
      <c r="F32" s="249">
        <v>100</v>
      </c>
      <c r="G32" s="249">
        <v>100</v>
      </c>
      <c r="H32" s="249">
        <v>100</v>
      </c>
      <c r="I32" s="249">
        <v>100</v>
      </c>
      <c r="J32" s="249">
        <v>98</v>
      </c>
      <c r="K32" s="249"/>
      <c r="L32" s="249"/>
      <c r="M32" s="249"/>
      <c r="N32" s="250">
        <f t="shared" si="6"/>
        <v>99.714285714285708</v>
      </c>
      <c r="O32" s="251"/>
      <c r="P32" s="251">
        <v>98</v>
      </c>
      <c r="Q32" s="250">
        <f t="shared" si="11"/>
        <v>98</v>
      </c>
      <c r="R32" s="370">
        <f t="shared" si="12"/>
        <v>99.142857142857153</v>
      </c>
      <c r="S32" s="190"/>
      <c r="T32" s="190"/>
      <c r="U32" s="253">
        <f t="shared" ref="U32:AD32" si="95">IF(D32&gt;=$R$16,D32,"")</f>
        <v>100</v>
      </c>
      <c r="V32" s="253">
        <f t="shared" si="95"/>
        <v>100</v>
      </c>
      <c r="W32" s="253">
        <f t="shared" si="95"/>
        <v>100</v>
      </c>
      <c r="X32" s="253">
        <f t="shared" si="95"/>
        <v>100</v>
      </c>
      <c r="Y32" s="253">
        <f t="shared" si="95"/>
        <v>100</v>
      </c>
      <c r="Z32" s="253">
        <f t="shared" si="95"/>
        <v>100</v>
      </c>
      <c r="AA32" s="253">
        <f t="shared" si="95"/>
        <v>98</v>
      </c>
      <c r="AB32" s="253" t="str">
        <f t="shared" si="95"/>
        <v/>
      </c>
      <c r="AC32" s="253" t="str">
        <f t="shared" si="95"/>
        <v/>
      </c>
      <c r="AD32" s="253" t="str">
        <f t="shared" si="95"/>
        <v/>
      </c>
      <c r="AE32" s="254">
        <f t="shared" ref="AE32:AN32" si="96">IFERROR(RANK(U32,$U32:$AD32,0)+COUNTIF($U32:U32,U32)-1,"")</f>
        <v>1</v>
      </c>
      <c r="AF32" s="254">
        <f t="shared" si="96"/>
        <v>2</v>
      </c>
      <c r="AG32" s="254">
        <f t="shared" si="96"/>
        <v>3</v>
      </c>
      <c r="AH32" s="254">
        <f t="shared" si="96"/>
        <v>4</v>
      </c>
      <c r="AI32" s="254">
        <f t="shared" si="96"/>
        <v>5</v>
      </c>
      <c r="AJ32" s="254">
        <f t="shared" si="96"/>
        <v>6</v>
      </c>
      <c r="AK32" s="254">
        <f t="shared" si="96"/>
        <v>7</v>
      </c>
      <c r="AL32" s="254" t="str">
        <f t="shared" si="96"/>
        <v/>
      </c>
      <c r="AM32" s="254" t="str">
        <f t="shared" si="96"/>
        <v/>
      </c>
      <c r="AN32" s="254" t="str">
        <f t="shared" si="96"/>
        <v/>
      </c>
      <c r="AO32" s="379" t="str">
        <f t="shared" si="15"/>
        <v>mampu menjelaskan makna NKRI;</v>
      </c>
      <c r="AP32" s="380" t="str">
        <f t="shared" si="16"/>
        <v>mampu menganalisis arti penting keutuhan NKRI;</v>
      </c>
      <c r="AQ32" s="380" t="str">
        <f t="shared" si="17"/>
        <v>mampu menunjukkan sikap bangga sebagai bangsa Indonesia;</v>
      </c>
      <c r="AR32" s="380" t="str">
        <f t="shared" si="18"/>
        <v>mampu menjelaskan makna Negara Kesatuan Republik Indonesia;</v>
      </c>
      <c r="AS32" s="380" t="str">
        <f t="shared" si="19"/>
        <v>mampu memberi contoh sikap dan perilaku yang menjaga lingkungan sekitar dalam upaya menjaga keutuhan Negara Kesatuan Republik Indonesia;</v>
      </c>
      <c r="AT32" s="380" t="str">
        <f t="shared" si="20"/>
        <v>mampu memberikan contoh pelaksanaan gotong royong untuk mencapai tujuan bersama;</v>
      </c>
      <c r="AU32" s="380" t="str">
        <f t="shared" si="21"/>
        <v/>
      </c>
      <c r="AV32" s="380" t="str">
        <f t="shared" si="22"/>
        <v/>
      </c>
      <c r="AW32" s="380" t="str">
        <f t="shared" si="23"/>
        <v/>
      </c>
      <c r="AX32" s="380" t="str">
        <f t="shared" si="24"/>
        <v/>
      </c>
      <c r="AY32" s="255" t="str">
        <f t="shared" ref="AY32:BH32" si="97">IF(D32&lt;$R$16,D32,"")</f>
        <v/>
      </c>
      <c r="AZ32" s="255" t="str">
        <f t="shared" si="97"/>
        <v/>
      </c>
      <c r="BA32" s="255" t="str">
        <f t="shared" si="97"/>
        <v/>
      </c>
      <c r="BB32" s="255" t="str">
        <f t="shared" si="97"/>
        <v/>
      </c>
      <c r="BC32" s="255" t="str">
        <f t="shared" si="97"/>
        <v/>
      </c>
      <c r="BD32" s="255" t="str">
        <f t="shared" si="97"/>
        <v/>
      </c>
      <c r="BE32" s="255" t="str">
        <f t="shared" si="97"/>
        <v/>
      </c>
      <c r="BF32" s="255">
        <f t="shared" si="97"/>
        <v>0</v>
      </c>
      <c r="BG32" s="255">
        <f t="shared" si="97"/>
        <v>0</v>
      </c>
      <c r="BH32" s="255">
        <f t="shared" si="97"/>
        <v>0</v>
      </c>
      <c r="BI32" s="225" t="str">
        <f t="shared" ref="BI32:BR32" si="98">IFERROR(RANK(AY32,$AY32:$BH32,0)+COUNTIF($AY32:AY32,AY32)-1,"")</f>
        <v/>
      </c>
      <c r="BJ32" s="225" t="str">
        <f t="shared" si="98"/>
        <v/>
      </c>
      <c r="BK32" s="225" t="str">
        <f t="shared" si="98"/>
        <v/>
      </c>
      <c r="BL32" s="225" t="str">
        <f t="shared" si="98"/>
        <v/>
      </c>
      <c r="BM32" s="225" t="str">
        <f t="shared" si="98"/>
        <v/>
      </c>
      <c r="BN32" s="225" t="str">
        <f t="shared" si="98"/>
        <v/>
      </c>
      <c r="BO32" s="225" t="str">
        <f t="shared" si="98"/>
        <v/>
      </c>
      <c r="BP32" s="225">
        <f t="shared" si="98"/>
        <v>1</v>
      </c>
      <c r="BQ32" s="225">
        <f t="shared" si="98"/>
        <v>2</v>
      </c>
      <c r="BR32" s="225">
        <f t="shared" si="98"/>
        <v>3</v>
      </c>
      <c r="BS32" s="379" t="str">
        <f t="shared" si="27"/>
        <v/>
      </c>
      <c r="BT32" s="377" t="str">
        <f t="shared" si="28"/>
        <v/>
      </c>
      <c r="BU32" s="377" t="str">
        <f t="shared" si="29"/>
        <v/>
      </c>
      <c r="BV32" s="377" t="str">
        <f t="shared" si="30"/>
        <v/>
      </c>
      <c r="BW32" s="377" t="str">
        <f t="shared" si="31"/>
        <v/>
      </c>
      <c r="BX32" s="377" t="str">
        <f t="shared" si="32"/>
        <v/>
      </c>
      <c r="BY32" s="377" t="str">
        <f t="shared" si="33"/>
        <v>mampu memberikan contoh kebutuhan baik secara individual maupun kolektif.</v>
      </c>
      <c r="BZ32" s="377">
        <f t="shared" si="34"/>
        <v>0</v>
      </c>
      <c r="CA32" s="377">
        <f t="shared" si="35"/>
        <v>0</v>
      </c>
      <c r="CB32" s="377">
        <f t="shared" si="36"/>
        <v>0</v>
      </c>
      <c r="CC32" s="257" t="str">
        <f t="shared" si="37"/>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 sudah tercapai.</v>
      </c>
      <c r="CD32" s="257" t="str">
        <f t="shared" si="38"/>
        <v>Kompetensi dalam hal mampu memberikan contoh kebutuhan baik secara individual maupun kolektif. perlu ditingkatkan.</v>
      </c>
    </row>
    <row r="33" spans="1:82" ht="18.75" customHeight="1">
      <c r="A33" s="190"/>
      <c r="B33" s="208">
        <f>'DATA PESERTA DIDIK'!A23</f>
        <v>18</v>
      </c>
      <c r="C33" s="248" t="str">
        <f>'DATA PESERTA DIDIK'!D23</f>
        <v>ILLONA JIHAN AL SYAURABBANI</v>
      </c>
      <c r="D33" s="249">
        <v>100</v>
      </c>
      <c r="E33" s="249">
        <v>100</v>
      </c>
      <c r="F33" s="249">
        <v>100</v>
      </c>
      <c r="G33" s="249">
        <v>90</v>
      </c>
      <c r="H33" s="249">
        <v>95</v>
      </c>
      <c r="I33" s="249">
        <v>100</v>
      </c>
      <c r="J33" s="249">
        <v>100</v>
      </c>
      <c r="K33" s="249"/>
      <c r="L33" s="249"/>
      <c r="M33" s="249"/>
      <c r="N33" s="250">
        <f t="shared" si="6"/>
        <v>97.857142857142861</v>
      </c>
      <c r="O33" s="251"/>
      <c r="P33" s="251">
        <v>96</v>
      </c>
      <c r="Q33" s="250">
        <f t="shared" si="11"/>
        <v>96</v>
      </c>
      <c r="R33" s="370">
        <f t="shared" si="12"/>
        <v>97.238095238095241</v>
      </c>
      <c r="S33" s="190"/>
      <c r="T33" s="190"/>
      <c r="U33" s="253">
        <f t="shared" ref="U33:AD33" si="99">IF(D33&gt;=$R$16,D33,"")</f>
        <v>100</v>
      </c>
      <c r="V33" s="253">
        <f t="shared" si="99"/>
        <v>100</v>
      </c>
      <c r="W33" s="253">
        <f t="shared" si="99"/>
        <v>100</v>
      </c>
      <c r="X33" s="253" t="str">
        <f t="shared" si="99"/>
        <v/>
      </c>
      <c r="Y33" s="253">
        <f t="shared" si="99"/>
        <v>95</v>
      </c>
      <c r="Z33" s="253">
        <f t="shared" si="99"/>
        <v>100</v>
      </c>
      <c r="AA33" s="253">
        <f t="shared" si="99"/>
        <v>100</v>
      </c>
      <c r="AB33" s="253" t="str">
        <f t="shared" si="99"/>
        <v/>
      </c>
      <c r="AC33" s="253" t="str">
        <f t="shared" si="99"/>
        <v/>
      </c>
      <c r="AD33" s="253" t="str">
        <f t="shared" si="99"/>
        <v/>
      </c>
      <c r="AE33" s="254">
        <f t="shared" ref="AE33:AN33" si="100">IFERROR(RANK(U33,$U33:$AD33,0)+COUNTIF($U33:U33,U33)-1,"")</f>
        <v>1</v>
      </c>
      <c r="AF33" s="254">
        <f t="shared" si="100"/>
        <v>2</v>
      </c>
      <c r="AG33" s="254">
        <f t="shared" si="100"/>
        <v>3</v>
      </c>
      <c r="AH33" s="254" t="str">
        <f t="shared" si="100"/>
        <v/>
      </c>
      <c r="AI33" s="254">
        <f t="shared" si="100"/>
        <v>6</v>
      </c>
      <c r="AJ33" s="254">
        <f t="shared" si="100"/>
        <v>4</v>
      </c>
      <c r="AK33" s="254">
        <f t="shared" si="100"/>
        <v>5</v>
      </c>
      <c r="AL33" s="254" t="str">
        <f t="shared" si="100"/>
        <v/>
      </c>
      <c r="AM33" s="254" t="str">
        <f t="shared" si="100"/>
        <v/>
      </c>
      <c r="AN33" s="254" t="str">
        <f t="shared" si="100"/>
        <v/>
      </c>
      <c r="AO33" s="379" t="str">
        <f t="shared" si="15"/>
        <v>mampu menjelaskan makna NKRI;</v>
      </c>
      <c r="AP33" s="380" t="str">
        <f t="shared" si="16"/>
        <v>mampu menganalisis arti penting keutuhan NKRI;</v>
      </c>
      <c r="AQ33" s="380" t="str">
        <f t="shared" si="17"/>
        <v>mampu menunjukkan sikap bangga sebagai bangsa Indonesia;</v>
      </c>
      <c r="AR33" s="380" t="str">
        <f t="shared" si="18"/>
        <v/>
      </c>
      <c r="AS33" s="380" t="str">
        <f t="shared" si="19"/>
        <v/>
      </c>
      <c r="AT33" s="380" t="str">
        <f t="shared" si="20"/>
        <v>mampu memberikan contoh pelaksanaan gotong royong untuk mencapai tujuan bersama;</v>
      </c>
      <c r="AU33" s="380" t="str">
        <f t="shared" si="21"/>
        <v>mampu memberikan contoh kebutuhan baik secara individual maupun kolektif.</v>
      </c>
      <c r="AV33" s="380" t="str">
        <f t="shared" si="22"/>
        <v/>
      </c>
      <c r="AW33" s="380" t="str">
        <f t="shared" si="23"/>
        <v/>
      </c>
      <c r="AX33" s="380" t="str">
        <f t="shared" si="24"/>
        <v/>
      </c>
      <c r="AY33" s="255" t="str">
        <f t="shared" ref="AY33:BH33" si="101">IF(D33&lt;$R$16,D33,"")</f>
        <v/>
      </c>
      <c r="AZ33" s="255" t="str">
        <f t="shared" si="101"/>
        <v/>
      </c>
      <c r="BA33" s="255" t="str">
        <f t="shared" si="101"/>
        <v/>
      </c>
      <c r="BB33" s="255">
        <f t="shared" si="101"/>
        <v>90</v>
      </c>
      <c r="BC33" s="255" t="str">
        <f t="shared" si="101"/>
        <v/>
      </c>
      <c r="BD33" s="255" t="str">
        <f t="shared" si="101"/>
        <v/>
      </c>
      <c r="BE33" s="255" t="str">
        <f t="shared" si="101"/>
        <v/>
      </c>
      <c r="BF33" s="255">
        <f t="shared" si="101"/>
        <v>0</v>
      </c>
      <c r="BG33" s="255">
        <f t="shared" si="101"/>
        <v>0</v>
      </c>
      <c r="BH33" s="255">
        <f t="shared" si="101"/>
        <v>0</v>
      </c>
      <c r="BI33" s="225" t="str">
        <f t="shared" ref="BI33:BR33" si="102">IFERROR(RANK(AY33,$AY33:$BH33,0)+COUNTIF($AY33:AY33,AY33)-1,"")</f>
        <v/>
      </c>
      <c r="BJ33" s="225" t="str">
        <f t="shared" si="102"/>
        <v/>
      </c>
      <c r="BK33" s="225" t="str">
        <f t="shared" si="102"/>
        <v/>
      </c>
      <c r="BL33" s="225">
        <f t="shared" si="102"/>
        <v>1</v>
      </c>
      <c r="BM33" s="225" t="str">
        <f t="shared" si="102"/>
        <v/>
      </c>
      <c r="BN33" s="225" t="str">
        <f t="shared" si="102"/>
        <v/>
      </c>
      <c r="BO33" s="225" t="str">
        <f t="shared" si="102"/>
        <v/>
      </c>
      <c r="BP33" s="225">
        <f t="shared" si="102"/>
        <v>2</v>
      </c>
      <c r="BQ33" s="225">
        <f t="shared" si="102"/>
        <v>3</v>
      </c>
      <c r="BR33" s="225">
        <f t="shared" si="102"/>
        <v>4</v>
      </c>
      <c r="BS33" s="379" t="str">
        <f t="shared" si="27"/>
        <v/>
      </c>
      <c r="BT33" s="377" t="str">
        <f t="shared" si="28"/>
        <v/>
      </c>
      <c r="BU33" s="377" t="str">
        <f t="shared" si="29"/>
        <v/>
      </c>
      <c r="BV33" s="377" t="str">
        <f t="shared" si="30"/>
        <v>mampu menjelaskan makna Negara Kesatuan Republik Indonesia;</v>
      </c>
      <c r="BW33" s="377" t="str">
        <f t="shared" si="31"/>
        <v>mampu memberi contoh sikap dan perilaku yang menjaga lingkungan sekitar dalam upaya menjaga keutuhan Negara Kesatuan Republik Indonesia;</v>
      </c>
      <c r="BX33" s="377" t="str">
        <f t="shared" si="32"/>
        <v/>
      </c>
      <c r="BY33" s="377" t="str">
        <f t="shared" si="33"/>
        <v/>
      </c>
      <c r="BZ33" s="377">
        <f t="shared" si="34"/>
        <v>0</v>
      </c>
      <c r="CA33" s="377">
        <f t="shared" si="35"/>
        <v>0</v>
      </c>
      <c r="CB33" s="377">
        <f t="shared" si="36"/>
        <v>0</v>
      </c>
      <c r="CC33" s="257" t="str">
        <f t="shared" si="37"/>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CD33" s="257" t="str">
        <f t="shared" si="38"/>
        <v>Kompetensi dalam hal mampu menjelaskan makna Negara Kesatuan Republik Indonesia;mampu memberi contoh sikap dan perilaku yang menjaga lingkungan sekitar dalam upaya menjaga keutuhan Negara Kesatuan Republik Indonesia; perlu ditingkatkan.</v>
      </c>
    </row>
    <row r="34" spans="1:82" ht="18.75" customHeight="1">
      <c r="A34" s="190"/>
      <c r="B34" s="208">
        <f>'DATA PESERTA DIDIK'!A24</f>
        <v>19</v>
      </c>
      <c r="C34" s="248" t="str">
        <f>'DATA PESERTA DIDIK'!D24</f>
        <v>LATISHA MEIRA AZIZAHRA</v>
      </c>
      <c r="D34" s="249">
        <v>100</v>
      </c>
      <c r="E34" s="249">
        <v>100</v>
      </c>
      <c r="F34" s="249">
        <v>100</v>
      </c>
      <c r="G34" s="249">
        <v>90</v>
      </c>
      <c r="H34" s="249">
        <v>90</v>
      </c>
      <c r="I34" s="249">
        <v>90</v>
      </c>
      <c r="J34" s="249">
        <v>100</v>
      </c>
      <c r="K34" s="249"/>
      <c r="L34" s="249"/>
      <c r="M34" s="249"/>
      <c r="N34" s="250">
        <f t="shared" si="6"/>
        <v>95.714285714285708</v>
      </c>
      <c r="O34" s="251"/>
      <c r="P34" s="251">
        <v>92</v>
      </c>
      <c r="Q34" s="250">
        <f t="shared" si="11"/>
        <v>92</v>
      </c>
      <c r="R34" s="370">
        <f t="shared" si="12"/>
        <v>94.476190476190482</v>
      </c>
      <c r="S34" s="190"/>
      <c r="T34" s="190"/>
      <c r="U34" s="253">
        <f t="shared" ref="U34:AD34" si="103">IF(D34&gt;=$R$16,D34,"")</f>
        <v>100</v>
      </c>
      <c r="V34" s="253">
        <f t="shared" si="103"/>
        <v>100</v>
      </c>
      <c r="W34" s="253">
        <f t="shared" si="103"/>
        <v>100</v>
      </c>
      <c r="X34" s="253" t="str">
        <f t="shared" si="103"/>
        <v/>
      </c>
      <c r="Y34" s="253" t="str">
        <f t="shared" si="103"/>
        <v/>
      </c>
      <c r="Z34" s="253" t="str">
        <f t="shared" si="103"/>
        <v/>
      </c>
      <c r="AA34" s="253">
        <f t="shared" si="103"/>
        <v>100</v>
      </c>
      <c r="AB34" s="253" t="str">
        <f t="shared" si="103"/>
        <v/>
      </c>
      <c r="AC34" s="253" t="str">
        <f t="shared" si="103"/>
        <v/>
      </c>
      <c r="AD34" s="253" t="str">
        <f t="shared" si="103"/>
        <v/>
      </c>
      <c r="AE34" s="254">
        <f t="shared" ref="AE34:AN34" si="104">IFERROR(RANK(U34,$U34:$AD34,0)+COUNTIF($U34:U34,U34)-1,"")</f>
        <v>1</v>
      </c>
      <c r="AF34" s="254">
        <f t="shared" si="104"/>
        <v>2</v>
      </c>
      <c r="AG34" s="254">
        <f t="shared" si="104"/>
        <v>3</v>
      </c>
      <c r="AH34" s="254" t="str">
        <f t="shared" si="104"/>
        <v/>
      </c>
      <c r="AI34" s="254" t="str">
        <f t="shared" si="104"/>
        <v/>
      </c>
      <c r="AJ34" s="254" t="str">
        <f t="shared" si="104"/>
        <v/>
      </c>
      <c r="AK34" s="254">
        <f t="shared" si="104"/>
        <v>4</v>
      </c>
      <c r="AL34" s="254" t="str">
        <f t="shared" si="104"/>
        <v/>
      </c>
      <c r="AM34" s="254" t="str">
        <f t="shared" si="104"/>
        <v/>
      </c>
      <c r="AN34" s="254" t="str">
        <f t="shared" si="104"/>
        <v/>
      </c>
      <c r="AO34" s="379" t="str">
        <f t="shared" si="15"/>
        <v>mampu menjelaskan makna NKRI;</v>
      </c>
      <c r="AP34" s="380" t="str">
        <f t="shared" si="16"/>
        <v>mampu menganalisis arti penting keutuhan NKRI;</v>
      </c>
      <c r="AQ34" s="380" t="str">
        <f t="shared" si="17"/>
        <v>mampu menunjukkan sikap bangga sebagai bangsa Indonesia;</v>
      </c>
      <c r="AR34" s="380" t="str">
        <f t="shared" si="18"/>
        <v/>
      </c>
      <c r="AS34" s="380" t="str">
        <f t="shared" si="19"/>
        <v/>
      </c>
      <c r="AT34" s="380" t="str">
        <f t="shared" si="20"/>
        <v/>
      </c>
      <c r="AU34" s="380" t="str">
        <f t="shared" si="21"/>
        <v>mampu memberikan contoh kebutuhan baik secara individual maupun kolektif.</v>
      </c>
      <c r="AV34" s="380" t="str">
        <f t="shared" si="22"/>
        <v/>
      </c>
      <c r="AW34" s="380" t="str">
        <f t="shared" si="23"/>
        <v/>
      </c>
      <c r="AX34" s="380" t="str">
        <f t="shared" si="24"/>
        <v/>
      </c>
      <c r="AY34" s="255" t="str">
        <f t="shared" ref="AY34:BH34" si="105">IF(D34&lt;$R$16,D34,"")</f>
        <v/>
      </c>
      <c r="AZ34" s="255" t="str">
        <f t="shared" si="105"/>
        <v/>
      </c>
      <c r="BA34" s="255" t="str">
        <f t="shared" si="105"/>
        <v/>
      </c>
      <c r="BB34" s="255">
        <f t="shared" si="105"/>
        <v>90</v>
      </c>
      <c r="BC34" s="255">
        <f t="shared" si="105"/>
        <v>90</v>
      </c>
      <c r="BD34" s="255">
        <f t="shared" si="105"/>
        <v>90</v>
      </c>
      <c r="BE34" s="255" t="str">
        <f t="shared" si="105"/>
        <v/>
      </c>
      <c r="BF34" s="255">
        <f t="shared" si="105"/>
        <v>0</v>
      </c>
      <c r="BG34" s="255">
        <f t="shared" si="105"/>
        <v>0</v>
      </c>
      <c r="BH34" s="255">
        <f t="shared" si="105"/>
        <v>0</v>
      </c>
      <c r="BI34" s="225" t="str">
        <f t="shared" ref="BI34:BR34" si="106">IFERROR(RANK(AY34,$AY34:$BH34,0)+COUNTIF($AY34:AY34,AY34)-1,"")</f>
        <v/>
      </c>
      <c r="BJ34" s="225" t="str">
        <f t="shared" si="106"/>
        <v/>
      </c>
      <c r="BK34" s="225" t="str">
        <f t="shared" si="106"/>
        <v/>
      </c>
      <c r="BL34" s="225">
        <f t="shared" si="106"/>
        <v>1</v>
      </c>
      <c r="BM34" s="225">
        <f t="shared" si="106"/>
        <v>2</v>
      </c>
      <c r="BN34" s="225">
        <f t="shared" si="106"/>
        <v>3</v>
      </c>
      <c r="BO34" s="225" t="str">
        <f t="shared" si="106"/>
        <v/>
      </c>
      <c r="BP34" s="225">
        <f t="shared" si="106"/>
        <v>4</v>
      </c>
      <c r="BQ34" s="225">
        <f t="shared" si="106"/>
        <v>5</v>
      </c>
      <c r="BR34" s="225">
        <f t="shared" si="106"/>
        <v>6</v>
      </c>
      <c r="BS34" s="379" t="str">
        <f t="shared" si="27"/>
        <v/>
      </c>
      <c r="BT34" s="377" t="str">
        <f t="shared" si="28"/>
        <v/>
      </c>
      <c r="BU34" s="377" t="str">
        <f t="shared" si="29"/>
        <v/>
      </c>
      <c r="BV34" s="377" t="str">
        <f t="shared" si="30"/>
        <v>mampu menjelaskan makna Negara Kesatuan Republik Indonesia;</v>
      </c>
      <c r="BW34" s="377" t="str">
        <f t="shared" si="31"/>
        <v>mampu memberi contoh sikap dan perilaku yang menjaga lingkungan sekitar dalam upaya menjaga keutuhan Negara Kesatuan Republik Indonesia;</v>
      </c>
      <c r="BX34" s="377" t="str">
        <f t="shared" si="32"/>
        <v>mampu memberikan contoh pelaksanaan gotong royong untuk mencapai tujuan bersama;</v>
      </c>
      <c r="BY34" s="377" t="str">
        <f t="shared" si="33"/>
        <v/>
      </c>
      <c r="BZ34" s="377">
        <f t="shared" si="34"/>
        <v>0</v>
      </c>
      <c r="CA34" s="377">
        <f t="shared" si="35"/>
        <v>0</v>
      </c>
      <c r="CB34" s="377">
        <f t="shared" si="36"/>
        <v>0</v>
      </c>
      <c r="CC34" s="257" t="str">
        <f t="shared" si="37"/>
        <v>Kompetensi dalam hal mampu menjelaskan makna NKRI;mampu menganalisis arti penting keutuhan NKRI;mampu menunjukkan sikap bangga sebagai bangsa Indonesia;mampu memberikan contoh kebutuhan baik secara individual maupun kolektif. sudah tercapai.</v>
      </c>
      <c r="CD34" s="257" t="str">
        <f t="shared" si="38"/>
        <v>Kompetensi dalam hal mampu menjelaskan makna Negara Kesatuan Republik Indonesia;mampu memberi contoh sikap dan perilaku yang menjaga lingkungan sekitar dalam upaya menjaga keutuhan Negara Kesatuan Republik Indonesia;mampu memberikan contoh pelaksanaan gotong royong untuk mencapai tujuan bersama; perlu ditingkatkan.</v>
      </c>
    </row>
    <row r="35" spans="1:82" ht="18.75" customHeight="1">
      <c r="A35" s="190"/>
      <c r="B35" s="208">
        <f>'DATA PESERTA DIDIK'!A25</f>
        <v>20</v>
      </c>
      <c r="C35" s="248" t="str">
        <f>'DATA PESERTA DIDIK'!D25</f>
        <v>MUHAMMAD ANANTA AESAR NAIL</v>
      </c>
      <c r="D35" s="249">
        <v>90</v>
      </c>
      <c r="E35" s="249">
        <v>95</v>
      </c>
      <c r="F35" s="249">
        <v>100</v>
      </c>
      <c r="G35" s="249">
        <v>90</v>
      </c>
      <c r="H35" s="249">
        <v>100</v>
      </c>
      <c r="I35" s="249">
        <v>100</v>
      </c>
      <c r="J35" s="249">
        <v>100</v>
      </c>
      <c r="K35" s="249"/>
      <c r="L35" s="249"/>
      <c r="M35" s="249"/>
      <c r="N35" s="250">
        <f t="shared" si="6"/>
        <v>96.428571428571431</v>
      </c>
      <c r="O35" s="251"/>
      <c r="P35" s="251">
        <v>84</v>
      </c>
      <c r="Q35" s="250">
        <f t="shared" si="11"/>
        <v>84</v>
      </c>
      <c r="R35" s="370">
        <f t="shared" si="12"/>
        <v>92.285714285714292</v>
      </c>
      <c r="S35" s="190"/>
      <c r="T35" s="190"/>
      <c r="U35" s="253" t="str">
        <f t="shared" ref="U35:AD35" si="107">IF(D35&gt;=$R$16,D35,"")</f>
        <v/>
      </c>
      <c r="V35" s="253">
        <f t="shared" si="107"/>
        <v>95</v>
      </c>
      <c r="W35" s="253">
        <f t="shared" si="107"/>
        <v>100</v>
      </c>
      <c r="X35" s="253" t="str">
        <f t="shared" si="107"/>
        <v/>
      </c>
      <c r="Y35" s="253">
        <f t="shared" si="107"/>
        <v>100</v>
      </c>
      <c r="Z35" s="253">
        <f t="shared" si="107"/>
        <v>100</v>
      </c>
      <c r="AA35" s="253">
        <f t="shared" si="107"/>
        <v>100</v>
      </c>
      <c r="AB35" s="253" t="str">
        <f t="shared" si="107"/>
        <v/>
      </c>
      <c r="AC35" s="253" t="str">
        <f t="shared" si="107"/>
        <v/>
      </c>
      <c r="AD35" s="253" t="str">
        <f t="shared" si="107"/>
        <v/>
      </c>
      <c r="AE35" s="254" t="str">
        <f t="shared" ref="AE35:AN35" si="108">IFERROR(RANK(U35,$U35:$AD35,0)+COUNTIF($U35:U35,U35)-1,"")</f>
        <v/>
      </c>
      <c r="AF35" s="254">
        <f t="shared" si="108"/>
        <v>5</v>
      </c>
      <c r="AG35" s="254">
        <f t="shared" si="108"/>
        <v>1</v>
      </c>
      <c r="AH35" s="254" t="str">
        <f t="shared" si="108"/>
        <v/>
      </c>
      <c r="AI35" s="254">
        <f t="shared" si="108"/>
        <v>2</v>
      </c>
      <c r="AJ35" s="254">
        <f t="shared" si="108"/>
        <v>3</v>
      </c>
      <c r="AK35" s="254">
        <f t="shared" si="108"/>
        <v>4</v>
      </c>
      <c r="AL35" s="254" t="str">
        <f t="shared" si="108"/>
        <v/>
      </c>
      <c r="AM35" s="254" t="str">
        <f t="shared" si="108"/>
        <v/>
      </c>
      <c r="AN35" s="254" t="str">
        <f t="shared" si="108"/>
        <v/>
      </c>
      <c r="AO35" s="379" t="str">
        <f t="shared" si="15"/>
        <v/>
      </c>
      <c r="AP35" s="380" t="str">
        <f t="shared" si="16"/>
        <v>mampu menganalisis arti penting keutuhan NKRI;</v>
      </c>
      <c r="AQ35" s="380" t="str">
        <f t="shared" si="17"/>
        <v>mampu menunjukkan sikap bangga sebagai bangsa Indonesia;</v>
      </c>
      <c r="AR35" s="380" t="str">
        <f t="shared" si="18"/>
        <v/>
      </c>
      <c r="AS35" s="380" t="str">
        <f t="shared" si="19"/>
        <v>mampu memberi contoh sikap dan perilaku yang menjaga lingkungan sekitar dalam upaya menjaga keutuhan Negara Kesatuan Republik Indonesia;</v>
      </c>
      <c r="AT35" s="380" t="str">
        <f t="shared" si="20"/>
        <v>mampu memberikan contoh pelaksanaan gotong royong untuk mencapai tujuan bersama;</v>
      </c>
      <c r="AU35" s="380" t="str">
        <f t="shared" si="21"/>
        <v>mampu memberikan contoh kebutuhan baik secara individual maupun kolektif.</v>
      </c>
      <c r="AV35" s="380" t="str">
        <f t="shared" si="22"/>
        <v/>
      </c>
      <c r="AW35" s="380" t="str">
        <f t="shared" si="23"/>
        <v/>
      </c>
      <c r="AX35" s="380" t="str">
        <f t="shared" si="24"/>
        <v/>
      </c>
      <c r="AY35" s="255">
        <f t="shared" ref="AY35:BH35" si="109">IF(D35&lt;$R$16,D35,"")</f>
        <v>90</v>
      </c>
      <c r="AZ35" s="255" t="str">
        <f t="shared" si="109"/>
        <v/>
      </c>
      <c r="BA35" s="255" t="str">
        <f t="shared" si="109"/>
        <v/>
      </c>
      <c r="BB35" s="255">
        <f t="shared" si="109"/>
        <v>90</v>
      </c>
      <c r="BC35" s="255" t="str">
        <f t="shared" si="109"/>
        <v/>
      </c>
      <c r="BD35" s="255" t="str">
        <f t="shared" si="109"/>
        <v/>
      </c>
      <c r="BE35" s="255" t="str">
        <f t="shared" si="109"/>
        <v/>
      </c>
      <c r="BF35" s="255">
        <f t="shared" si="109"/>
        <v>0</v>
      </c>
      <c r="BG35" s="255">
        <f t="shared" si="109"/>
        <v>0</v>
      </c>
      <c r="BH35" s="255">
        <f t="shared" si="109"/>
        <v>0</v>
      </c>
      <c r="BI35" s="225">
        <f t="shared" ref="BI35:BR35" si="110">IFERROR(RANK(AY35,$AY35:$BH35,0)+COUNTIF($AY35:AY35,AY35)-1,"")</f>
        <v>1</v>
      </c>
      <c r="BJ35" s="225" t="str">
        <f t="shared" si="110"/>
        <v/>
      </c>
      <c r="BK35" s="225" t="str">
        <f t="shared" si="110"/>
        <v/>
      </c>
      <c r="BL35" s="225">
        <f t="shared" si="110"/>
        <v>2</v>
      </c>
      <c r="BM35" s="225" t="str">
        <f t="shared" si="110"/>
        <v/>
      </c>
      <c r="BN35" s="225" t="str">
        <f t="shared" si="110"/>
        <v/>
      </c>
      <c r="BO35" s="225" t="str">
        <f t="shared" si="110"/>
        <v/>
      </c>
      <c r="BP35" s="225">
        <f t="shared" si="110"/>
        <v>3</v>
      </c>
      <c r="BQ35" s="225">
        <f t="shared" si="110"/>
        <v>4</v>
      </c>
      <c r="BR35" s="225">
        <f t="shared" si="110"/>
        <v>5</v>
      </c>
      <c r="BS35" s="379" t="str">
        <f t="shared" si="27"/>
        <v>mampu menjelaskan makna NKRI;</v>
      </c>
      <c r="BT35" s="377" t="str">
        <f t="shared" si="28"/>
        <v/>
      </c>
      <c r="BU35" s="377" t="str">
        <f t="shared" si="29"/>
        <v/>
      </c>
      <c r="BV35" s="377" t="str">
        <f t="shared" si="30"/>
        <v>mampu menjelaskan makna Negara Kesatuan Republik Indonesia;</v>
      </c>
      <c r="BW35" s="377" t="str">
        <f t="shared" si="31"/>
        <v/>
      </c>
      <c r="BX35" s="377" t="str">
        <f t="shared" si="32"/>
        <v/>
      </c>
      <c r="BY35" s="377" t="str">
        <f t="shared" si="33"/>
        <v/>
      </c>
      <c r="BZ35" s="377">
        <f t="shared" si="34"/>
        <v>0</v>
      </c>
      <c r="CA35" s="377">
        <f t="shared" si="35"/>
        <v>0</v>
      </c>
      <c r="CB35" s="377">
        <f t="shared" si="36"/>
        <v>0</v>
      </c>
      <c r="CC35" s="257" t="str">
        <f t="shared" si="37"/>
        <v>Kompetensi dalam hal mampu menganalisis arti penting keutuhan NKRI;mampu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35" s="257" t="str">
        <f t="shared" si="38"/>
        <v>Kompetensi dalam hal mampu menjelaskan makna NKRI;mampu menjelaskan makna Negara Kesatuan Republik Indonesia; perlu ditingkatkan.</v>
      </c>
    </row>
    <row r="36" spans="1:82" ht="18.75" customHeight="1">
      <c r="A36" s="190"/>
      <c r="B36" s="208">
        <f>'DATA PESERTA DIDIK'!A26</f>
        <v>21</v>
      </c>
      <c r="C36" s="248" t="str">
        <f>'DATA PESERTA DIDIK'!D26</f>
        <v>MUHAMMAD FAREZKY IMANULLAH</v>
      </c>
      <c r="D36" s="249">
        <v>90</v>
      </c>
      <c r="E36" s="249">
        <v>92</v>
      </c>
      <c r="F36" s="249">
        <v>100</v>
      </c>
      <c r="G36" s="249">
        <v>70</v>
      </c>
      <c r="H36" s="249">
        <v>70</v>
      </c>
      <c r="I36" s="249">
        <v>70</v>
      </c>
      <c r="J36" s="249">
        <v>70</v>
      </c>
      <c r="K36" s="249"/>
      <c r="L36" s="249"/>
      <c r="M36" s="249"/>
      <c r="N36" s="250">
        <f t="shared" si="6"/>
        <v>80.285714285714292</v>
      </c>
      <c r="O36" s="251"/>
      <c r="P36" s="251">
        <v>60</v>
      </c>
      <c r="Q36" s="250">
        <f t="shared" si="11"/>
        <v>60</v>
      </c>
      <c r="R36" s="370">
        <f t="shared" si="12"/>
        <v>73.523809523809533</v>
      </c>
      <c r="S36" s="190"/>
      <c r="T36" s="190"/>
      <c r="U36" s="253" t="str">
        <f t="shared" ref="U36:AD36" si="111">IF(D36&gt;=$R$16,D36,"")</f>
        <v/>
      </c>
      <c r="V36" s="253" t="str">
        <f t="shared" si="111"/>
        <v/>
      </c>
      <c r="W36" s="253">
        <f t="shared" si="111"/>
        <v>100</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f t="shared" si="112"/>
        <v>1</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79" t="str">
        <f t="shared" si="15"/>
        <v>mampu menjelaskan makna NKRI;</v>
      </c>
      <c r="AP36" s="380" t="str">
        <f t="shared" si="16"/>
        <v>mampu menganalisis arti penting keutuhan NKRI;</v>
      </c>
      <c r="AQ36" s="380" t="str">
        <f t="shared" si="17"/>
        <v>mampu menunjukkan sikap bangga sebagai bangsa Indonesia;</v>
      </c>
      <c r="AR36" s="380" t="str">
        <f t="shared" si="18"/>
        <v/>
      </c>
      <c r="AS36" s="380" t="str">
        <f t="shared" si="19"/>
        <v/>
      </c>
      <c r="AT36" s="380" t="str">
        <f t="shared" si="20"/>
        <v/>
      </c>
      <c r="AU36" s="380" t="str">
        <f t="shared" si="21"/>
        <v/>
      </c>
      <c r="AV36" s="380" t="str">
        <f t="shared" si="22"/>
        <v/>
      </c>
      <c r="AW36" s="380" t="str">
        <f t="shared" si="23"/>
        <v/>
      </c>
      <c r="AX36" s="380" t="str">
        <f t="shared" si="24"/>
        <v/>
      </c>
      <c r="AY36" s="255">
        <f t="shared" ref="AY36:BH36" si="113">IF(D36&lt;$R$16,D36,"")</f>
        <v>90</v>
      </c>
      <c r="AZ36" s="255">
        <f t="shared" si="113"/>
        <v>92</v>
      </c>
      <c r="BA36" s="255" t="str">
        <f t="shared" si="113"/>
        <v/>
      </c>
      <c r="BB36" s="255">
        <f t="shared" si="113"/>
        <v>70</v>
      </c>
      <c r="BC36" s="255">
        <f t="shared" si="113"/>
        <v>70</v>
      </c>
      <c r="BD36" s="255">
        <f t="shared" si="113"/>
        <v>70</v>
      </c>
      <c r="BE36" s="255">
        <f t="shared" si="113"/>
        <v>70</v>
      </c>
      <c r="BF36" s="255">
        <f t="shared" si="113"/>
        <v>0</v>
      </c>
      <c r="BG36" s="255">
        <f t="shared" si="113"/>
        <v>0</v>
      </c>
      <c r="BH36" s="255">
        <f t="shared" si="113"/>
        <v>0</v>
      </c>
      <c r="BI36" s="225">
        <f t="shared" ref="BI36:BR36" si="114">IFERROR(RANK(AY36,$AY36:$BH36,0)+COUNTIF($AY36:AY36,AY36)-1,"")</f>
        <v>2</v>
      </c>
      <c r="BJ36" s="225">
        <f t="shared" si="114"/>
        <v>1</v>
      </c>
      <c r="BK36" s="225" t="str">
        <f t="shared" si="114"/>
        <v/>
      </c>
      <c r="BL36" s="225">
        <f t="shared" si="114"/>
        <v>3</v>
      </c>
      <c r="BM36" s="225">
        <f t="shared" si="114"/>
        <v>4</v>
      </c>
      <c r="BN36" s="225">
        <f t="shared" si="114"/>
        <v>5</v>
      </c>
      <c r="BO36" s="225">
        <f t="shared" si="114"/>
        <v>6</v>
      </c>
      <c r="BP36" s="225">
        <f t="shared" si="114"/>
        <v>7</v>
      </c>
      <c r="BQ36" s="225">
        <f t="shared" si="114"/>
        <v>8</v>
      </c>
      <c r="BR36" s="225">
        <f t="shared" si="114"/>
        <v>9</v>
      </c>
      <c r="BS36" s="379" t="str">
        <f t="shared" si="27"/>
        <v/>
      </c>
      <c r="BT36" s="377" t="str">
        <f t="shared" si="28"/>
        <v/>
      </c>
      <c r="BU36" s="377" t="str">
        <f t="shared" si="29"/>
        <v/>
      </c>
      <c r="BV36" s="377" t="str">
        <f t="shared" si="30"/>
        <v>mampu menjelaskan makna Negara Kesatuan Republik Indonesia;</v>
      </c>
      <c r="BW36" s="377" t="str">
        <f t="shared" si="31"/>
        <v>mampu memberi contoh sikap dan perilaku yang menjaga lingkungan sekitar dalam upaya menjaga keutuhan Negara Kesatuan Republik Indonesia;</v>
      </c>
      <c r="BX36" s="377" t="str">
        <f t="shared" si="32"/>
        <v>mampu memberikan contoh pelaksanaan gotong royong untuk mencapai tujuan bersama;</v>
      </c>
      <c r="BY36" s="377" t="str">
        <f t="shared" si="33"/>
        <v>mampu memberikan contoh kebutuhan baik secara individual maupun kolektif.</v>
      </c>
      <c r="BZ36" s="377">
        <f t="shared" si="34"/>
        <v>0</v>
      </c>
      <c r="CA36" s="377">
        <f t="shared" si="35"/>
        <v>0</v>
      </c>
      <c r="CB36" s="377">
        <f t="shared" si="36"/>
        <v>0</v>
      </c>
      <c r="CC36" s="257" t="str">
        <f t="shared" si="37"/>
        <v>Kompetensi dalam hal mampu menjelaskan makna NKRI;mampu menganalisis arti penting keutuhan NKRI;mampu menunjukkan sikap bangga sebagai bangsa Indonesia; sudah tercapai.</v>
      </c>
      <c r="CD36" s="257" t="str">
        <f t="shared" si="38"/>
        <v>Kompetensi dalam hal 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37" spans="1:82" ht="18.75" customHeight="1">
      <c r="A37" s="190"/>
      <c r="B37" s="208">
        <f>'DATA PESERTA DIDIK'!A27</f>
        <v>22</v>
      </c>
      <c r="C37" s="248" t="str">
        <f>'DATA PESERTA DIDIK'!D27</f>
        <v>MUHAMMAD HAFIDZ RAFI RACHMAN</v>
      </c>
      <c r="D37" s="249">
        <v>100</v>
      </c>
      <c r="E37" s="249">
        <v>95</v>
      </c>
      <c r="F37" s="249">
        <v>100</v>
      </c>
      <c r="G37" s="249">
        <v>100</v>
      </c>
      <c r="H37" s="249">
        <v>100</v>
      </c>
      <c r="I37" s="249">
        <v>100</v>
      </c>
      <c r="J37" s="249">
        <v>100</v>
      </c>
      <c r="K37" s="249"/>
      <c r="L37" s="249"/>
      <c r="M37" s="249"/>
      <c r="N37" s="250">
        <f t="shared" si="6"/>
        <v>99.285714285714292</v>
      </c>
      <c r="O37" s="251"/>
      <c r="P37" s="251">
        <v>98</v>
      </c>
      <c r="Q37" s="250">
        <f t="shared" si="11"/>
        <v>98</v>
      </c>
      <c r="R37" s="370">
        <f t="shared" si="12"/>
        <v>98.857142857142847</v>
      </c>
      <c r="S37" s="190"/>
      <c r="T37" s="190"/>
      <c r="U37" s="253">
        <f t="shared" ref="U37:AD37" si="115">IF(D37&gt;=$R$16,D37,"")</f>
        <v>100</v>
      </c>
      <c r="V37" s="253">
        <f t="shared" si="115"/>
        <v>95</v>
      </c>
      <c r="W37" s="253">
        <f t="shared" si="115"/>
        <v>100</v>
      </c>
      <c r="X37" s="253">
        <f t="shared" si="115"/>
        <v>100</v>
      </c>
      <c r="Y37" s="253">
        <f t="shared" si="115"/>
        <v>100</v>
      </c>
      <c r="Z37" s="253">
        <f t="shared" si="115"/>
        <v>100</v>
      </c>
      <c r="AA37" s="253">
        <f t="shared" si="115"/>
        <v>100</v>
      </c>
      <c r="AB37" s="253" t="str">
        <f t="shared" si="115"/>
        <v/>
      </c>
      <c r="AC37" s="253" t="str">
        <f t="shared" si="115"/>
        <v/>
      </c>
      <c r="AD37" s="253" t="str">
        <f t="shared" si="115"/>
        <v/>
      </c>
      <c r="AE37" s="254">
        <f t="shared" ref="AE37:AN37" si="116">IFERROR(RANK(U37,$U37:$AD37,0)+COUNTIF($U37:U37,U37)-1,"")</f>
        <v>1</v>
      </c>
      <c r="AF37" s="254">
        <f t="shared" si="116"/>
        <v>7</v>
      </c>
      <c r="AG37" s="254">
        <f t="shared" si="116"/>
        <v>2</v>
      </c>
      <c r="AH37" s="254">
        <f t="shared" si="116"/>
        <v>3</v>
      </c>
      <c r="AI37" s="254">
        <f t="shared" si="116"/>
        <v>4</v>
      </c>
      <c r="AJ37" s="254">
        <f t="shared" si="116"/>
        <v>5</v>
      </c>
      <c r="AK37" s="254">
        <f t="shared" si="116"/>
        <v>6</v>
      </c>
      <c r="AL37" s="254" t="str">
        <f t="shared" si="116"/>
        <v/>
      </c>
      <c r="AM37" s="254" t="str">
        <f t="shared" si="116"/>
        <v/>
      </c>
      <c r="AN37" s="254" t="str">
        <f t="shared" si="116"/>
        <v/>
      </c>
      <c r="AO37" s="379" t="str">
        <f t="shared" si="15"/>
        <v>mampu menjelaskan makna NKRI;</v>
      </c>
      <c r="AP37" s="380" t="str">
        <f t="shared" si="16"/>
        <v/>
      </c>
      <c r="AQ37" s="380" t="str">
        <f t="shared" si="17"/>
        <v>mampu menunjukkan sikap bangga sebagai bangsa Indonesia;</v>
      </c>
      <c r="AR37" s="380" t="str">
        <f t="shared" si="18"/>
        <v>mampu menjelaskan makna Negara Kesatuan Republik Indonesia;</v>
      </c>
      <c r="AS37" s="380" t="str">
        <f t="shared" si="19"/>
        <v>mampu memberi contoh sikap dan perilaku yang menjaga lingkungan sekitar dalam upaya menjaga keutuhan Negara Kesatuan Republik Indonesia;</v>
      </c>
      <c r="AT37" s="380" t="str">
        <f t="shared" si="20"/>
        <v>mampu memberikan contoh pelaksanaan gotong royong untuk mencapai tujuan bersama;</v>
      </c>
      <c r="AU37" s="380" t="str">
        <f t="shared" si="21"/>
        <v>mampu memberikan contoh kebutuhan baik secara individual maupun kolektif.</v>
      </c>
      <c r="AV37" s="380" t="str">
        <f t="shared" si="22"/>
        <v/>
      </c>
      <c r="AW37" s="380" t="str">
        <f t="shared" si="23"/>
        <v/>
      </c>
      <c r="AX37" s="380" t="str">
        <f t="shared" si="24"/>
        <v/>
      </c>
      <c r="AY37" s="255" t="str">
        <f t="shared" ref="AY37:BH37" si="117">IF(D37&lt;$R$16,D37,"")</f>
        <v/>
      </c>
      <c r="AZ37" s="255" t="str">
        <f t="shared" si="117"/>
        <v/>
      </c>
      <c r="BA37" s="255" t="str">
        <f t="shared" si="117"/>
        <v/>
      </c>
      <c r="BB37" s="255" t="str">
        <f t="shared" si="117"/>
        <v/>
      </c>
      <c r="BC37" s="255" t="str">
        <f t="shared" si="117"/>
        <v/>
      </c>
      <c r="BD37" s="255" t="str">
        <f t="shared" si="117"/>
        <v/>
      </c>
      <c r="BE37" s="255" t="str">
        <f t="shared" si="117"/>
        <v/>
      </c>
      <c r="BF37" s="255">
        <f t="shared" si="117"/>
        <v>0</v>
      </c>
      <c r="BG37" s="255">
        <f t="shared" si="117"/>
        <v>0</v>
      </c>
      <c r="BH37" s="255">
        <f t="shared" si="117"/>
        <v>0</v>
      </c>
      <c r="BI37" s="225" t="str">
        <f t="shared" ref="BI37:BR37" si="118">IFERROR(RANK(AY37,$AY37:$BH37,0)+COUNTIF($AY37:AY37,AY37)-1,"")</f>
        <v/>
      </c>
      <c r="BJ37" s="225" t="str">
        <f t="shared" si="118"/>
        <v/>
      </c>
      <c r="BK37" s="225" t="str">
        <f t="shared" si="118"/>
        <v/>
      </c>
      <c r="BL37" s="225" t="str">
        <f t="shared" si="118"/>
        <v/>
      </c>
      <c r="BM37" s="225" t="str">
        <f t="shared" si="118"/>
        <v/>
      </c>
      <c r="BN37" s="225" t="str">
        <f t="shared" si="118"/>
        <v/>
      </c>
      <c r="BO37" s="225" t="str">
        <f t="shared" si="118"/>
        <v/>
      </c>
      <c r="BP37" s="225">
        <f t="shared" si="118"/>
        <v>1</v>
      </c>
      <c r="BQ37" s="225">
        <f t="shared" si="118"/>
        <v>2</v>
      </c>
      <c r="BR37" s="225">
        <f t="shared" si="118"/>
        <v>3</v>
      </c>
      <c r="BS37" s="379" t="str">
        <f t="shared" si="27"/>
        <v/>
      </c>
      <c r="BT37" s="377" t="str">
        <f t="shared" si="28"/>
        <v>mampu menganalisis arti penting keutuhan NKRI;</v>
      </c>
      <c r="BU37" s="377" t="str">
        <f t="shared" si="29"/>
        <v/>
      </c>
      <c r="BV37" s="377" t="str">
        <f t="shared" si="30"/>
        <v/>
      </c>
      <c r="BW37" s="377" t="str">
        <f t="shared" si="31"/>
        <v/>
      </c>
      <c r="BX37" s="377" t="str">
        <f t="shared" si="32"/>
        <v/>
      </c>
      <c r="BY37" s="377" t="str">
        <f t="shared" si="33"/>
        <v/>
      </c>
      <c r="BZ37" s="377">
        <f t="shared" si="34"/>
        <v>0</v>
      </c>
      <c r="CA37" s="377">
        <f t="shared" si="35"/>
        <v>0</v>
      </c>
      <c r="CB37" s="377">
        <f t="shared" si="36"/>
        <v>0</v>
      </c>
      <c r="CC37" s="257" t="str">
        <f t="shared" si="37"/>
        <v>Kompetensi dalam hal mampu menjelaskan makna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37" s="257" t="str">
        <f t="shared" si="38"/>
        <v>Kompetensi dalam hal mampu menganalisis arti penting keutuhan NKRI; perlu ditingkatkan.</v>
      </c>
    </row>
    <row r="38" spans="1:82" ht="18.75" customHeight="1">
      <c r="A38" s="190"/>
      <c r="B38" s="208">
        <f>'DATA PESERTA DIDIK'!A28</f>
        <v>23</v>
      </c>
      <c r="C38" s="248" t="str">
        <f>'DATA PESERTA DIDIK'!D28</f>
        <v>MUHAMMAD RAJASTA ANDISA KRISNATAMA</v>
      </c>
      <c r="D38" s="249">
        <v>100</v>
      </c>
      <c r="E38" s="249">
        <v>100</v>
      </c>
      <c r="F38" s="249">
        <v>100</v>
      </c>
      <c r="G38" s="249">
        <v>100</v>
      </c>
      <c r="H38" s="249">
        <v>100</v>
      </c>
      <c r="I38" s="249">
        <v>100</v>
      </c>
      <c r="J38" s="249">
        <v>98</v>
      </c>
      <c r="K38" s="249"/>
      <c r="L38" s="249"/>
      <c r="M38" s="249"/>
      <c r="N38" s="250">
        <f t="shared" si="6"/>
        <v>99.714285714285708</v>
      </c>
      <c r="O38" s="251"/>
      <c r="P38" s="251">
        <v>96</v>
      </c>
      <c r="Q38" s="250">
        <f t="shared" si="11"/>
        <v>96</v>
      </c>
      <c r="R38" s="370">
        <f t="shared" si="12"/>
        <v>98.476190476190482</v>
      </c>
      <c r="S38" s="190"/>
      <c r="T38" s="190"/>
      <c r="U38" s="253">
        <f t="shared" ref="U38:AD38" si="119">IF(D38&gt;=$R$16,D38,"")</f>
        <v>100</v>
      </c>
      <c r="V38" s="253">
        <f t="shared" si="119"/>
        <v>100</v>
      </c>
      <c r="W38" s="253">
        <f t="shared" si="119"/>
        <v>100</v>
      </c>
      <c r="X38" s="253">
        <f t="shared" si="119"/>
        <v>100</v>
      </c>
      <c r="Y38" s="253">
        <f t="shared" si="119"/>
        <v>100</v>
      </c>
      <c r="Z38" s="253">
        <f t="shared" si="119"/>
        <v>100</v>
      </c>
      <c r="AA38" s="253">
        <f t="shared" si="119"/>
        <v>98</v>
      </c>
      <c r="AB38" s="253" t="str">
        <f t="shared" si="119"/>
        <v/>
      </c>
      <c r="AC38" s="253" t="str">
        <f t="shared" si="119"/>
        <v/>
      </c>
      <c r="AD38" s="253" t="str">
        <f t="shared" si="119"/>
        <v/>
      </c>
      <c r="AE38" s="254">
        <f t="shared" ref="AE38:AN38" si="120">IFERROR(RANK(U38,$U38:$AD38,0)+COUNTIF($U38:U38,U38)-1,"")</f>
        <v>1</v>
      </c>
      <c r="AF38" s="254">
        <f t="shared" si="120"/>
        <v>2</v>
      </c>
      <c r="AG38" s="254">
        <f t="shared" si="120"/>
        <v>3</v>
      </c>
      <c r="AH38" s="254">
        <f t="shared" si="120"/>
        <v>4</v>
      </c>
      <c r="AI38" s="254">
        <f t="shared" si="120"/>
        <v>5</v>
      </c>
      <c r="AJ38" s="254">
        <f t="shared" si="120"/>
        <v>6</v>
      </c>
      <c r="AK38" s="254">
        <f t="shared" si="120"/>
        <v>7</v>
      </c>
      <c r="AL38" s="254" t="str">
        <f t="shared" si="120"/>
        <v/>
      </c>
      <c r="AM38" s="254" t="str">
        <f t="shared" si="120"/>
        <v/>
      </c>
      <c r="AN38" s="254" t="str">
        <f t="shared" si="120"/>
        <v/>
      </c>
      <c r="AO38" s="379" t="str">
        <f t="shared" si="15"/>
        <v>mampu menjelaskan makna NKRI;</v>
      </c>
      <c r="AP38" s="380" t="str">
        <f t="shared" si="16"/>
        <v>mampu menganalisis arti penting keutuhan NKRI;</v>
      </c>
      <c r="AQ38" s="380" t="str">
        <f t="shared" si="17"/>
        <v>mampu menunjukkan sikap bangga sebagai bangsa Indonesia;</v>
      </c>
      <c r="AR38" s="380" t="str">
        <f t="shared" si="18"/>
        <v>mampu menjelaskan makna Negara Kesatuan Republik Indonesia;</v>
      </c>
      <c r="AS38" s="380" t="str">
        <f t="shared" si="19"/>
        <v>mampu memberi contoh sikap dan perilaku yang menjaga lingkungan sekitar dalam upaya menjaga keutuhan Negara Kesatuan Republik Indonesia;</v>
      </c>
      <c r="AT38" s="380" t="str">
        <f t="shared" si="20"/>
        <v>mampu memberikan contoh pelaksanaan gotong royong untuk mencapai tujuan bersama;</v>
      </c>
      <c r="AU38" s="380" t="str">
        <f t="shared" si="21"/>
        <v/>
      </c>
      <c r="AV38" s="380" t="str">
        <f t="shared" si="22"/>
        <v/>
      </c>
      <c r="AW38" s="380" t="str">
        <f t="shared" si="23"/>
        <v/>
      </c>
      <c r="AX38" s="380" t="str">
        <f t="shared" si="24"/>
        <v/>
      </c>
      <c r="AY38" s="255" t="str">
        <f t="shared" ref="AY38:BH38" si="121">IF(D38&lt;$R$16,D38,"")</f>
        <v/>
      </c>
      <c r="AZ38" s="255" t="str">
        <f t="shared" si="121"/>
        <v/>
      </c>
      <c r="BA38" s="255" t="str">
        <f t="shared" si="121"/>
        <v/>
      </c>
      <c r="BB38" s="255" t="str">
        <f t="shared" si="121"/>
        <v/>
      </c>
      <c r="BC38" s="255" t="str">
        <f t="shared" si="121"/>
        <v/>
      </c>
      <c r="BD38" s="255" t="str">
        <f t="shared" si="121"/>
        <v/>
      </c>
      <c r="BE38" s="255" t="str">
        <f t="shared" si="121"/>
        <v/>
      </c>
      <c r="BF38" s="255">
        <f t="shared" si="121"/>
        <v>0</v>
      </c>
      <c r="BG38" s="255">
        <f t="shared" si="121"/>
        <v>0</v>
      </c>
      <c r="BH38" s="255">
        <f t="shared" si="121"/>
        <v>0</v>
      </c>
      <c r="BI38" s="225" t="str">
        <f t="shared" ref="BI38:BR38" si="122">IFERROR(RANK(AY38,$AY38:$BH38,0)+COUNTIF($AY38:AY38,AY38)-1,"")</f>
        <v/>
      </c>
      <c r="BJ38" s="225" t="str">
        <f t="shared" si="122"/>
        <v/>
      </c>
      <c r="BK38" s="225" t="str">
        <f t="shared" si="122"/>
        <v/>
      </c>
      <c r="BL38" s="225" t="str">
        <f t="shared" si="122"/>
        <v/>
      </c>
      <c r="BM38" s="225" t="str">
        <f t="shared" si="122"/>
        <v/>
      </c>
      <c r="BN38" s="225" t="str">
        <f t="shared" si="122"/>
        <v/>
      </c>
      <c r="BO38" s="225" t="str">
        <f t="shared" si="122"/>
        <v/>
      </c>
      <c r="BP38" s="225">
        <f t="shared" si="122"/>
        <v>1</v>
      </c>
      <c r="BQ38" s="225">
        <f t="shared" si="122"/>
        <v>2</v>
      </c>
      <c r="BR38" s="225">
        <f t="shared" si="122"/>
        <v>3</v>
      </c>
      <c r="BS38" s="379" t="str">
        <f t="shared" si="27"/>
        <v/>
      </c>
      <c r="BT38" s="377" t="str">
        <f t="shared" si="28"/>
        <v/>
      </c>
      <c r="BU38" s="377" t="str">
        <f t="shared" si="29"/>
        <v/>
      </c>
      <c r="BV38" s="377" t="str">
        <f t="shared" si="30"/>
        <v/>
      </c>
      <c r="BW38" s="377" t="str">
        <f t="shared" si="31"/>
        <v/>
      </c>
      <c r="BX38" s="377" t="str">
        <f t="shared" si="32"/>
        <v/>
      </c>
      <c r="BY38" s="377" t="str">
        <f t="shared" si="33"/>
        <v>mampu memberikan contoh kebutuhan baik secara individual maupun kolektif.</v>
      </c>
      <c r="BZ38" s="377">
        <f t="shared" si="34"/>
        <v>0</v>
      </c>
      <c r="CA38" s="377">
        <f t="shared" si="35"/>
        <v>0</v>
      </c>
      <c r="CB38" s="377">
        <f t="shared" si="36"/>
        <v>0</v>
      </c>
      <c r="CC38" s="257" t="str">
        <f t="shared" si="37"/>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 sudah tercapai.</v>
      </c>
      <c r="CD38" s="257" t="str">
        <f t="shared" si="38"/>
        <v>Kompetensi dalam hal mampu memberikan contoh kebutuhan baik secara individual maupun kolektif. perlu ditingkatkan.</v>
      </c>
    </row>
    <row r="39" spans="1:82" ht="18.75" customHeight="1">
      <c r="A39" s="190"/>
      <c r="B39" s="208">
        <f>'DATA PESERTA DIDIK'!A29</f>
        <v>24</v>
      </c>
      <c r="C39" s="248" t="str">
        <f>'DATA PESERTA DIDIK'!D29</f>
        <v>MUHAMMAD SABIAN ELDEN LAKSANA</v>
      </c>
      <c r="D39" s="249">
        <v>90</v>
      </c>
      <c r="E39" s="249">
        <v>100</v>
      </c>
      <c r="F39" s="249">
        <v>100</v>
      </c>
      <c r="G39" s="249">
        <v>100</v>
      </c>
      <c r="H39" s="249">
        <v>90</v>
      </c>
      <c r="I39" s="249">
        <v>100</v>
      </c>
      <c r="J39" s="249">
        <v>100</v>
      </c>
      <c r="K39" s="249"/>
      <c r="L39" s="249"/>
      <c r="M39" s="249"/>
      <c r="N39" s="250">
        <f t="shared" si="6"/>
        <v>97.142857142857139</v>
      </c>
      <c r="O39" s="251"/>
      <c r="P39" s="251">
        <v>97</v>
      </c>
      <c r="Q39" s="250">
        <f t="shared" si="11"/>
        <v>97</v>
      </c>
      <c r="R39" s="370">
        <f t="shared" si="12"/>
        <v>97.095238095238088</v>
      </c>
      <c r="S39" s="190"/>
      <c r="T39" s="190"/>
      <c r="U39" s="253" t="str">
        <f t="shared" ref="U39:AD39" si="123">IF(D39&gt;=$R$16,D39,"")</f>
        <v/>
      </c>
      <c r="V39" s="253">
        <f t="shared" si="123"/>
        <v>100</v>
      </c>
      <c r="W39" s="253">
        <f t="shared" si="123"/>
        <v>100</v>
      </c>
      <c r="X39" s="253">
        <f t="shared" si="123"/>
        <v>100</v>
      </c>
      <c r="Y39" s="253" t="str">
        <f t="shared" si="123"/>
        <v/>
      </c>
      <c r="Z39" s="253">
        <f t="shared" si="123"/>
        <v>100</v>
      </c>
      <c r="AA39" s="253">
        <f t="shared" si="123"/>
        <v>100</v>
      </c>
      <c r="AB39" s="253" t="str">
        <f t="shared" si="123"/>
        <v/>
      </c>
      <c r="AC39" s="253" t="str">
        <f t="shared" si="123"/>
        <v/>
      </c>
      <c r="AD39" s="253" t="str">
        <f t="shared" si="123"/>
        <v/>
      </c>
      <c r="AE39" s="254" t="str">
        <f t="shared" ref="AE39:AN39" si="124">IFERROR(RANK(U39,$U39:$AD39,0)+COUNTIF($U39:U39,U39)-1,"")</f>
        <v/>
      </c>
      <c r="AF39" s="254">
        <f t="shared" si="124"/>
        <v>1</v>
      </c>
      <c r="AG39" s="254">
        <f t="shared" si="124"/>
        <v>2</v>
      </c>
      <c r="AH39" s="254">
        <f t="shared" si="124"/>
        <v>3</v>
      </c>
      <c r="AI39" s="254" t="str">
        <f t="shared" si="124"/>
        <v/>
      </c>
      <c r="AJ39" s="254">
        <f t="shared" si="124"/>
        <v>4</v>
      </c>
      <c r="AK39" s="254">
        <f t="shared" si="124"/>
        <v>5</v>
      </c>
      <c r="AL39" s="254" t="str">
        <f t="shared" si="124"/>
        <v/>
      </c>
      <c r="AM39" s="254" t="str">
        <f t="shared" si="124"/>
        <v/>
      </c>
      <c r="AN39" s="254" t="str">
        <f t="shared" si="124"/>
        <v/>
      </c>
      <c r="AO39" s="379" t="str">
        <f t="shared" si="15"/>
        <v/>
      </c>
      <c r="AP39" s="380" t="str">
        <f t="shared" si="16"/>
        <v>mampu menganalisis arti penting keutuhan NKRI;</v>
      </c>
      <c r="AQ39" s="380" t="str">
        <f t="shared" si="17"/>
        <v>mampu menunjukkan sikap bangga sebagai bangsa Indonesia;</v>
      </c>
      <c r="AR39" s="380" t="str">
        <f t="shared" si="18"/>
        <v>mampu menjelaskan makna Negara Kesatuan Republik Indonesia;</v>
      </c>
      <c r="AS39" s="380" t="str">
        <f t="shared" si="19"/>
        <v/>
      </c>
      <c r="AT39" s="380" t="str">
        <f t="shared" si="20"/>
        <v>mampu memberikan contoh pelaksanaan gotong royong untuk mencapai tujuan bersama;</v>
      </c>
      <c r="AU39" s="380" t="str">
        <f t="shared" si="21"/>
        <v>mampu memberikan contoh kebutuhan baik secara individual maupun kolektif.</v>
      </c>
      <c r="AV39" s="380" t="str">
        <f t="shared" si="22"/>
        <v/>
      </c>
      <c r="AW39" s="380" t="str">
        <f t="shared" si="23"/>
        <v/>
      </c>
      <c r="AX39" s="380" t="str">
        <f t="shared" si="24"/>
        <v/>
      </c>
      <c r="AY39" s="255">
        <f t="shared" ref="AY39:BH39" si="125">IF(D39&lt;$R$16,D39,"")</f>
        <v>90</v>
      </c>
      <c r="AZ39" s="255" t="str">
        <f t="shared" si="125"/>
        <v/>
      </c>
      <c r="BA39" s="255" t="str">
        <f t="shared" si="125"/>
        <v/>
      </c>
      <c r="BB39" s="255" t="str">
        <f t="shared" si="125"/>
        <v/>
      </c>
      <c r="BC39" s="255">
        <f t="shared" si="125"/>
        <v>90</v>
      </c>
      <c r="BD39" s="255" t="str">
        <f t="shared" si="125"/>
        <v/>
      </c>
      <c r="BE39" s="255" t="str">
        <f t="shared" si="125"/>
        <v/>
      </c>
      <c r="BF39" s="255">
        <f t="shared" si="125"/>
        <v>0</v>
      </c>
      <c r="BG39" s="255">
        <f t="shared" si="125"/>
        <v>0</v>
      </c>
      <c r="BH39" s="255">
        <f t="shared" si="125"/>
        <v>0</v>
      </c>
      <c r="BI39" s="225">
        <f t="shared" ref="BI39:BR39" si="126">IFERROR(RANK(AY39,$AY39:$BH39,0)+COUNTIF($AY39:AY39,AY39)-1,"")</f>
        <v>1</v>
      </c>
      <c r="BJ39" s="225" t="str">
        <f t="shared" si="126"/>
        <v/>
      </c>
      <c r="BK39" s="225" t="str">
        <f t="shared" si="126"/>
        <v/>
      </c>
      <c r="BL39" s="225" t="str">
        <f t="shared" si="126"/>
        <v/>
      </c>
      <c r="BM39" s="225">
        <f t="shared" si="126"/>
        <v>2</v>
      </c>
      <c r="BN39" s="225" t="str">
        <f t="shared" si="126"/>
        <v/>
      </c>
      <c r="BO39" s="225" t="str">
        <f t="shared" si="126"/>
        <v/>
      </c>
      <c r="BP39" s="225">
        <f t="shared" si="126"/>
        <v>3</v>
      </c>
      <c r="BQ39" s="225">
        <f t="shared" si="126"/>
        <v>4</v>
      </c>
      <c r="BR39" s="225">
        <f t="shared" si="126"/>
        <v>5</v>
      </c>
      <c r="BS39" s="379" t="str">
        <f t="shared" si="27"/>
        <v>mampu menjelaskan makna NKRI;</v>
      </c>
      <c r="BT39" s="377" t="str">
        <f t="shared" si="28"/>
        <v/>
      </c>
      <c r="BU39" s="377" t="str">
        <f t="shared" si="29"/>
        <v/>
      </c>
      <c r="BV39" s="377" t="str">
        <f t="shared" si="30"/>
        <v/>
      </c>
      <c r="BW39" s="377" t="str">
        <f t="shared" si="31"/>
        <v>mampu memberi contoh sikap dan perilaku yang menjaga lingkungan sekitar dalam upaya menjaga keutuhan Negara Kesatuan Republik Indonesia;</v>
      </c>
      <c r="BX39" s="377" t="str">
        <f t="shared" si="32"/>
        <v/>
      </c>
      <c r="BY39" s="377" t="str">
        <f t="shared" si="33"/>
        <v/>
      </c>
      <c r="BZ39" s="377">
        <f t="shared" si="34"/>
        <v>0</v>
      </c>
      <c r="CA39" s="377">
        <f t="shared" si="35"/>
        <v>0</v>
      </c>
      <c r="CB39" s="377">
        <f t="shared" si="36"/>
        <v>0</v>
      </c>
      <c r="CC39" s="257" t="str">
        <f t="shared" si="37"/>
        <v>Kompetensi dalam hal 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CD39" s="257" t="str">
        <f t="shared" si="38"/>
        <v>Kompetensi dalam hal mampu menjelaskan makna NKRI;mampu memberi contoh sikap dan perilaku yang menjaga lingkungan sekitar dalam upaya menjaga keutuhan Negara Kesatuan Republik Indonesia; perlu ditingkatkan.</v>
      </c>
    </row>
    <row r="40" spans="1:82" ht="18.75" customHeight="1">
      <c r="A40" s="190"/>
      <c r="B40" s="208">
        <f>'DATA PESERTA DIDIK'!A30</f>
        <v>25</v>
      </c>
      <c r="C40" s="248" t="str">
        <f>'DATA PESERTA DIDIK'!D30</f>
        <v>NARENDRA AZKA RAMADHAN</v>
      </c>
      <c r="D40" s="249">
        <v>100</v>
      </c>
      <c r="E40" s="249">
        <v>100</v>
      </c>
      <c r="F40" s="249">
        <v>100</v>
      </c>
      <c r="G40" s="249">
        <v>100</v>
      </c>
      <c r="H40" s="249">
        <v>95</v>
      </c>
      <c r="I40" s="249">
        <v>100</v>
      </c>
      <c r="J40" s="249">
        <v>100</v>
      </c>
      <c r="K40" s="249"/>
      <c r="L40" s="249"/>
      <c r="M40" s="249"/>
      <c r="N40" s="250">
        <f t="shared" si="6"/>
        <v>99.285714285714292</v>
      </c>
      <c r="O40" s="251"/>
      <c r="P40" s="251">
        <v>96</v>
      </c>
      <c r="Q40" s="250">
        <f t="shared" si="11"/>
        <v>96</v>
      </c>
      <c r="R40" s="370">
        <f t="shared" si="12"/>
        <v>98.19047619047619</v>
      </c>
      <c r="S40" s="190"/>
      <c r="T40" s="190"/>
      <c r="U40" s="253">
        <f t="shared" ref="U40:AD40" si="127">IF(D40&gt;=$R$16,D40,"")</f>
        <v>100</v>
      </c>
      <c r="V40" s="253">
        <f t="shared" si="127"/>
        <v>100</v>
      </c>
      <c r="W40" s="253">
        <f t="shared" si="127"/>
        <v>100</v>
      </c>
      <c r="X40" s="253">
        <f t="shared" si="127"/>
        <v>100</v>
      </c>
      <c r="Y40" s="253">
        <f t="shared" si="127"/>
        <v>95</v>
      </c>
      <c r="Z40" s="253">
        <f t="shared" si="127"/>
        <v>100</v>
      </c>
      <c r="AA40" s="253">
        <f t="shared" si="127"/>
        <v>100</v>
      </c>
      <c r="AB40" s="253" t="str">
        <f t="shared" si="127"/>
        <v/>
      </c>
      <c r="AC40" s="253" t="str">
        <f t="shared" si="127"/>
        <v/>
      </c>
      <c r="AD40" s="253" t="str">
        <f t="shared" si="127"/>
        <v/>
      </c>
      <c r="AE40" s="254">
        <f t="shared" ref="AE40:AN40" si="128">IFERROR(RANK(U40,$U40:$AD40,0)+COUNTIF($U40:U40,U40)-1,"")</f>
        <v>1</v>
      </c>
      <c r="AF40" s="254">
        <f t="shared" si="128"/>
        <v>2</v>
      </c>
      <c r="AG40" s="254">
        <f t="shared" si="128"/>
        <v>3</v>
      </c>
      <c r="AH40" s="254">
        <f t="shared" si="128"/>
        <v>4</v>
      </c>
      <c r="AI40" s="254">
        <f t="shared" si="128"/>
        <v>7</v>
      </c>
      <c r="AJ40" s="254">
        <f t="shared" si="128"/>
        <v>5</v>
      </c>
      <c r="AK40" s="254">
        <f t="shared" si="128"/>
        <v>6</v>
      </c>
      <c r="AL40" s="254" t="str">
        <f t="shared" si="128"/>
        <v/>
      </c>
      <c r="AM40" s="254" t="str">
        <f t="shared" si="128"/>
        <v/>
      </c>
      <c r="AN40" s="254" t="str">
        <f t="shared" si="128"/>
        <v/>
      </c>
      <c r="AO40" s="379" t="str">
        <f t="shared" si="15"/>
        <v>mampu menjelaskan makna NKRI;</v>
      </c>
      <c r="AP40" s="380" t="str">
        <f t="shared" si="16"/>
        <v>mampu menganalisis arti penting keutuhan NKRI;</v>
      </c>
      <c r="AQ40" s="380" t="str">
        <f t="shared" si="17"/>
        <v>mampu menunjukkan sikap bangga sebagai bangsa Indonesia;</v>
      </c>
      <c r="AR40" s="380" t="str">
        <f t="shared" si="18"/>
        <v>mampu menjelaskan makna Negara Kesatuan Republik Indonesia;</v>
      </c>
      <c r="AS40" s="380" t="str">
        <f t="shared" si="19"/>
        <v/>
      </c>
      <c r="AT40" s="380" t="str">
        <f t="shared" si="20"/>
        <v>mampu memberikan contoh pelaksanaan gotong royong untuk mencapai tujuan bersama;</v>
      </c>
      <c r="AU40" s="380" t="str">
        <f t="shared" si="21"/>
        <v>mampu memberikan contoh kebutuhan baik secara individual maupun kolektif.</v>
      </c>
      <c r="AV40" s="380" t="str">
        <f t="shared" si="22"/>
        <v/>
      </c>
      <c r="AW40" s="380" t="str">
        <f t="shared" si="23"/>
        <v/>
      </c>
      <c r="AX40" s="380" t="str">
        <f t="shared" si="24"/>
        <v/>
      </c>
      <c r="AY40" s="255" t="str">
        <f t="shared" ref="AY40:BH40" si="129">IF(D40&lt;$R$16,D40,"")</f>
        <v/>
      </c>
      <c r="AZ40" s="255" t="str">
        <f t="shared" si="129"/>
        <v/>
      </c>
      <c r="BA40" s="255" t="str">
        <f t="shared" si="129"/>
        <v/>
      </c>
      <c r="BB40" s="255" t="str">
        <f t="shared" si="129"/>
        <v/>
      </c>
      <c r="BC40" s="255" t="str">
        <f t="shared" si="129"/>
        <v/>
      </c>
      <c r="BD40" s="255" t="str">
        <f t="shared" si="129"/>
        <v/>
      </c>
      <c r="BE40" s="255" t="str">
        <f t="shared" si="129"/>
        <v/>
      </c>
      <c r="BF40" s="255">
        <f t="shared" si="129"/>
        <v>0</v>
      </c>
      <c r="BG40" s="255">
        <f t="shared" si="129"/>
        <v>0</v>
      </c>
      <c r="BH40" s="255">
        <f t="shared" si="129"/>
        <v>0</v>
      </c>
      <c r="BI40" s="225" t="str">
        <f t="shared" ref="BI40:BR40" si="130">IFERROR(RANK(AY40,$AY40:$BH40,0)+COUNTIF($AY40:AY40,AY40)-1,"")</f>
        <v/>
      </c>
      <c r="BJ40" s="225" t="str">
        <f t="shared" si="130"/>
        <v/>
      </c>
      <c r="BK40" s="225" t="str">
        <f t="shared" si="130"/>
        <v/>
      </c>
      <c r="BL40" s="225" t="str">
        <f t="shared" si="130"/>
        <v/>
      </c>
      <c r="BM40" s="225" t="str">
        <f t="shared" si="130"/>
        <v/>
      </c>
      <c r="BN40" s="225" t="str">
        <f t="shared" si="130"/>
        <v/>
      </c>
      <c r="BO40" s="225" t="str">
        <f t="shared" si="130"/>
        <v/>
      </c>
      <c r="BP40" s="225">
        <f t="shared" si="130"/>
        <v>1</v>
      </c>
      <c r="BQ40" s="225">
        <f t="shared" si="130"/>
        <v>2</v>
      </c>
      <c r="BR40" s="225">
        <f t="shared" si="130"/>
        <v>3</v>
      </c>
      <c r="BS40" s="379" t="str">
        <f t="shared" si="27"/>
        <v/>
      </c>
      <c r="BT40" s="377" t="str">
        <f t="shared" si="28"/>
        <v/>
      </c>
      <c r="BU40" s="377" t="str">
        <f t="shared" si="29"/>
        <v/>
      </c>
      <c r="BV40" s="377" t="str">
        <f t="shared" si="30"/>
        <v/>
      </c>
      <c r="BW40" s="377" t="str">
        <f t="shared" si="31"/>
        <v>mampu memberi contoh sikap dan perilaku yang menjaga lingkungan sekitar dalam upaya menjaga keutuhan Negara Kesatuan Republik Indonesia;</v>
      </c>
      <c r="BX40" s="377" t="str">
        <f t="shared" si="32"/>
        <v/>
      </c>
      <c r="BY40" s="377" t="str">
        <f t="shared" si="33"/>
        <v/>
      </c>
      <c r="BZ40" s="377">
        <f t="shared" si="34"/>
        <v>0</v>
      </c>
      <c r="CA40" s="377">
        <f t="shared" si="35"/>
        <v>0</v>
      </c>
      <c r="CB40" s="377">
        <f t="shared" si="36"/>
        <v>0</v>
      </c>
      <c r="CC40" s="257" t="str">
        <f t="shared" si="37"/>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CD40" s="257" t="str">
        <f t="shared" si="38"/>
        <v>Kompetensi dalam hal mampu memberi contoh sikap dan perilaku yang menjaga lingkungan sekitar dalam upaya menjaga keutuhan Negara Kesatuan Republik Indonesia; perlu ditingkatkan.</v>
      </c>
    </row>
    <row r="41" spans="1:82" ht="18.75" customHeight="1">
      <c r="A41" s="190"/>
      <c r="B41" s="208">
        <f>'DATA PESERTA DIDIK'!A31</f>
        <v>26</v>
      </c>
      <c r="C41" s="248" t="str">
        <f>'DATA PESERTA DIDIK'!D31</f>
        <v>NAUFAL IHSAN HAWARI</v>
      </c>
      <c r="D41" s="249">
        <v>100</v>
      </c>
      <c r="E41" s="249">
        <v>100</v>
      </c>
      <c r="F41" s="249">
        <v>100</v>
      </c>
      <c r="G41" s="249">
        <v>100</v>
      </c>
      <c r="H41" s="249">
        <v>95</v>
      </c>
      <c r="I41" s="249">
        <v>100</v>
      </c>
      <c r="J41" s="249">
        <v>100</v>
      </c>
      <c r="K41" s="249"/>
      <c r="L41" s="249"/>
      <c r="M41" s="249"/>
      <c r="N41" s="250">
        <f t="shared" si="6"/>
        <v>99.285714285714292</v>
      </c>
      <c r="O41" s="251"/>
      <c r="P41" s="251">
        <v>98</v>
      </c>
      <c r="Q41" s="250">
        <f t="shared" si="11"/>
        <v>98</v>
      </c>
      <c r="R41" s="370">
        <f t="shared" si="12"/>
        <v>98.857142857142847</v>
      </c>
      <c r="S41" s="190"/>
      <c r="T41" s="190"/>
      <c r="U41" s="253">
        <f t="shared" ref="U41:AD41" si="131">IF(D41&gt;=$R$16,D41,"")</f>
        <v>100</v>
      </c>
      <c r="V41" s="253">
        <f t="shared" si="131"/>
        <v>100</v>
      </c>
      <c r="W41" s="253">
        <f t="shared" si="131"/>
        <v>100</v>
      </c>
      <c r="X41" s="253">
        <f t="shared" si="131"/>
        <v>100</v>
      </c>
      <c r="Y41" s="253">
        <f t="shared" si="131"/>
        <v>95</v>
      </c>
      <c r="Z41" s="253">
        <f t="shared" si="131"/>
        <v>100</v>
      </c>
      <c r="AA41" s="253">
        <f t="shared" si="131"/>
        <v>100</v>
      </c>
      <c r="AB41" s="253" t="str">
        <f t="shared" si="131"/>
        <v/>
      </c>
      <c r="AC41" s="253" t="str">
        <f t="shared" si="131"/>
        <v/>
      </c>
      <c r="AD41" s="253" t="str">
        <f t="shared" si="131"/>
        <v/>
      </c>
      <c r="AE41" s="254">
        <f t="shared" ref="AE41:AN41" si="132">IFERROR(RANK(U41,$U41:$AD41,0)+COUNTIF($U41:U41,U41)-1,"")</f>
        <v>1</v>
      </c>
      <c r="AF41" s="254">
        <f t="shared" si="132"/>
        <v>2</v>
      </c>
      <c r="AG41" s="254">
        <f t="shared" si="132"/>
        <v>3</v>
      </c>
      <c r="AH41" s="254">
        <f t="shared" si="132"/>
        <v>4</v>
      </c>
      <c r="AI41" s="254">
        <f t="shared" si="132"/>
        <v>7</v>
      </c>
      <c r="AJ41" s="254">
        <f t="shared" si="132"/>
        <v>5</v>
      </c>
      <c r="AK41" s="254">
        <f t="shared" si="132"/>
        <v>6</v>
      </c>
      <c r="AL41" s="254" t="str">
        <f t="shared" si="132"/>
        <v/>
      </c>
      <c r="AM41" s="254" t="str">
        <f t="shared" si="132"/>
        <v/>
      </c>
      <c r="AN41" s="254" t="str">
        <f t="shared" si="132"/>
        <v/>
      </c>
      <c r="AO41" s="379" t="str">
        <f t="shared" si="15"/>
        <v>mampu menjelaskan makna NKRI;</v>
      </c>
      <c r="AP41" s="380" t="str">
        <f t="shared" si="16"/>
        <v>mampu menganalisis arti penting keutuhan NKRI;</v>
      </c>
      <c r="AQ41" s="380" t="str">
        <f t="shared" si="17"/>
        <v>mampu menunjukkan sikap bangga sebagai bangsa Indonesia;</v>
      </c>
      <c r="AR41" s="380" t="str">
        <f t="shared" si="18"/>
        <v>mampu menjelaskan makna Negara Kesatuan Republik Indonesia;</v>
      </c>
      <c r="AS41" s="380" t="str">
        <f t="shared" si="19"/>
        <v/>
      </c>
      <c r="AT41" s="380" t="str">
        <f t="shared" si="20"/>
        <v>mampu memberikan contoh pelaksanaan gotong royong untuk mencapai tujuan bersama;</v>
      </c>
      <c r="AU41" s="380" t="str">
        <f t="shared" si="21"/>
        <v>mampu memberikan contoh kebutuhan baik secara individual maupun kolektif.</v>
      </c>
      <c r="AV41" s="380" t="str">
        <f t="shared" si="22"/>
        <v/>
      </c>
      <c r="AW41" s="380" t="str">
        <f t="shared" si="23"/>
        <v/>
      </c>
      <c r="AX41" s="380" t="str">
        <f t="shared" si="24"/>
        <v/>
      </c>
      <c r="AY41" s="255" t="str">
        <f t="shared" ref="AY41:BH41" si="133">IF(D41&lt;$R$16,D41,"")</f>
        <v/>
      </c>
      <c r="AZ41" s="255" t="str">
        <f t="shared" si="133"/>
        <v/>
      </c>
      <c r="BA41" s="255" t="str">
        <f t="shared" si="133"/>
        <v/>
      </c>
      <c r="BB41" s="255" t="str">
        <f t="shared" si="133"/>
        <v/>
      </c>
      <c r="BC41" s="255" t="str">
        <f t="shared" si="133"/>
        <v/>
      </c>
      <c r="BD41" s="255" t="str">
        <f t="shared" si="133"/>
        <v/>
      </c>
      <c r="BE41" s="255" t="str">
        <f t="shared" si="133"/>
        <v/>
      </c>
      <c r="BF41" s="255">
        <f t="shared" si="133"/>
        <v>0</v>
      </c>
      <c r="BG41" s="255">
        <f t="shared" si="133"/>
        <v>0</v>
      </c>
      <c r="BH41" s="255">
        <f t="shared" si="133"/>
        <v>0</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f t="shared" si="134"/>
        <v>1</v>
      </c>
      <c r="BQ41" s="225">
        <f t="shared" si="134"/>
        <v>2</v>
      </c>
      <c r="BR41" s="225">
        <f t="shared" si="134"/>
        <v>3</v>
      </c>
      <c r="BS41" s="379" t="str">
        <f t="shared" si="27"/>
        <v/>
      </c>
      <c r="BT41" s="377" t="str">
        <f t="shared" si="28"/>
        <v/>
      </c>
      <c r="BU41" s="377" t="str">
        <f t="shared" si="29"/>
        <v/>
      </c>
      <c r="BV41" s="377" t="str">
        <f t="shared" si="30"/>
        <v/>
      </c>
      <c r="BW41" s="377" t="str">
        <f t="shared" si="31"/>
        <v>mampu memberi contoh sikap dan perilaku yang menjaga lingkungan sekitar dalam upaya menjaga keutuhan Negara Kesatuan Republik Indonesia;</v>
      </c>
      <c r="BX41" s="377" t="str">
        <f t="shared" si="32"/>
        <v/>
      </c>
      <c r="BY41" s="377" t="str">
        <f t="shared" si="33"/>
        <v/>
      </c>
      <c r="BZ41" s="377">
        <f t="shared" si="34"/>
        <v>0</v>
      </c>
      <c r="CA41" s="377">
        <f t="shared" si="35"/>
        <v>0</v>
      </c>
      <c r="CB41" s="377">
        <f t="shared" si="36"/>
        <v>0</v>
      </c>
      <c r="CC41" s="257" t="str">
        <f t="shared" si="37"/>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CD41" s="257" t="str">
        <f t="shared" si="38"/>
        <v>Kompetensi dalam hal mampu memberi contoh sikap dan perilaku yang menjaga lingkungan sekitar dalam upaya menjaga keutuhan Negara Kesatuan Republik Indonesia; perlu ditingkatkan.</v>
      </c>
    </row>
    <row r="42" spans="1:82" ht="18.75" customHeight="1">
      <c r="A42" s="190"/>
      <c r="B42" s="208">
        <f>'DATA PESERTA DIDIK'!A32</f>
        <v>27</v>
      </c>
      <c r="C42" s="248" t="str">
        <f>'DATA PESERTA DIDIK'!D32</f>
        <v>SULTAN ATHALA DAVILLIO JAYANEGARA</v>
      </c>
      <c r="D42" s="249">
        <v>100</v>
      </c>
      <c r="E42" s="249">
        <v>100</v>
      </c>
      <c r="F42" s="249">
        <v>100</v>
      </c>
      <c r="G42" s="249">
        <v>90</v>
      </c>
      <c r="H42" s="249">
        <v>90</v>
      </c>
      <c r="I42" s="249">
        <v>100</v>
      </c>
      <c r="J42" s="249">
        <v>100</v>
      </c>
      <c r="K42" s="249"/>
      <c r="L42" s="249"/>
      <c r="M42" s="249"/>
      <c r="N42" s="250">
        <f t="shared" si="6"/>
        <v>97.142857142857139</v>
      </c>
      <c r="O42" s="251"/>
      <c r="P42" s="251">
        <v>99</v>
      </c>
      <c r="Q42" s="250">
        <f t="shared" si="11"/>
        <v>99</v>
      </c>
      <c r="R42" s="370">
        <f t="shared" si="12"/>
        <v>97.761904761904759</v>
      </c>
      <c r="S42" s="190"/>
      <c r="T42" s="190"/>
      <c r="U42" s="253">
        <f t="shared" ref="U42:AD42" si="135">IF(D42&gt;=$R$16,D42,"")</f>
        <v>100</v>
      </c>
      <c r="V42" s="253">
        <f t="shared" si="135"/>
        <v>100</v>
      </c>
      <c r="W42" s="253">
        <f t="shared" si="135"/>
        <v>100</v>
      </c>
      <c r="X42" s="253" t="str">
        <f t="shared" si="135"/>
        <v/>
      </c>
      <c r="Y42" s="253" t="str">
        <f t="shared" si="135"/>
        <v/>
      </c>
      <c r="Z42" s="253">
        <f t="shared" si="135"/>
        <v>100</v>
      </c>
      <c r="AA42" s="253">
        <f t="shared" si="135"/>
        <v>100</v>
      </c>
      <c r="AB42" s="253" t="str">
        <f t="shared" si="135"/>
        <v/>
      </c>
      <c r="AC42" s="253" t="str">
        <f t="shared" si="135"/>
        <v/>
      </c>
      <c r="AD42" s="253" t="str">
        <f t="shared" si="135"/>
        <v/>
      </c>
      <c r="AE42" s="254">
        <f t="shared" ref="AE42:AN42" si="136">IFERROR(RANK(U42,$U42:$AD42,0)+COUNTIF($U42:U42,U42)-1,"")</f>
        <v>1</v>
      </c>
      <c r="AF42" s="254">
        <f t="shared" si="136"/>
        <v>2</v>
      </c>
      <c r="AG42" s="254">
        <f t="shared" si="136"/>
        <v>3</v>
      </c>
      <c r="AH42" s="254" t="str">
        <f t="shared" si="136"/>
        <v/>
      </c>
      <c r="AI42" s="254" t="str">
        <f t="shared" si="136"/>
        <v/>
      </c>
      <c r="AJ42" s="254">
        <f t="shared" si="136"/>
        <v>4</v>
      </c>
      <c r="AK42" s="254">
        <f t="shared" si="136"/>
        <v>5</v>
      </c>
      <c r="AL42" s="254" t="str">
        <f t="shared" si="136"/>
        <v/>
      </c>
      <c r="AM42" s="254" t="str">
        <f t="shared" si="136"/>
        <v/>
      </c>
      <c r="AN42" s="254" t="str">
        <f t="shared" si="136"/>
        <v/>
      </c>
      <c r="AO42" s="379" t="str">
        <f t="shared" si="15"/>
        <v>mampu menjelaskan makna NKRI;</v>
      </c>
      <c r="AP42" s="380" t="str">
        <f t="shared" si="16"/>
        <v>mampu menganalisis arti penting keutuhan NKRI;</v>
      </c>
      <c r="AQ42" s="380" t="str">
        <f t="shared" si="17"/>
        <v>mampu menunjukkan sikap bangga sebagai bangsa Indonesia;</v>
      </c>
      <c r="AR42" s="380" t="str">
        <f t="shared" si="18"/>
        <v/>
      </c>
      <c r="AS42" s="380" t="str">
        <f t="shared" si="19"/>
        <v/>
      </c>
      <c r="AT42" s="380" t="str">
        <f t="shared" si="20"/>
        <v>mampu memberikan contoh pelaksanaan gotong royong untuk mencapai tujuan bersama;</v>
      </c>
      <c r="AU42" s="380" t="str">
        <f t="shared" si="21"/>
        <v>mampu memberikan contoh kebutuhan baik secara individual maupun kolektif.</v>
      </c>
      <c r="AV42" s="380" t="str">
        <f t="shared" si="22"/>
        <v/>
      </c>
      <c r="AW42" s="380" t="str">
        <f t="shared" si="23"/>
        <v/>
      </c>
      <c r="AX42" s="380" t="str">
        <f t="shared" si="24"/>
        <v/>
      </c>
      <c r="AY42" s="255" t="str">
        <f t="shared" ref="AY42:BH42" si="137">IF(D42&lt;$R$16,D42,"")</f>
        <v/>
      </c>
      <c r="AZ42" s="255" t="str">
        <f t="shared" si="137"/>
        <v/>
      </c>
      <c r="BA42" s="255" t="str">
        <f t="shared" si="137"/>
        <v/>
      </c>
      <c r="BB42" s="255">
        <f t="shared" si="137"/>
        <v>90</v>
      </c>
      <c r="BC42" s="255">
        <f t="shared" si="137"/>
        <v>90</v>
      </c>
      <c r="BD42" s="255" t="str">
        <f t="shared" si="137"/>
        <v/>
      </c>
      <c r="BE42" s="255" t="str">
        <f t="shared" si="137"/>
        <v/>
      </c>
      <c r="BF42" s="255">
        <f t="shared" si="137"/>
        <v>0</v>
      </c>
      <c r="BG42" s="255">
        <f t="shared" si="137"/>
        <v>0</v>
      </c>
      <c r="BH42" s="255">
        <f t="shared" si="137"/>
        <v>0</v>
      </c>
      <c r="BI42" s="225" t="str">
        <f t="shared" ref="BI42:BR42" si="138">IFERROR(RANK(AY42,$AY42:$BH42,0)+COUNTIF($AY42:AY42,AY42)-1,"")</f>
        <v/>
      </c>
      <c r="BJ42" s="225" t="str">
        <f t="shared" si="138"/>
        <v/>
      </c>
      <c r="BK42" s="225" t="str">
        <f t="shared" si="138"/>
        <v/>
      </c>
      <c r="BL42" s="225">
        <f t="shared" si="138"/>
        <v>1</v>
      </c>
      <c r="BM42" s="225">
        <f t="shared" si="138"/>
        <v>2</v>
      </c>
      <c r="BN42" s="225" t="str">
        <f t="shared" si="138"/>
        <v/>
      </c>
      <c r="BO42" s="225" t="str">
        <f t="shared" si="138"/>
        <v/>
      </c>
      <c r="BP42" s="225">
        <f t="shared" si="138"/>
        <v>3</v>
      </c>
      <c r="BQ42" s="225">
        <f t="shared" si="138"/>
        <v>4</v>
      </c>
      <c r="BR42" s="225">
        <f t="shared" si="138"/>
        <v>5</v>
      </c>
      <c r="BS42" s="379" t="str">
        <f t="shared" si="27"/>
        <v/>
      </c>
      <c r="BT42" s="377" t="str">
        <f t="shared" si="28"/>
        <v/>
      </c>
      <c r="BU42" s="377" t="str">
        <f t="shared" si="29"/>
        <v/>
      </c>
      <c r="BV42" s="377" t="str">
        <f t="shared" si="30"/>
        <v>mampu menjelaskan makna Negara Kesatuan Republik Indonesia;</v>
      </c>
      <c r="BW42" s="377" t="str">
        <f t="shared" si="31"/>
        <v>mampu memberi contoh sikap dan perilaku yang menjaga lingkungan sekitar dalam upaya menjaga keutuhan Negara Kesatuan Republik Indonesia;</v>
      </c>
      <c r="BX42" s="377" t="str">
        <f t="shared" si="32"/>
        <v/>
      </c>
      <c r="BY42" s="377" t="str">
        <f t="shared" si="33"/>
        <v/>
      </c>
      <c r="BZ42" s="377">
        <f t="shared" si="34"/>
        <v>0</v>
      </c>
      <c r="CA42" s="377">
        <f t="shared" si="35"/>
        <v>0</v>
      </c>
      <c r="CB42" s="377">
        <f t="shared" si="36"/>
        <v>0</v>
      </c>
      <c r="CC42" s="257" t="str">
        <f t="shared" si="37"/>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CD42" s="257" t="str">
        <f t="shared" si="38"/>
        <v>Kompetensi dalam hal mampu menjelaskan makna Negara Kesatuan Republik Indonesia;mampu memberi contoh sikap dan perilaku yang menjaga lingkungan sekitar dalam upaya menjaga keutuhan Negara Kesatuan Republik Indonesia; perlu ditingkatkan.</v>
      </c>
    </row>
    <row r="43" spans="1:82" ht="18.75" customHeight="1">
      <c r="A43" s="190"/>
      <c r="B43" s="208">
        <f>'DATA PESERTA DIDIK'!A33</f>
        <v>28</v>
      </c>
      <c r="C43" s="248" t="str">
        <f>'DATA PESERTA DIDIK'!D33</f>
        <v>SYIFA AZZAHRA RAHMANIA</v>
      </c>
      <c r="D43" s="249">
        <v>100</v>
      </c>
      <c r="E43" s="249">
        <v>100</v>
      </c>
      <c r="F43" s="249">
        <v>100</v>
      </c>
      <c r="G43" s="249">
        <v>100</v>
      </c>
      <c r="H43" s="249">
        <v>90</v>
      </c>
      <c r="I43" s="249">
        <v>100</v>
      </c>
      <c r="J43" s="249">
        <v>100</v>
      </c>
      <c r="K43" s="249"/>
      <c r="L43" s="249"/>
      <c r="M43" s="249"/>
      <c r="N43" s="250">
        <f t="shared" si="6"/>
        <v>98.571428571428569</v>
      </c>
      <c r="O43" s="251"/>
      <c r="P43" s="251">
        <v>98</v>
      </c>
      <c r="Q43" s="250">
        <f t="shared" si="11"/>
        <v>98</v>
      </c>
      <c r="R43" s="370">
        <f t="shared" si="12"/>
        <v>98.380952380952365</v>
      </c>
      <c r="S43" s="190"/>
      <c r="T43" s="190"/>
      <c r="U43" s="253">
        <f t="shared" ref="U43:AD43" si="139">IF(D43&gt;=$R$16,D43,"")</f>
        <v>100</v>
      </c>
      <c r="V43" s="253">
        <f t="shared" si="139"/>
        <v>100</v>
      </c>
      <c r="W43" s="253">
        <f t="shared" si="139"/>
        <v>100</v>
      </c>
      <c r="X43" s="253">
        <f t="shared" si="139"/>
        <v>100</v>
      </c>
      <c r="Y43" s="253" t="str">
        <f t="shared" si="139"/>
        <v/>
      </c>
      <c r="Z43" s="253">
        <f t="shared" si="139"/>
        <v>100</v>
      </c>
      <c r="AA43" s="253">
        <f t="shared" si="139"/>
        <v>100</v>
      </c>
      <c r="AB43" s="253" t="str">
        <f t="shared" si="139"/>
        <v/>
      </c>
      <c r="AC43" s="253" t="str">
        <f t="shared" si="139"/>
        <v/>
      </c>
      <c r="AD43" s="253" t="str">
        <f t="shared" si="139"/>
        <v/>
      </c>
      <c r="AE43" s="254">
        <f t="shared" ref="AE43:AN43" si="140">IFERROR(RANK(U43,$U43:$AD43,0)+COUNTIF($U43:U43,U43)-1,"")</f>
        <v>1</v>
      </c>
      <c r="AF43" s="254">
        <f t="shared" si="140"/>
        <v>2</v>
      </c>
      <c r="AG43" s="254">
        <f t="shared" si="140"/>
        <v>3</v>
      </c>
      <c r="AH43" s="254">
        <f t="shared" si="140"/>
        <v>4</v>
      </c>
      <c r="AI43" s="254" t="str">
        <f t="shared" si="140"/>
        <v/>
      </c>
      <c r="AJ43" s="254">
        <f t="shared" si="140"/>
        <v>5</v>
      </c>
      <c r="AK43" s="254">
        <f t="shared" si="140"/>
        <v>6</v>
      </c>
      <c r="AL43" s="254" t="str">
        <f t="shared" si="140"/>
        <v/>
      </c>
      <c r="AM43" s="254" t="str">
        <f t="shared" si="140"/>
        <v/>
      </c>
      <c r="AN43" s="254" t="str">
        <f t="shared" si="140"/>
        <v/>
      </c>
      <c r="AO43" s="379" t="str">
        <f t="shared" si="15"/>
        <v>mampu menjelaskan makna NKRI;</v>
      </c>
      <c r="AP43" s="380" t="str">
        <f t="shared" si="16"/>
        <v>mampu menganalisis arti penting keutuhan NKRI;</v>
      </c>
      <c r="AQ43" s="380" t="str">
        <f t="shared" si="17"/>
        <v>mampu menunjukkan sikap bangga sebagai bangsa Indonesia;</v>
      </c>
      <c r="AR43" s="380" t="str">
        <f t="shared" si="18"/>
        <v>mampu menjelaskan makna Negara Kesatuan Republik Indonesia;</v>
      </c>
      <c r="AS43" s="380" t="str">
        <f t="shared" si="19"/>
        <v/>
      </c>
      <c r="AT43" s="380" t="str">
        <f t="shared" si="20"/>
        <v>mampu memberikan contoh pelaksanaan gotong royong untuk mencapai tujuan bersama;</v>
      </c>
      <c r="AU43" s="380" t="str">
        <f t="shared" si="21"/>
        <v>mampu memberikan contoh kebutuhan baik secara individual maupun kolektif.</v>
      </c>
      <c r="AV43" s="380" t="str">
        <f t="shared" si="22"/>
        <v/>
      </c>
      <c r="AW43" s="380" t="str">
        <f t="shared" si="23"/>
        <v/>
      </c>
      <c r="AX43" s="380" t="str">
        <f t="shared" si="24"/>
        <v/>
      </c>
      <c r="AY43" s="255" t="str">
        <f t="shared" ref="AY43:BH43" si="141">IF(D43&lt;$R$16,D43,"")</f>
        <v/>
      </c>
      <c r="AZ43" s="255" t="str">
        <f t="shared" si="141"/>
        <v/>
      </c>
      <c r="BA43" s="255" t="str">
        <f t="shared" si="141"/>
        <v/>
      </c>
      <c r="BB43" s="255" t="str">
        <f t="shared" si="141"/>
        <v/>
      </c>
      <c r="BC43" s="255">
        <f t="shared" si="141"/>
        <v>90</v>
      </c>
      <c r="BD43" s="255" t="str">
        <f t="shared" si="141"/>
        <v/>
      </c>
      <c r="BE43" s="255" t="str">
        <f t="shared" si="141"/>
        <v/>
      </c>
      <c r="BF43" s="255">
        <f t="shared" si="141"/>
        <v>0</v>
      </c>
      <c r="BG43" s="255">
        <f t="shared" si="141"/>
        <v>0</v>
      </c>
      <c r="BH43" s="255">
        <f t="shared" si="141"/>
        <v>0</v>
      </c>
      <c r="BI43" s="225" t="str">
        <f t="shared" ref="BI43:BR43" si="142">IFERROR(RANK(AY43,$AY43:$BH43,0)+COUNTIF($AY43:AY43,AY43)-1,"")</f>
        <v/>
      </c>
      <c r="BJ43" s="225" t="str">
        <f t="shared" si="142"/>
        <v/>
      </c>
      <c r="BK43" s="225" t="str">
        <f t="shared" si="142"/>
        <v/>
      </c>
      <c r="BL43" s="225" t="str">
        <f t="shared" si="142"/>
        <v/>
      </c>
      <c r="BM43" s="225">
        <f t="shared" si="142"/>
        <v>1</v>
      </c>
      <c r="BN43" s="225" t="str">
        <f t="shared" si="142"/>
        <v/>
      </c>
      <c r="BO43" s="225" t="str">
        <f t="shared" si="142"/>
        <v/>
      </c>
      <c r="BP43" s="225">
        <f t="shared" si="142"/>
        <v>2</v>
      </c>
      <c r="BQ43" s="225">
        <f t="shared" si="142"/>
        <v>3</v>
      </c>
      <c r="BR43" s="225">
        <f t="shared" si="142"/>
        <v>4</v>
      </c>
      <c r="BS43" s="379" t="str">
        <f t="shared" si="27"/>
        <v/>
      </c>
      <c r="BT43" s="377" t="str">
        <f t="shared" si="28"/>
        <v/>
      </c>
      <c r="BU43" s="377" t="str">
        <f t="shared" si="29"/>
        <v/>
      </c>
      <c r="BV43" s="377" t="str">
        <f t="shared" si="30"/>
        <v/>
      </c>
      <c r="BW43" s="377" t="str">
        <f t="shared" si="31"/>
        <v>mampu memberi contoh sikap dan perilaku yang menjaga lingkungan sekitar dalam upaya menjaga keutuhan Negara Kesatuan Republik Indonesia;</v>
      </c>
      <c r="BX43" s="377" t="str">
        <f t="shared" si="32"/>
        <v/>
      </c>
      <c r="BY43" s="377" t="str">
        <f t="shared" si="33"/>
        <v/>
      </c>
      <c r="BZ43" s="377">
        <f t="shared" si="34"/>
        <v>0</v>
      </c>
      <c r="CA43" s="377">
        <f t="shared" si="35"/>
        <v>0</v>
      </c>
      <c r="CB43" s="377">
        <f t="shared" si="36"/>
        <v>0</v>
      </c>
      <c r="CC43" s="257" t="str">
        <f t="shared" si="37"/>
        <v>Kompetensi dalam hal mampu menjelaskan makna NKRI;mampu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CD43" s="257" t="str">
        <f t="shared" si="38"/>
        <v>Kompetensi dalam hal mampu memberi contoh sikap dan perilaku yang menjaga lingkungan sekitar dalam upaya menjaga keutuhan Negara Kesatuan Republik Indonesia; perlu ditingkatkan.</v>
      </c>
    </row>
    <row r="44" spans="1:82" ht="18.75" customHeight="1">
      <c r="A44" s="190"/>
      <c r="B44" s="208">
        <f>'DATA PESERTA DIDIK'!A34</f>
        <v>29</v>
      </c>
      <c r="C44" s="248" t="str">
        <f>'DATA PESERTA DIDIK'!D34</f>
        <v>ZERINA RAZEETA SHANUM</v>
      </c>
      <c r="D44" s="249">
        <v>90</v>
      </c>
      <c r="E44" s="249">
        <v>100</v>
      </c>
      <c r="F44" s="249">
        <v>100</v>
      </c>
      <c r="G44" s="249">
        <v>100</v>
      </c>
      <c r="H44" s="249">
        <v>95</v>
      </c>
      <c r="I44" s="249">
        <v>100</v>
      </c>
      <c r="J44" s="249">
        <v>100</v>
      </c>
      <c r="K44" s="249"/>
      <c r="L44" s="249"/>
      <c r="M44" s="249"/>
      <c r="N44" s="250">
        <f t="shared" si="6"/>
        <v>97.857142857142861</v>
      </c>
      <c r="O44" s="251"/>
      <c r="P44" s="251">
        <v>91</v>
      </c>
      <c r="Q44" s="250">
        <f t="shared" si="11"/>
        <v>91</v>
      </c>
      <c r="R44" s="370">
        <f t="shared" si="12"/>
        <v>95.571428571428569</v>
      </c>
      <c r="S44" s="190"/>
      <c r="T44" s="190"/>
      <c r="U44" s="253" t="str">
        <f t="shared" ref="U44:AD44" si="143">IF(D44&gt;=$R$16,D44,"")</f>
        <v/>
      </c>
      <c r="V44" s="253">
        <f t="shared" si="143"/>
        <v>100</v>
      </c>
      <c r="W44" s="253">
        <f t="shared" si="143"/>
        <v>100</v>
      </c>
      <c r="X44" s="253">
        <f t="shared" si="143"/>
        <v>100</v>
      </c>
      <c r="Y44" s="253">
        <f t="shared" si="143"/>
        <v>95</v>
      </c>
      <c r="Z44" s="253">
        <f t="shared" si="143"/>
        <v>100</v>
      </c>
      <c r="AA44" s="253">
        <f t="shared" si="143"/>
        <v>100</v>
      </c>
      <c r="AB44" s="253" t="str">
        <f t="shared" si="143"/>
        <v/>
      </c>
      <c r="AC44" s="253" t="str">
        <f t="shared" si="143"/>
        <v/>
      </c>
      <c r="AD44" s="253" t="str">
        <f t="shared" si="143"/>
        <v/>
      </c>
      <c r="AE44" s="254" t="str">
        <f t="shared" ref="AE44:AN44" si="144">IFERROR(RANK(U44,$U44:$AD44,0)+COUNTIF($U44:U44,U44)-1,"")</f>
        <v/>
      </c>
      <c r="AF44" s="254">
        <f t="shared" si="144"/>
        <v>1</v>
      </c>
      <c r="AG44" s="254">
        <f t="shared" si="144"/>
        <v>2</v>
      </c>
      <c r="AH44" s="254">
        <f t="shared" si="144"/>
        <v>3</v>
      </c>
      <c r="AI44" s="254">
        <f t="shared" si="144"/>
        <v>6</v>
      </c>
      <c r="AJ44" s="254">
        <f t="shared" si="144"/>
        <v>4</v>
      </c>
      <c r="AK44" s="254">
        <f t="shared" si="144"/>
        <v>5</v>
      </c>
      <c r="AL44" s="254" t="str">
        <f t="shared" si="144"/>
        <v/>
      </c>
      <c r="AM44" s="254" t="str">
        <f t="shared" si="144"/>
        <v/>
      </c>
      <c r="AN44" s="254" t="str">
        <f t="shared" si="144"/>
        <v/>
      </c>
      <c r="AO44" s="379" t="str">
        <f t="shared" si="15"/>
        <v/>
      </c>
      <c r="AP44" s="380" t="str">
        <f t="shared" si="16"/>
        <v>mampu menganalisis arti penting keutuhan NKRI;</v>
      </c>
      <c r="AQ44" s="380" t="str">
        <f t="shared" si="17"/>
        <v>mampu menunjukkan sikap bangga sebagai bangsa Indonesia;</v>
      </c>
      <c r="AR44" s="380" t="str">
        <f t="shared" si="18"/>
        <v>mampu menjelaskan makna Negara Kesatuan Republik Indonesia;</v>
      </c>
      <c r="AS44" s="380" t="str">
        <f t="shared" si="19"/>
        <v/>
      </c>
      <c r="AT44" s="380" t="str">
        <f t="shared" si="20"/>
        <v>mampu memberikan contoh pelaksanaan gotong royong untuk mencapai tujuan bersama;</v>
      </c>
      <c r="AU44" s="380" t="str">
        <f t="shared" si="21"/>
        <v>mampu memberikan contoh kebutuhan baik secara individual maupun kolektif.</v>
      </c>
      <c r="AV44" s="380" t="str">
        <f t="shared" si="22"/>
        <v/>
      </c>
      <c r="AW44" s="380" t="str">
        <f t="shared" si="23"/>
        <v/>
      </c>
      <c r="AX44" s="380" t="str">
        <f t="shared" si="24"/>
        <v/>
      </c>
      <c r="AY44" s="255">
        <f t="shared" ref="AY44:BH44" si="145">IF(D44&lt;$R$16,D44,"")</f>
        <v>90</v>
      </c>
      <c r="AZ44" s="255" t="str">
        <f t="shared" si="145"/>
        <v/>
      </c>
      <c r="BA44" s="255" t="str">
        <f t="shared" si="145"/>
        <v/>
      </c>
      <c r="BB44" s="255" t="str">
        <f t="shared" si="145"/>
        <v/>
      </c>
      <c r="BC44" s="255" t="str">
        <f t="shared" si="145"/>
        <v/>
      </c>
      <c r="BD44" s="255" t="str">
        <f t="shared" si="145"/>
        <v/>
      </c>
      <c r="BE44" s="255" t="str">
        <f t="shared" si="145"/>
        <v/>
      </c>
      <c r="BF44" s="255">
        <f t="shared" si="145"/>
        <v>0</v>
      </c>
      <c r="BG44" s="255">
        <f t="shared" si="145"/>
        <v>0</v>
      </c>
      <c r="BH44" s="255">
        <f t="shared" si="145"/>
        <v>0</v>
      </c>
      <c r="BI44" s="225">
        <f t="shared" ref="BI44:BR44" si="146">IFERROR(RANK(AY44,$AY44:$BH44,0)+COUNTIF($AY44:AY44,AY44)-1,"")</f>
        <v>1</v>
      </c>
      <c r="BJ44" s="225" t="str">
        <f t="shared" si="146"/>
        <v/>
      </c>
      <c r="BK44" s="225" t="str">
        <f t="shared" si="146"/>
        <v/>
      </c>
      <c r="BL44" s="225" t="str">
        <f t="shared" si="146"/>
        <v/>
      </c>
      <c r="BM44" s="225" t="str">
        <f t="shared" si="146"/>
        <v/>
      </c>
      <c r="BN44" s="225" t="str">
        <f t="shared" si="146"/>
        <v/>
      </c>
      <c r="BO44" s="225" t="str">
        <f t="shared" si="146"/>
        <v/>
      </c>
      <c r="BP44" s="225">
        <f t="shared" si="146"/>
        <v>2</v>
      </c>
      <c r="BQ44" s="225">
        <f t="shared" si="146"/>
        <v>3</v>
      </c>
      <c r="BR44" s="225">
        <f t="shared" si="146"/>
        <v>4</v>
      </c>
      <c r="BS44" s="379" t="str">
        <f t="shared" si="27"/>
        <v>mampu menjelaskan makna NKRI;</v>
      </c>
      <c r="BT44" s="377" t="str">
        <f t="shared" si="28"/>
        <v/>
      </c>
      <c r="BU44" s="377" t="str">
        <f t="shared" si="29"/>
        <v/>
      </c>
      <c r="BV44" s="377" t="str">
        <f t="shared" si="30"/>
        <v/>
      </c>
      <c r="BW44" s="377" t="str">
        <f t="shared" si="31"/>
        <v>mampu memberi contoh sikap dan perilaku yang menjaga lingkungan sekitar dalam upaya menjaga keutuhan Negara Kesatuan Republik Indonesia;</v>
      </c>
      <c r="BX44" s="377" t="str">
        <f t="shared" si="32"/>
        <v/>
      </c>
      <c r="BY44" s="377" t="str">
        <f t="shared" si="33"/>
        <v/>
      </c>
      <c r="BZ44" s="377">
        <f t="shared" si="34"/>
        <v>0</v>
      </c>
      <c r="CA44" s="377">
        <f t="shared" si="35"/>
        <v>0</v>
      </c>
      <c r="CB44" s="377">
        <f t="shared" si="36"/>
        <v>0</v>
      </c>
      <c r="CC44" s="257" t="str">
        <f t="shared" si="37"/>
        <v>Kompetensi dalam hal mampu menganalisis arti penting keutuhan NKRI;mampu menunjukkan sikap bangga sebagai bangsa Indonesia;mampu menjelaskan makna Negara Kesatuan Republik Indonesia;mampu memberikan contoh pelaksanaan gotong royong untuk mencapai tujuan bersama;mampu memberikan contoh kebutuhan baik secara individual maupun kolektif. sudah tercapai.</v>
      </c>
      <c r="CD44" s="257" t="str">
        <f t="shared" si="38"/>
        <v>Kompetensi dalam hal mampu menjelaskan makna NKRI;mampu memberi contoh sikap dan perilaku yang menjaga lingkungan sekitar dalam upaya menjaga keutuhan Negara Kesatuan Republik Indonesia; perlu ditingkatkan.</v>
      </c>
    </row>
    <row r="45" spans="1:82" ht="18.75" customHeight="1">
      <c r="A45" s="190"/>
      <c r="B45" s="208">
        <f>'DATA PESERTA DIDIK'!A35</f>
        <v>30</v>
      </c>
      <c r="C45" s="248" t="str">
        <f>'DATA PESERTA DIDIK'!D35</f>
        <v>ANAYRA TALITHA AZZAHRA</v>
      </c>
      <c r="D45" s="249">
        <v>90</v>
      </c>
      <c r="E45" s="249">
        <v>100</v>
      </c>
      <c r="F45" s="249">
        <v>100</v>
      </c>
      <c r="G45" s="249">
        <v>100</v>
      </c>
      <c r="H45" s="249">
        <v>95</v>
      </c>
      <c r="I45" s="249">
        <v>90</v>
      </c>
      <c r="J45" s="249">
        <v>100</v>
      </c>
      <c r="K45" s="249"/>
      <c r="L45" s="249"/>
      <c r="M45" s="249"/>
      <c r="N45" s="250">
        <f t="shared" si="6"/>
        <v>96.428571428571431</v>
      </c>
      <c r="O45" s="251"/>
      <c r="P45" s="251">
        <v>92</v>
      </c>
      <c r="Q45" s="250">
        <f t="shared" si="11"/>
        <v>92</v>
      </c>
      <c r="R45" s="370">
        <f t="shared" si="12"/>
        <v>94.952380952380963</v>
      </c>
      <c r="S45" s="190"/>
      <c r="T45" s="190"/>
      <c r="U45" s="253" t="str">
        <f t="shared" ref="U45:AD45" si="147">IF(D45&gt;=$R$16,D45,"")</f>
        <v/>
      </c>
      <c r="V45" s="253">
        <f t="shared" si="147"/>
        <v>100</v>
      </c>
      <c r="W45" s="253">
        <f t="shared" si="147"/>
        <v>100</v>
      </c>
      <c r="X45" s="253">
        <f t="shared" si="147"/>
        <v>100</v>
      </c>
      <c r="Y45" s="253">
        <f t="shared" si="147"/>
        <v>95</v>
      </c>
      <c r="Z45" s="253" t="str">
        <f t="shared" si="147"/>
        <v/>
      </c>
      <c r="AA45" s="253">
        <f t="shared" si="147"/>
        <v>100</v>
      </c>
      <c r="AB45" s="253" t="str">
        <f t="shared" si="147"/>
        <v/>
      </c>
      <c r="AC45" s="253" t="str">
        <f t="shared" si="147"/>
        <v/>
      </c>
      <c r="AD45" s="253" t="str">
        <f t="shared" si="147"/>
        <v/>
      </c>
      <c r="AE45" s="254" t="str">
        <f t="shared" ref="AE45:AN45" si="148">IFERROR(RANK(U45,$U45:$AD45,0)+COUNTIF($U45:U45,U45)-1,"")</f>
        <v/>
      </c>
      <c r="AF45" s="254">
        <f t="shared" si="148"/>
        <v>1</v>
      </c>
      <c r="AG45" s="254">
        <f t="shared" si="148"/>
        <v>2</v>
      </c>
      <c r="AH45" s="254">
        <f t="shared" si="148"/>
        <v>3</v>
      </c>
      <c r="AI45" s="254">
        <f t="shared" si="148"/>
        <v>5</v>
      </c>
      <c r="AJ45" s="254" t="str">
        <f t="shared" si="148"/>
        <v/>
      </c>
      <c r="AK45" s="254">
        <f t="shared" si="148"/>
        <v>4</v>
      </c>
      <c r="AL45" s="254" t="str">
        <f t="shared" si="148"/>
        <v/>
      </c>
      <c r="AM45" s="254" t="str">
        <f t="shared" si="148"/>
        <v/>
      </c>
      <c r="AN45" s="254" t="str">
        <f t="shared" si="148"/>
        <v/>
      </c>
      <c r="AO45" s="379" t="str">
        <f t="shared" si="15"/>
        <v/>
      </c>
      <c r="AP45" s="380" t="str">
        <f t="shared" si="16"/>
        <v>mampu menganalisis arti penting keutuhan NKRI;</v>
      </c>
      <c r="AQ45" s="380" t="str">
        <f t="shared" si="17"/>
        <v>mampu menunjukkan sikap bangga sebagai bangsa Indonesia;</v>
      </c>
      <c r="AR45" s="380" t="str">
        <f t="shared" si="18"/>
        <v>mampu menjelaskan makna Negara Kesatuan Republik Indonesia;</v>
      </c>
      <c r="AS45" s="380" t="str">
        <f t="shared" si="19"/>
        <v>mampu memberi contoh sikap dan perilaku yang menjaga lingkungan sekitar dalam upaya menjaga keutuhan Negara Kesatuan Republik Indonesia;</v>
      </c>
      <c r="AT45" s="380" t="str">
        <f t="shared" si="20"/>
        <v/>
      </c>
      <c r="AU45" s="380" t="str">
        <f t="shared" si="21"/>
        <v>mampu memberikan contoh kebutuhan baik secara individual maupun kolektif.</v>
      </c>
      <c r="AV45" s="380" t="str">
        <f t="shared" si="22"/>
        <v/>
      </c>
      <c r="AW45" s="380" t="str">
        <f t="shared" si="23"/>
        <v/>
      </c>
      <c r="AX45" s="380" t="str">
        <f t="shared" si="24"/>
        <v/>
      </c>
      <c r="AY45" s="255">
        <f t="shared" ref="AY45:BH45" si="149">IF(D45&lt;$R$16,D45,"")</f>
        <v>90</v>
      </c>
      <c r="AZ45" s="255" t="str">
        <f t="shared" si="149"/>
        <v/>
      </c>
      <c r="BA45" s="255" t="str">
        <f t="shared" si="149"/>
        <v/>
      </c>
      <c r="BB45" s="255" t="str">
        <f t="shared" si="149"/>
        <v/>
      </c>
      <c r="BC45" s="255" t="str">
        <f t="shared" si="149"/>
        <v/>
      </c>
      <c r="BD45" s="255">
        <f t="shared" si="149"/>
        <v>90</v>
      </c>
      <c r="BE45" s="255" t="str">
        <f t="shared" si="149"/>
        <v/>
      </c>
      <c r="BF45" s="255">
        <f t="shared" si="149"/>
        <v>0</v>
      </c>
      <c r="BG45" s="255">
        <f t="shared" si="149"/>
        <v>0</v>
      </c>
      <c r="BH45" s="255">
        <f t="shared" si="149"/>
        <v>0</v>
      </c>
      <c r="BI45" s="225">
        <f t="shared" ref="BI45:BR45" si="150">IFERROR(RANK(AY45,$AY45:$BH45,0)+COUNTIF($AY45:AY45,AY45)-1,"")</f>
        <v>1</v>
      </c>
      <c r="BJ45" s="225" t="str">
        <f t="shared" si="150"/>
        <v/>
      </c>
      <c r="BK45" s="225" t="str">
        <f t="shared" si="150"/>
        <v/>
      </c>
      <c r="BL45" s="225" t="str">
        <f t="shared" si="150"/>
        <v/>
      </c>
      <c r="BM45" s="225" t="str">
        <f t="shared" si="150"/>
        <v/>
      </c>
      <c r="BN45" s="225">
        <f t="shared" si="150"/>
        <v>2</v>
      </c>
      <c r="BO45" s="225" t="str">
        <f t="shared" si="150"/>
        <v/>
      </c>
      <c r="BP45" s="225">
        <f t="shared" si="150"/>
        <v>3</v>
      </c>
      <c r="BQ45" s="225">
        <f t="shared" si="150"/>
        <v>4</v>
      </c>
      <c r="BR45" s="225">
        <f t="shared" si="150"/>
        <v>5</v>
      </c>
      <c r="BS45" s="379" t="str">
        <f t="shared" si="27"/>
        <v>mampu menjelaskan makna NKRI;</v>
      </c>
      <c r="BT45" s="377" t="str">
        <f t="shared" si="28"/>
        <v/>
      </c>
      <c r="BU45" s="377" t="str">
        <f t="shared" si="29"/>
        <v/>
      </c>
      <c r="BV45" s="377" t="str">
        <f t="shared" si="30"/>
        <v/>
      </c>
      <c r="BW45" s="377" t="str">
        <f t="shared" si="31"/>
        <v/>
      </c>
      <c r="BX45" s="377" t="str">
        <f t="shared" si="32"/>
        <v>mampu memberikan contoh pelaksanaan gotong royong untuk mencapai tujuan bersama;</v>
      </c>
      <c r="BY45" s="377" t="str">
        <f t="shared" si="33"/>
        <v/>
      </c>
      <c r="BZ45" s="377">
        <f t="shared" si="34"/>
        <v>0</v>
      </c>
      <c r="CA45" s="377">
        <f t="shared" si="35"/>
        <v>0</v>
      </c>
      <c r="CB45" s="377">
        <f t="shared" si="36"/>
        <v>0</v>
      </c>
      <c r="CC45" s="257" t="str">
        <f t="shared" si="37"/>
        <v>Kompetensi dalam hal 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kebutuhan baik secara individual maupun kolektif. sudah tercapai.</v>
      </c>
      <c r="CD45" s="257" t="str">
        <f t="shared" si="38"/>
        <v>Kompetensi dalam hal mampu menjelaskan makna NKRI;mampu memberikan contoh pelaksanaan gotong royong untuk mencapai tujuan bersama; perlu ditingkatkan.</v>
      </c>
    </row>
    <row r="46" spans="1:82" ht="18.75" customHeight="1">
      <c r="A46" s="190"/>
      <c r="B46" s="208">
        <f>'DATA PESERTA DIDIK'!A36</f>
        <v>31</v>
      </c>
      <c r="C46" s="248" t="str">
        <f>'DATA PESERTA DIDIK'!D36</f>
        <v>VARIO RAUF WILUTOMO</v>
      </c>
      <c r="D46" s="249">
        <v>100</v>
      </c>
      <c r="E46" s="249">
        <v>100</v>
      </c>
      <c r="F46" s="249">
        <v>100</v>
      </c>
      <c r="G46" s="249">
        <v>90</v>
      </c>
      <c r="H46" s="249">
        <v>90</v>
      </c>
      <c r="I46" s="249">
        <v>100</v>
      </c>
      <c r="J46" s="249">
        <v>100</v>
      </c>
      <c r="K46" s="249"/>
      <c r="L46" s="249"/>
      <c r="M46" s="249"/>
      <c r="N46" s="250">
        <f t="shared" si="6"/>
        <v>97.142857142857139</v>
      </c>
      <c r="O46" s="251"/>
      <c r="P46" s="251">
        <v>95</v>
      </c>
      <c r="Q46" s="250">
        <f t="shared" si="11"/>
        <v>95</v>
      </c>
      <c r="R46" s="370">
        <f t="shared" si="12"/>
        <v>96.428571428571431</v>
      </c>
      <c r="S46" s="190"/>
      <c r="T46" s="190"/>
      <c r="U46" s="253">
        <f t="shared" ref="U46:AD46" si="151">IF(D46&gt;=$R$16,D46,"")</f>
        <v>100</v>
      </c>
      <c r="V46" s="253">
        <f t="shared" si="151"/>
        <v>100</v>
      </c>
      <c r="W46" s="253">
        <f t="shared" si="151"/>
        <v>100</v>
      </c>
      <c r="X46" s="253" t="str">
        <f t="shared" si="151"/>
        <v/>
      </c>
      <c r="Y46" s="253" t="str">
        <f t="shared" si="151"/>
        <v/>
      </c>
      <c r="Z46" s="253">
        <f t="shared" si="151"/>
        <v>100</v>
      </c>
      <c r="AA46" s="253">
        <f t="shared" si="151"/>
        <v>100</v>
      </c>
      <c r="AB46" s="253" t="str">
        <f t="shared" si="151"/>
        <v/>
      </c>
      <c r="AC46" s="253" t="str">
        <f t="shared" si="151"/>
        <v/>
      </c>
      <c r="AD46" s="253" t="str">
        <f t="shared" si="151"/>
        <v/>
      </c>
      <c r="AE46" s="254">
        <f t="shared" ref="AE46:AN46" si="152">IFERROR(RANK(U46,$U46:$AD46,0)+COUNTIF($U46:U46,U46)-1,"")</f>
        <v>1</v>
      </c>
      <c r="AF46" s="254">
        <f t="shared" si="152"/>
        <v>2</v>
      </c>
      <c r="AG46" s="254">
        <f t="shared" si="152"/>
        <v>3</v>
      </c>
      <c r="AH46" s="254" t="str">
        <f t="shared" si="152"/>
        <v/>
      </c>
      <c r="AI46" s="254" t="str">
        <f t="shared" si="152"/>
        <v/>
      </c>
      <c r="AJ46" s="254">
        <f t="shared" si="152"/>
        <v>4</v>
      </c>
      <c r="AK46" s="254">
        <f t="shared" si="152"/>
        <v>5</v>
      </c>
      <c r="AL46" s="254" t="str">
        <f t="shared" si="152"/>
        <v/>
      </c>
      <c r="AM46" s="254" t="str">
        <f t="shared" si="152"/>
        <v/>
      </c>
      <c r="AN46" s="254" t="str">
        <f t="shared" si="152"/>
        <v/>
      </c>
      <c r="AO46" s="379" t="str">
        <f t="shared" si="15"/>
        <v>mampu menjelaskan makna NKRI;</v>
      </c>
      <c r="AP46" s="380" t="str">
        <f t="shared" si="16"/>
        <v>mampu menganalisis arti penting keutuhan NKRI;</v>
      </c>
      <c r="AQ46" s="380" t="str">
        <f t="shared" si="17"/>
        <v>mampu menunjukkan sikap bangga sebagai bangsa Indonesia;</v>
      </c>
      <c r="AR46" s="380" t="str">
        <f t="shared" si="18"/>
        <v/>
      </c>
      <c r="AS46" s="380" t="str">
        <f t="shared" si="19"/>
        <v/>
      </c>
      <c r="AT46" s="380" t="str">
        <f t="shared" si="20"/>
        <v>mampu memberikan contoh pelaksanaan gotong royong untuk mencapai tujuan bersama;</v>
      </c>
      <c r="AU46" s="380" t="str">
        <f t="shared" si="21"/>
        <v>mampu memberikan contoh kebutuhan baik secara individual maupun kolektif.</v>
      </c>
      <c r="AV46" s="380" t="str">
        <f t="shared" si="22"/>
        <v/>
      </c>
      <c r="AW46" s="380" t="str">
        <f t="shared" si="23"/>
        <v/>
      </c>
      <c r="AX46" s="380" t="str">
        <f t="shared" si="24"/>
        <v/>
      </c>
      <c r="AY46" s="255" t="str">
        <f t="shared" ref="AY46:BH46" si="153">IF(D46&lt;$R$16,D46,"")</f>
        <v/>
      </c>
      <c r="AZ46" s="255" t="str">
        <f t="shared" si="153"/>
        <v/>
      </c>
      <c r="BA46" s="255" t="str">
        <f t="shared" si="153"/>
        <v/>
      </c>
      <c r="BB46" s="255">
        <f t="shared" si="153"/>
        <v>90</v>
      </c>
      <c r="BC46" s="255">
        <f t="shared" si="153"/>
        <v>90</v>
      </c>
      <c r="BD46" s="255" t="str">
        <f t="shared" si="153"/>
        <v/>
      </c>
      <c r="BE46" s="255" t="str">
        <f t="shared" si="153"/>
        <v/>
      </c>
      <c r="BF46" s="255">
        <f t="shared" si="153"/>
        <v>0</v>
      </c>
      <c r="BG46" s="255">
        <f t="shared" si="153"/>
        <v>0</v>
      </c>
      <c r="BH46" s="255">
        <f t="shared" si="153"/>
        <v>0</v>
      </c>
      <c r="BI46" s="225" t="str">
        <f t="shared" ref="BI46:BR46" si="154">IFERROR(RANK(AY46,$AY46:$BH46,0)+COUNTIF($AY46:AY46,AY46)-1,"")</f>
        <v/>
      </c>
      <c r="BJ46" s="225" t="str">
        <f t="shared" si="154"/>
        <v/>
      </c>
      <c r="BK46" s="225" t="str">
        <f t="shared" si="154"/>
        <v/>
      </c>
      <c r="BL46" s="225">
        <f t="shared" si="154"/>
        <v>1</v>
      </c>
      <c r="BM46" s="225">
        <f t="shared" si="154"/>
        <v>2</v>
      </c>
      <c r="BN46" s="225" t="str">
        <f t="shared" si="154"/>
        <v/>
      </c>
      <c r="BO46" s="225" t="str">
        <f t="shared" si="154"/>
        <v/>
      </c>
      <c r="BP46" s="225">
        <f t="shared" si="154"/>
        <v>3</v>
      </c>
      <c r="BQ46" s="225">
        <f t="shared" si="154"/>
        <v>4</v>
      </c>
      <c r="BR46" s="225">
        <f t="shared" si="154"/>
        <v>5</v>
      </c>
      <c r="BS46" s="379" t="str">
        <f t="shared" si="27"/>
        <v/>
      </c>
      <c r="BT46" s="377" t="str">
        <f t="shared" si="28"/>
        <v/>
      </c>
      <c r="BU46" s="377" t="str">
        <f t="shared" si="29"/>
        <v/>
      </c>
      <c r="BV46" s="377" t="str">
        <f t="shared" si="30"/>
        <v>mampu menjelaskan makna Negara Kesatuan Republik Indonesia;</v>
      </c>
      <c r="BW46" s="377" t="str">
        <f t="shared" si="31"/>
        <v>mampu memberi contoh sikap dan perilaku yang menjaga lingkungan sekitar dalam upaya menjaga keutuhan Negara Kesatuan Republik Indonesia;</v>
      </c>
      <c r="BX46" s="377" t="str">
        <f t="shared" si="32"/>
        <v/>
      </c>
      <c r="BY46" s="377" t="str">
        <f t="shared" si="33"/>
        <v/>
      </c>
      <c r="BZ46" s="377">
        <f t="shared" si="34"/>
        <v>0</v>
      </c>
      <c r="CA46" s="377">
        <f t="shared" si="35"/>
        <v>0</v>
      </c>
      <c r="CB46" s="377">
        <f t="shared" si="36"/>
        <v>0</v>
      </c>
      <c r="CC46" s="257" t="str">
        <f t="shared" si="37"/>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CD46" s="257" t="str">
        <f t="shared" si="38"/>
        <v>Kompetensi dalam hal mampu menjelaskan makna Negara Kesatuan Republik Indonesia;mampu memberi contoh sikap dan perilaku yang menjaga lingkungan sekitar dalam upaya menjaga keutuhan Negara Kesatuan Republik Indonesia; perlu ditingkatkan.</v>
      </c>
    </row>
    <row r="47" spans="1:82" ht="18.75" customHeight="1">
      <c r="A47" s="190"/>
      <c r="B47" s="208">
        <f>'DATA PESERTA DIDIK'!A37</f>
        <v>32</v>
      </c>
      <c r="C47" s="248" t="str">
        <f>'DATA PESERTA DIDIK'!D37</f>
        <v>BERLIANTI QAIRINA WIGATI CANDRA</v>
      </c>
      <c r="D47" s="249">
        <v>90</v>
      </c>
      <c r="E47" s="249">
        <v>95</v>
      </c>
      <c r="F47" s="249">
        <v>100</v>
      </c>
      <c r="G47" s="249">
        <v>90</v>
      </c>
      <c r="H47" s="249">
        <v>100</v>
      </c>
      <c r="I47" s="249">
        <v>100</v>
      </c>
      <c r="J47" s="249">
        <v>100</v>
      </c>
      <c r="K47" s="249"/>
      <c r="L47" s="249"/>
      <c r="M47" s="249"/>
      <c r="N47" s="250">
        <f t="shared" si="6"/>
        <v>96.428571428571431</v>
      </c>
      <c r="O47" s="251"/>
      <c r="P47" s="251">
        <v>95</v>
      </c>
      <c r="Q47" s="250">
        <f t="shared" si="11"/>
        <v>95</v>
      </c>
      <c r="R47" s="370">
        <f t="shared" si="12"/>
        <v>95.952380952380963</v>
      </c>
      <c r="S47" s="190"/>
      <c r="T47" s="190"/>
      <c r="U47" s="253" t="str">
        <f t="shared" ref="U47:AD47" si="155">IF(D47&gt;=$R$16,D47,"")</f>
        <v/>
      </c>
      <c r="V47" s="253">
        <f t="shared" si="155"/>
        <v>95</v>
      </c>
      <c r="W47" s="253">
        <f t="shared" si="155"/>
        <v>100</v>
      </c>
      <c r="X47" s="253" t="str">
        <f t="shared" si="155"/>
        <v/>
      </c>
      <c r="Y47" s="253">
        <f t="shared" si="155"/>
        <v>100</v>
      </c>
      <c r="Z47" s="253">
        <f t="shared" si="155"/>
        <v>100</v>
      </c>
      <c r="AA47" s="253">
        <f t="shared" si="155"/>
        <v>100</v>
      </c>
      <c r="AB47" s="253" t="str">
        <f t="shared" si="155"/>
        <v/>
      </c>
      <c r="AC47" s="253" t="str">
        <f t="shared" si="155"/>
        <v/>
      </c>
      <c r="AD47" s="253" t="str">
        <f t="shared" si="155"/>
        <v/>
      </c>
      <c r="AE47" s="254" t="str">
        <f t="shared" ref="AE47:AN47" si="156">IFERROR(RANK(U47,$U47:$AD47,0)+COUNTIF($U47:U47,U47)-1,"")</f>
        <v/>
      </c>
      <c r="AF47" s="254">
        <f t="shared" si="156"/>
        <v>5</v>
      </c>
      <c r="AG47" s="254">
        <f t="shared" si="156"/>
        <v>1</v>
      </c>
      <c r="AH47" s="254" t="str">
        <f t="shared" si="156"/>
        <v/>
      </c>
      <c r="AI47" s="254">
        <f t="shared" si="156"/>
        <v>2</v>
      </c>
      <c r="AJ47" s="254">
        <f t="shared" si="156"/>
        <v>3</v>
      </c>
      <c r="AK47" s="254">
        <f t="shared" si="156"/>
        <v>4</v>
      </c>
      <c r="AL47" s="254" t="str">
        <f t="shared" si="156"/>
        <v/>
      </c>
      <c r="AM47" s="254" t="str">
        <f t="shared" si="156"/>
        <v/>
      </c>
      <c r="AN47" s="254" t="str">
        <f t="shared" si="156"/>
        <v/>
      </c>
      <c r="AO47" s="379" t="str">
        <f t="shared" si="15"/>
        <v/>
      </c>
      <c r="AP47" s="380" t="str">
        <f t="shared" si="16"/>
        <v/>
      </c>
      <c r="AQ47" s="380" t="str">
        <f t="shared" si="17"/>
        <v>mampu menunjukkan sikap bangga sebagai bangsa Indonesia;</v>
      </c>
      <c r="AR47" s="380" t="str">
        <f t="shared" si="18"/>
        <v/>
      </c>
      <c r="AS47" s="380" t="str">
        <f t="shared" si="19"/>
        <v>mampu memberi contoh sikap dan perilaku yang menjaga lingkungan sekitar dalam upaya menjaga keutuhan Negara Kesatuan Republik Indonesia;</v>
      </c>
      <c r="AT47" s="380" t="str">
        <f t="shared" si="20"/>
        <v>mampu memberikan contoh pelaksanaan gotong royong untuk mencapai tujuan bersama;</v>
      </c>
      <c r="AU47" s="380" t="str">
        <f t="shared" si="21"/>
        <v>mampu memberikan contoh kebutuhan baik secara individual maupun kolektif.</v>
      </c>
      <c r="AV47" s="380" t="str">
        <f t="shared" si="22"/>
        <v/>
      </c>
      <c r="AW47" s="380" t="str">
        <f t="shared" si="23"/>
        <v/>
      </c>
      <c r="AX47" s="380" t="str">
        <f t="shared" si="24"/>
        <v/>
      </c>
      <c r="AY47" s="255">
        <f t="shared" ref="AY47:BH47" si="157">IF(D47&lt;$R$16,D47,"")</f>
        <v>90</v>
      </c>
      <c r="AZ47" s="255" t="str">
        <f t="shared" si="157"/>
        <v/>
      </c>
      <c r="BA47" s="255" t="str">
        <f t="shared" si="157"/>
        <v/>
      </c>
      <c r="BB47" s="255">
        <f t="shared" si="157"/>
        <v>90</v>
      </c>
      <c r="BC47" s="255" t="str">
        <f t="shared" si="157"/>
        <v/>
      </c>
      <c r="BD47" s="255" t="str">
        <f t="shared" si="157"/>
        <v/>
      </c>
      <c r="BE47" s="255" t="str">
        <f t="shared" si="157"/>
        <v/>
      </c>
      <c r="BF47" s="255">
        <f t="shared" si="157"/>
        <v>0</v>
      </c>
      <c r="BG47" s="255">
        <f t="shared" si="157"/>
        <v>0</v>
      </c>
      <c r="BH47" s="255">
        <f t="shared" si="157"/>
        <v>0</v>
      </c>
      <c r="BI47" s="225">
        <f t="shared" ref="BI47:BR47" si="158">IFERROR(RANK(AY47,$AY47:$BH47,0)+COUNTIF($AY47:AY47,AY47)-1,"")</f>
        <v>1</v>
      </c>
      <c r="BJ47" s="225" t="str">
        <f t="shared" si="158"/>
        <v/>
      </c>
      <c r="BK47" s="225" t="str">
        <f t="shared" si="158"/>
        <v/>
      </c>
      <c r="BL47" s="225">
        <f t="shared" si="158"/>
        <v>2</v>
      </c>
      <c r="BM47" s="225" t="str">
        <f t="shared" si="158"/>
        <v/>
      </c>
      <c r="BN47" s="225" t="str">
        <f t="shared" si="158"/>
        <v/>
      </c>
      <c r="BO47" s="225" t="str">
        <f t="shared" si="158"/>
        <v/>
      </c>
      <c r="BP47" s="225">
        <f t="shared" si="158"/>
        <v>3</v>
      </c>
      <c r="BQ47" s="225">
        <f t="shared" si="158"/>
        <v>4</v>
      </c>
      <c r="BR47" s="225">
        <f t="shared" si="158"/>
        <v>5</v>
      </c>
      <c r="BS47" s="379" t="str">
        <f t="shared" si="27"/>
        <v>mampu menjelaskan makna NKRI;</v>
      </c>
      <c r="BT47" s="377" t="str">
        <f t="shared" si="28"/>
        <v>mampu menganalisis arti penting keutuhan NKRI;</v>
      </c>
      <c r="BU47" s="377" t="str">
        <f t="shared" si="29"/>
        <v/>
      </c>
      <c r="BV47" s="377" t="str">
        <f t="shared" si="30"/>
        <v>mampu menjelaskan makna Negara Kesatuan Republik Indonesia;</v>
      </c>
      <c r="BW47" s="377" t="str">
        <f t="shared" si="31"/>
        <v/>
      </c>
      <c r="BX47" s="377" t="str">
        <f t="shared" si="32"/>
        <v/>
      </c>
      <c r="BY47" s="377" t="str">
        <f t="shared" si="33"/>
        <v/>
      </c>
      <c r="BZ47" s="377">
        <f t="shared" si="34"/>
        <v>0</v>
      </c>
      <c r="CA47" s="377">
        <f t="shared" si="35"/>
        <v>0</v>
      </c>
      <c r="CB47" s="377">
        <f t="shared" si="36"/>
        <v>0</v>
      </c>
      <c r="CC47" s="257" t="str">
        <f t="shared" si="37"/>
        <v>Kompetensi dalam hal mampu menunjukkan sikap bangga sebagai bangsa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sudah tercapai.</v>
      </c>
      <c r="CD47" s="257" t="str">
        <f t="shared" si="38"/>
        <v>Kompetensi dalam hal mampu menjelaskan makna NKRI;mampu menganalisis arti penting keutuhan NKRI;mampu menjelaskan makna Negara Kesatuan Republik Indonesia;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6"/>
        <v>-</v>
      </c>
      <c r="O48" s="251"/>
      <c r="P48" s="298"/>
      <c r="Q48" s="250" t="str">
        <f t="shared" si="11"/>
        <v>-</v>
      </c>
      <c r="R48" s="370" t="str">
        <f t="shared" si="12"/>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55">
        <f t="shared" ref="AY48:BH48" si="161">IF(D48&lt;$R$16,D48,"")</f>
        <v>0</v>
      </c>
      <c r="AZ48" s="255">
        <f t="shared" si="161"/>
        <v>0</v>
      </c>
      <c r="BA48" s="255">
        <f t="shared" si="161"/>
        <v>0</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menjelaskan makna NKRI;</v>
      </c>
      <c r="BT48" s="377" t="str">
        <f t="shared" si="28"/>
        <v>mampu menganalisis arti penting keutuhan NKRI;</v>
      </c>
      <c r="BU48" s="377" t="str">
        <f t="shared" si="29"/>
        <v>mampu menunjukkan sikap bangga sebagai bangsa Indonesia;</v>
      </c>
      <c r="BV48" s="377" t="str">
        <f t="shared" si="30"/>
        <v>mampu menjelaskan makna Negara Kesatuan Republik Indonesia;</v>
      </c>
      <c r="BW48" s="377" t="str">
        <f t="shared" si="31"/>
        <v>mampu memberi contoh sikap dan perilaku yang menjaga lingkungan sekitar dalam upaya menjaga keutuhan Negara Kesatuan Republik Indonesia;</v>
      </c>
      <c r="BX48" s="377" t="str">
        <f t="shared" si="32"/>
        <v>mampu memberikan contoh pelaksanaan gotong royong untuk mencapai tujuan bersama;</v>
      </c>
      <c r="BY48" s="377" t="str">
        <f t="shared" si="33"/>
        <v>mampu memberikan contoh kebutuhan baik secara individual maupun kolektif.</v>
      </c>
      <c r="BZ48" s="377">
        <f t="shared" si="34"/>
        <v>0</v>
      </c>
      <c r="CA48" s="377">
        <f t="shared" si="35"/>
        <v>0</v>
      </c>
      <c r="CB48" s="377">
        <f t="shared" si="36"/>
        <v>0</v>
      </c>
      <c r="CC48" s="257" t="str">
        <f t="shared" si="37"/>
        <v>Kompetensi dalam hal  sudah tercapai.</v>
      </c>
      <c r="CD48"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6"/>
        <v>-</v>
      </c>
      <c r="O49" s="251"/>
      <c r="P49" s="298"/>
      <c r="Q49" s="250" t="str">
        <f t="shared" si="11"/>
        <v>-</v>
      </c>
      <c r="R49" s="370" t="str">
        <f t="shared" si="12"/>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55">
        <f t="shared" ref="AY49:BH49" si="165">IF(D49&lt;$R$16,D49,"")</f>
        <v>0</v>
      </c>
      <c r="AZ49" s="255">
        <f t="shared" si="165"/>
        <v>0</v>
      </c>
      <c r="BA49" s="255">
        <f t="shared" si="165"/>
        <v>0</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menjelaskan makna NKRI;</v>
      </c>
      <c r="BT49" s="377" t="str">
        <f t="shared" si="28"/>
        <v>mampu menganalisis arti penting keutuhan NKRI;</v>
      </c>
      <c r="BU49" s="377" t="str">
        <f t="shared" si="29"/>
        <v>mampu menunjukkan sikap bangga sebagai bangsa Indonesia;</v>
      </c>
      <c r="BV49" s="377" t="str">
        <f t="shared" si="30"/>
        <v>mampu menjelaskan makna Negara Kesatuan Republik Indonesia;</v>
      </c>
      <c r="BW49" s="377" t="str">
        <f t="shared" si="31"/>
        <v>mampu memberi contoh sikap dan perilaku yang menjaga lingkungan sekitar dalam upaya menjaga keutuhan Negara Kesatuan Republik Indonesia;</v>
      </c>
      <c r="BX49" s="377" t="str">
        <f t="shared" si="32"/>
        <v>mampu memberikan contoh pelaksanaan gotong royong untuk mencapai tujuan bersama;</v>
      </c>
      <c r="BY49" s="377" t="str">
        <f t="shared" si="33"/>
        <v>mampu memberikan contoh kebutuhan baik secara individual maupun kolektif.</v>
      </c>
      <c r="BZ49" s="377">
        <f t="shared" si="34"/>
        <v>0</v>
      </c>
      <c r="CA49" s="377">
        <f t="shared" si="35"/>
        <v>0</v>
      </c>
      <c r="CB49" s="377">
        <f t="shared" si="36"/>
        <v>0</v>
      </c>
      <c r="CC49" s="257" t="str">
        <f t="shared" si="37"/>
        <v>Kompetensi dalam hal  sudah tercapai.</v>
      </c>
      <c r="CD49"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ref="Q50:Q65" si="167">IFERROR(AVERAGE(O50:P50),"-")</f>
        <v>-</v>
      </c>
      <c r="R50" s="370" t="str">
        <f t="shared" si="12"/>
        <v>-</v>
      </c>
      <c r="S50" s="190"/>
      <c r="T50" s="190"/>
      <c r="U50" s="253" t="str">
        <f t="shared" ref="U50:AD50" si="168">IF(D50&gt;=$R$16,D50,"")</f>
        <v/>
      </c>
      <c r="V50" s="253" t="str">
        <f t="shared" si="168"/>
        <v/>
      </c>
      <c r="W50" s="253" t="str">
        <f t="shared" si="168"/>
        <v/>
      </c>
      <c r="X50" s="253" t="str">
        <f t="shared" si="168"/>
        <v/>
      </c>
      <c r="Y50" s="253" t="str">
        <f t="shared" si="168"/>
        <v/>
      </c>
      <c r="Z50" s="253" t="str">
        <f t="shared" si="168"/>
        <v/>
      </c>
      <c r="AA50" s="253" t="str">
        <f t="shared" si="168"/>
        <v/>
      </c>
      <c r="AB50" s="253" t="str">
        <f t="shared" si="168"/>
        <v/>
      </c>
      <c r="AC50" s="253" t="str">
        <f t="shared" si="168"/>
        <v/>
      </c>
      <c r="AD50" s="253" t="str">
        <f t="shared" si="168"/>
        <v/>
      </c>
      <c r="AE50" s="254" t="str">
        <f t="shared" ref="AE50:AN50" si="169">IFERROR(RANK(U50,$U50:$AD50,0)+COUNTIF($U50:U50,U50)-1,"")</f>
        <v/>
      </c>
      <c r="AF50" s="254" t="str">
        <f t="shared" si="169"/>
        <v/>
      </c>
      <c r="AG50" s="254" t="str">
        <f t="shared" si="169"/>
        <v/>
      </c>
      <c r="AH50" s="254" t="str">
        <f t="shared" si="169"/>
        <v/>
      </c>
      <c r="AI50" s="254" t="str">
        <f t="shared" si="169"/>
        <v/>
      </c>
      <c r="AJ50" s="254" t="str">
        <f t="shared" si="169"/>
        <v/>
      </c>
      <c r="AK50" s="254" t="str">
        <f t="shared" si="169"/>
        <v/>
      </c>
      <c r="AL50" s="254" t="str">
        <f t="shared" si="169"/>
        <v/>
      </c>
      <c r="AM50" s="254" t="str">
        <f t="shared" si="169"/>
        <v/>
      </c>
      <c r="AN50" s="254" t="str">
        <f t="shared" si="169"/>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55">
        <f t="shared" ref="AY50:BH50" si="170">IF(D50&lt;$R$16,D50,"")</f>
        <v>0</v>
      </c>
      <c r="AZ50" s="255">
        <f t="shared" si="170"/>
        <v>0</v>
      </c>
      <c r="BA50" s="255">
        <f t="shared" si="170"/>
        <v>0</v>
      </c>
      <c r="BB50" s="255">
        <f t="shared" si="170"/>
        <v>0</v>
      </c>
      <c r="BC50" s="255">
        <f t="shared" si="170"/>
        <v>0</v>
      </c>
      <c r="BD50" s="255">
        <f t="shared" si="170"/>
        <v>0</v>
      </c>
      <c r="BE50" s="255">
        <f t="shared" si="170"/>
        <v>0</v>
      </c>
      <c r="BF50" s="255">
        <f t="shared" si="170"/>
        <v>0</v>
      </c>
      <c r="BG50" s="255">
        <f t="shared" si="170"/>
        <v>0</v>
      </c>
      <c r="BH50" s="255">
        <f t="shared" si="170"/>
        <v>0</v>
      </c>
      <c r="BI50" s="225">
        <f t="shared" ref="BI50:BR50" si="171">IFERROR(RANK(AY50,$AY50:$BH50,0)+COUNTIF($AY50:AY50,AY50)-1,"")</f>
        <v>1</v>
      </c>
      <c r="BJ50" s="225">
        <f t="shared" si="171"/>
        <v>2</v>
      </c>
      <c r="BK50" s="225">
        <f t="shared" si="171"/>
        <v>3</v>
      </c>
      <c r="BL50" s="225">
        <f t="shared" si="171"/>
        <v>4</v>
      </c>
      <c r="BM50" s="225">
        <f t="shared" si="171"/>
        <v>5</v>
      </c>
      <c r="BN50" s="225">
        <f t="shared" si="171"/>
        <v>6</v>
      </c>
      <c r="BO50" s="225">
        <f t="shared" si="171"/>
        <v>7</v>
      </c>
      <c r="BP50" s="225">
        <f t="shared" si="171"/>
        <v>8</v>
      </c>
      <c r="BQ50" s="225">
        <f t="shared" si="171"/>
        <v>9</v>
      </c>
      <c r="BR50" s="225">
        <f t="shared" si="171"/>
        <v>10</v>
      </c>
      <c r="BS50" s="379" t="str">
        <f t="shared" si="27"/>
        <v>mampu menjelaskan makna NKRI;</v>
      </c>
      <c r="BT50" s="377" t="str">
        <f t="shared" si="28"/>
        <v>mampu menganalisis arti penting keutuhan NKRI;</v>
      </c>
      <c r="BU50" s="377" t="str">
        <f t="shared" si="29"/>
        <v>mampu menunjukkan sikap bangga sebagai bangsa Indonesia;</v>
      </c>
      <c r="BV50" s="377" t="str">
        <f t="shared" si="30"/>
        <v>mampu menjelaskan makna Negara Kesatuan Republik Indonesia;</v>
      </c>
      <c r="BW50" s="377" t="str">
        <f t="shared" si="31"/>
        <v>mampu memberi contoh sikap dan perilaku yang menjaga lingkungan sekitar dalam upaya menjaga keutuhan Negara Kesatuan Republik Indonesia;</v>
      </c>
      <c r="BX50" s="377" t="str">
        <f t="shared" si="32"/>
        <v>mampu memberikan contoh pelaksanaan gotong royong untuk mencapai tujuan bersama;</v>
      </c>
      <c r="BY50" s="377" t="str">
        <f t="shared" si="33"/>
        <v>mampu memberikan contoh kebutuhan baik secara individual maupun kolektif.</v>
      </c>
      <c r="BZ50" s="377">
        <f t="shared" si="34"/>
        <v>0</v>
      </c>
      <c r="CA50" s="377">
        <f t="shared" si="35"/>
        <v>0</v>
      </c>
      <c r="CB50" s="377">
        <f t="shared" si="36"/>
        <v>0</v>
      </c>
      <c r="CC50" s="257" t="str">
        <f t="shared" si="37"/>
        <v>Kompetensi dalam hal  sudah tercapai.</v>
      </c>
      <c r="CD50"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167"/>
        <v>-</v>
      </c>
      <c r="R51" s="370" t="str">
        <f t="shared" si="12"/>
        <v>-</v>
      </c>
      <c r="S51" s="190"/>
      <c r="T51" s="190"/>
      <c r="U51" s="253" t="str">
        <f t="shared" ref="U51:AD51" si="172">IF(D51&gt;=$R$16,D51,"")</f>
        <v/>
      </c>
      <c r="V51" s="253" t="str">
        <f t="shared" si="172"/>
        <v/>
      </c>
      <c r="W51" s="253" t="str">
        <f t="shared" si="172"/>
        <v/>
      </c>
      <c r="X51" s="253" t="str">
        <f t="shared" si="172"/>
        <v/>
      </c>
      <c r="Y51" s="253" t="str">
        <f t="shared" si="172"/>
        <v/>
      </c>
      <c r="Z51" s="253" t="str">
        <f t="shared" si="172"/>
        <v/>
      </c>
      <c r="AA51" s="253" t="str">
        <f t="shared" si="172"/>
        <v/>
      </c>
      <c r="AB51" s="253" t="str">
        <f t="shared" si="172"/>
        <v/>
      </c>
      <c r="AC51" s="253" t="str">
        <f t="shared" si="172"/>
        <v/>
      </c>
      <c r="AD51" s="253" t="str">
        <f t="shared" si="172"/>
        <v/>
      </c>
      <c r="AE51" s="254" t="str">
        <f t="shared" ref="AE51:AN51" si="173">IFERROR(RANK(U51,$U51:$AD51,0)+COUNTIF($U51:U51,U51)-1,"")</f>
        <v/>
      </c>
      <c r="AF51" s="254" t="str">
        <f t="shared" si="173"/>
        <v/>
      </c>
      <c r="AG51" s="254" t="str">
        <f t="shared" si="173"/>
        <v/>
      </c>
      <c r="AH51" s="254" t="str">
        <f t="shared" si="173"/>
        <v/>
      </c>
      <c r="AI51" s="254" t="str">
        <f t="shared" si="173"/>
        <v/>
      </c>
      <c r="AJ51" s="254" t="str">
        <f t="shared" si="173"/>
        <v/>
      </c>
      <c r="AK51" s="254" t="str">
        <f t="shared" si="173"/>
        <v/>
      </c>
      <c r="AL51" s="254" t="str">
        <f t="shared" si="173"/>
        <v/>
      </c>
      <c r="AM51" s="254" t="str">
        <f t="shared" si="173"/>
        <v/>
      </c>
      <c r="AN51" s="254" t="str">
        <f t="shared" si="173"/>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55">
        <f t="shared" ref="AY51:BH51" si="174">IF(D51&lt;$R$16,D51,"")</f>
        <v>0</v>
      </c>
      <c r="AZ51" s="255">
        <f t="shared" si="174"/>
        <v>0</v>
      </c>
      <c r="BA51" s="255">
        <f t="shared" si="174"/>
        <v>0</v>
      </c>
      <c r="BB51" s="255">
        <f t="shared" si="174"/>
        <v>0</v>
      </c>
      <c r="BC51" s="255">
        <f t="shared" si="174"/>
        <v>0</v>
      </c>
      <c r="BD51" s="255">
        <f t="shared" si="174"/>
        <v>0</v>
      </c>
      <c r="BE51" s="255">
        <f t="shared" si="174"/>
        <v>0</v>
      </c>
      <c r="BF51" s="255">
        <f t="shared" si="174"/>
        <v>0</v>
      </c>
      <c r="BG51" s="255">
        <f t="shared" si="174"/>
        <v>0</v>
      </c>
      <c r="BH51" s="255">
        <f t="shared" si="174"/>
        <v>0</v>
      </c>
      <c r="BI51" s="225">
        <f t="shared" ref="BI51:BR51" si="175">IFERROR(RANK(AY51,$AY51:$BH51,0)+COUNTIF($AY51:AY51,AY51)-1,"")</f>
        <v>1</v>
      </c>
      <c r="BJ51" s="225">
        <f t="shared" si="175"/>
        <v>2</v>
      </c>
      <c r="BK51" s="225">
        <f t="shared" si="175"/>
        <v>3</v>
      </c>
      <c r="BL51" s="225">
        <f t="shared" si="175"/>
        <v>4</v>
      </c>
      <c r="BM51" s="225">
        <f t="shared" si="175"/>
        <v>5</v>
      </c>
      <c r="BN51" s="225">
        <f t="shared" si="175"/>
        <v>6</v>
      </c>
      <c r="BO51" s="225">
        <f t="shared" si="175"/>
        <v>7</v>
      </c>
      <c r="BP51" s="225">
        <f t="shared" si="175"/>
        <v>8</v>
      </c>
      <c r="BQ51" s="225">
        <f t="shared" si="175"/>
        <v>9</v>
      </c>
      <c r="BR51" s="225">
        <f t="shared" si="175"/>
        <v>10</v>
      </c>
      <c r="BS51" s="379" t="str">
        <f t="shared" si="27"/>
        <v>mampu menjelaskan makna NKRI;</v>
      </c>
      <c r="BT51" s="377" t="str">
        <f t="shared" si="28"/>
        <v>mampu menganalisis arti penting keutuhan NKRI;</v>
      </c>
      <c r="BU51" s="377" t="str">
        <f t="shared" si="29"/>
        <v>mampu menunjukkan sikap bangga sebagai bangsa Indonesia;</v>
      </c>
      <c r="BV51" s="377" t="str">
        <f t="shared" si="30"/>
        <v>mampu menjelaskan makna Negara Kesatuan Republik Indonesia;</v>
      </c>
      <c r="BW51" s="377" t="str">
        <f t="shared" si="31"/>
        <v>mampu memberi contoh sikap dan perilaku yang menjaga lingkungan sekitar dalam upaya menjaga keutuhan Negara Kesatuan Republik Indonesia;</v>
      </c>
      <c r="BX51" s="377" t="str">
        <f t="shared" si="32"/>
        <v>mampu memberikan contoh pelaksanaan gotong royong untuk mencapai tujuan bersama;</v>
      </c>
      <c r="BY51" s="377" t="str">
        <f t="shared" si="33"/>
        <v>mampu memberikan contoh kebutuhan baik secara individual maupun kolektif.</v>
      </c>
      <c r="BZ51" s="377">
        <f t="shared" si="34"/>
        <v>0</v>
      </c>
      <c r="CA51" s="377">
        <f t="shared" si="35"/>
        <v>0</v>
      </c>
      <c r="CB51" s="377">
        <f t="shared" si="36"/>
        <v>0</v>
      </c>
      <c r="CC51" s="257" t="str">
        <f t="shared" si="37"/>
        <v>Kompetensi dalam hal  sudah tercapai.</v>
      </c>
      <c r="CD51"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167"/>
        <v>-</v>
      </c>
      <c r="R52" s="370" t="str">
        <f t="shared" si="12"/>
        <v>-</v>
      </c>
      <c r="S52" s="190"/>
      <c r="T52" s="190"/>
      <c r="U52" s="253" t="str">
        <f t="shared" ref="U52:AD52" si="176">IF(D52&gt;=$R$16,D52,"")</f>
        <v/>
      </c>
      <c r="V52" s="253" t="str">
        <f t="shared" si="176"/>
        <v/>
      </c>
      <c r="W52" s="253" t="str">
        <f t="shared" si="176"/>
        <v/>
      </c>
      <c r="X52" s="253" t="str">
        <f t="shared" si="176"/>
        <v/>
      </c>
      <c r="Y52" s="253" t="str">
        <f t="shared" si="176"/>
        <v/>
      </c>
      <c r="Z52" s="253" t="str">
        <f t="shared" si="176"/>
        <v/>
      </c>
      <c r="AA52" s="253" t="str">
        <f t="shared" si="176"/>
        <v/>
      </c>
      <c r="AB52" s="253" t="str">
        <f t="shared" si="176"/>
        <v/>
      </c>
      <c r="AC52" s="253" t="str">
        <f t="shared" si="176"/>
        <v/>
      </c>
      <c r="AD52" s="253" t="str">
        <f t="shared" si="176"/>
        <v/>
      </c>
      <c r="AE52" s="254" t="str">
        <f t="shared" ref="AE52:AN52" si="177">IFERROR(RANK(U52,$U52:$AD52,0)+COUNTIF($U52:U52,U52)-1,"")</f>
        <v/>
      </c>
      <c r="AF52" s="254" t="str">
        <f t="shared" si="177"/>
        <v/>
      </c>
      <c r="AG52" s="254" t="str">
        <f t="shared" si="177"/>
        <v/>
      </c>
      <c r="AH52" s="254" t="str">
        <f t="shared" si="177"/>
        <v/>
      </c>
      <c r="AI52" s="254" t="str">
        <f t="shared" si="177"/>
        <v/>
      </c>
      <c r="AJ52" s="254" t="str">
        <f t="shared" si="177"/>
        <v/>
      </c>
      <c r="AK52" s="254" t="str">
        <f t="shared" si="177"/>
        <v/>
      </c>
      <c r="AL52" s="254" t="str">
        <f t="shared" si="177"/>
        <v/>
      </c>
      <c r="AM52" s="254" t="str">
        <f t="shared" si="177"/>
        <v/>
      </c>
      <c r="AN52" s="254" t="str">
        <f t="shared" si="177"/>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55">
        <f t="shared" ref="AY52:BH52" si="178">IF(D52&lt;$R$16,D52,"")</f>
        <v>0</v>
      </c>
      <c r="AZ52" s="255">
        <f t="shared" si="178"/>
        <v>0</v>
      </c>
      <c r="BA52" s="255">
        <f t="shared" si="178"/>
        <v>0</v>
      </c>
      <c r="BB52" s="255">
        <f t="shared" si="178"/>
        <v>0</v>
      </c>
      <c r="BC52" s="255">
        <f t="shared" si="178"/>
        <v>0</v>
      </c>
      <c r="BD52" s="255">
        <f t="shared" si="178"/>
        <v>0</v>
      </c>
      <c r="BE52" s="255">
        <f t="shared" si="178"/>
        <v>0</v>
      </c>
      <c r="BF52" s="255">
        <f t="shared" si="178"/>
        <v>0</v>
      </c>
      <c r="BG52" s="255">
        <f t="shared" si="178"/>
        <v>0</v>
      </c>
      <c r="BH52" s="255">
        <f t="shared" si="178"/>
        <v>0</v>
      </c>
      <c r="BI52" s="225">
        <f t="shared" ref="BI52:BR52" si="179">IFERROR(RANK(AY52,$AY52:$BH52,0)+COUNTIF($AY52:AY52,AY52)-1,"")</f>
        <v>1</v>
      </c>
      <c r="BJ52" s="225">
        <f t="shared" si="179"/>
        <v>2</v>
      </c>
      <c r="BK52" s="225">
        <f t="shared" si="179"/>
        <v>3</v>
      </c>
      <c r="BL52" s="225">
        <f t="shared" si="179"/>
        <v>4</v>
      </c>
      <c r="BM52" s="225">
        <f t="shared" si="179"/>
        <v>5</v>
      </c>
      <c r="BN52" s="225">
        <f t="shared" si="179"/>
        <v>6</v>
      </c>
      <c r="BO52" s="225">
        <f t="shared" si="179"/>
        <v>7</v>
      </c>
      <c r="BP52" s="225">
        <f t="shared" si="179"/>
        <v>8</v>
      </c>
      <c r="BQ52" s="225">
        <f t="shared" si="179"/>
        <v>9</v>
      </c>
      <c r="BR52" s="225">
        <f t="shared" si="179"/>
        <v>10</v>
      </c>
      <c r="BS52" s="379" t="str">
        <f t="shared" si="27"/>
        <v>mampu menjelaskan makna NKRI;</v>
      </c>
      <c r="BT52" s="377" t="str">
        <f t="shared" si="28"/>
        <v>mampu menganalisis arti penting keutuhan NKRI;</v>
      </c>
      <c r="BU52" s="377" t="str">
        <f t="shared" si="29"/>
        <v>mampu menunjukkan sikap bangga sebagai bangsa Indonesia;</v>
      </c>
      <c r="BV52" s="377" t="str">
        <f t="shared" si="30"/>
        <v>mampu menjelaskan makna Negara Kesatuan Republik Indonesia;</v>
      </c>
      <c r="BW52" s="377" t="str">
        <f t="shared" si="31"/>
        <v>mampu memberi contoh sikap dan perilaku yang menjaga lingkungan sekitar dalam upaya menjaga keutuhan Negara Kesatuan Republik Indonesia;</v>
      </c>
      <c r="BX52" s="377" t="str">
        <f t="shared" si="32"/>
        <v>mampu memberikan contoh pelaksanaan gotong royong untuk mencapai tujuan bersama;</v>
      </c>
      <c r="BY52" s="377" t="str">
        <f t="shared" si="33"/>
        <v>mampu memberikan contoh kebutuhan baik secara individual maupun kolektif.</v>
      </c>
      <c r="BZ52" s="377">
        <f t="shared" si="34"/>
        <v>0</v>
      </c>
      <c r="CA52" s="377">
        <f t="shared" si="35"/>
        <v>0</v>
      </c>
      <c r="CB52" s="377">
        <f t="shared" si="36"/>
        <v>0</v>
      </c>
      <c r="CC52" s="257" t="str">
        <f t="shared" si="37"/>
        <v>Kompetensi dalam hal  sudah tercapai.</v>
      </c>
      <c r="CD52"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167"/>
        <v>-</v>
      </c>
      <c r="R53" s="370" t="str">
        <f t="shared" si="12"/>
        <v>-</v>
      </c>
      <c r="S53" s="190"/>
      <c r="T53" s="190"/>
      <c r="U53" s="253" t="str">
        <f t="shared" ref="U53:AD53" si="180">IF(D53&gt;=$R$16,D53,"")</f>
        <v/>
      </c>
      <c r="V53" s="253" t="str">
        <f t="shared" si="180"/>
        <v/>
      </c>
      <c r="W53" s="253" t="str">
        <f t="shared" si="180"/>
        <v/>
      </c>
      <c r="X53" s="253" t="str">
        <f t="shared" si="180"/>
        <v/>
      </c>
      <c r="Y53" s="253" t="str">
        <f t="shared" si="180"/>
        <v/>
      </c>
      <c r="Z53" s="253" t="str">
        <f t="shared" si="180"/>
        <v/>
      </c>
      <c r="AA53" s="253" t="str">
        <f t="shared" si="180"/>
        <v/>
      </c>
      <c r="AB53" s="253" t="str">
        <f t="shared" si="180"/>
        <v/>
      </c>
      <c r="AC53" s="253" t="str">
        <f t="shared" si="180"/>
        <v/>
      </c>
      <c r="AD53" s="253" t="str">
        <f t="shared" si="180"/>
        <v/>
      </c>
      <c r="AE53" s="254" t="str">
        <f t="shared" ref="AE53:AN53" si="181">IFERROR(RANK(U53,$U53:$AD53,0)+COUNTIF($U53:U53,U53)-1,"")</f>
        <v/>
      </c>
      <c r="AF53" s="254" t="str">
        <f t="shared" si="181"/>
        <v/>
      </c>
      <c r="AG53" s="254" t="str">
        <f t="shared" si="181"/>
        <v/>
      </c>
      <c r="AH53" s="254" t="str">
        <f t="shared" si="181"/>
        <v/>
      </c>
      <c r="AI53" s="254" t="str">
        <f t="shared" si="181"/>
        <v/>
      </c>
      <c r="AJ53" s="254" t="str">
        <f t="shared" si="181"/>
        <v/>
      </c>
      <c r="AK53" s="254" t="str">
        <f t="shared" si="181"/>
        <v/>
      </c>
      <c r="AL53" s="254" t="str">
        <f t="shared" si="181"/>
        <v/>
      </c>
      <c r="AM53" s="254" t="str">
        <f t="shared" si="181"/>
        <v/>
      </c>
      <c r="AN53" s="254" t="str">
        <f t="shared" si="181"/>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55">
        <f t="shared" ref="AY53:BH53" si="182">IF(D53&lt;$R$16,D53,"")</f>
        <v>0</v>
      </c>
      <c r="AZ53" s="255">
        <f t="shared" si="182"/>
        <v>0</v>
      </c>
      <c r="BA53" s="255">
        <f t="shared" si="182"/>
        <v>0</v>
      </c>
      <c r="BB53" s="255">
        <f t="shared" si="182"/>
        <v>0</v>
      </c>
      <c r="BC53" s="255">
        <f t="shared" si="182"/>
        <v>0</v>
      </c>
      <c r="BD53" s="255">
        <f t="shared" si="182"/>
        <v>0</v>
      </c>
      <c r="BE53" s="255">
        <f t="shared" si="182"/>
        <v>0</v>
      </c>
      <c r="BF53" s="255">
        <f t="shared" si="182"/>
        <v>0</v>
      </c>
      <c r="BG53" s="255">
        <f t="shared" si="182"/>
        <v>0</v>
      </c>
      <c r="BH53" s="255">
        <f t="shared" si="182"/>
        <v>0</v>
      </c>
      <c r="BI53" s="225">
        <f t="shared" ref="BI53:BR53" si="183">IFERROR(RANK(AY53,$AY53:$BH53,0)+COUNTIF($AY53:AY53,AY53)-1,"")</f>
        <v>1</v>
      </c>
      <c r="BJ53" s="225">
        <f t="shared" si="183"/>
        <v>2</v>
      </c>
      <c r="BK53" s="225">
        <f t="shared" si="183"/>
        <v>3</v>
      </c>
      <c r="BL53" s="225">
        <f t="shared" si="183"/>
        <v>4</v>
      </c>
      <c r="BM53" s="225">
        <f t="shared" si="183"/>
        <v>5</v>
      </c>
      <c r="BN53" s="225">
        <f t="shared" si="183"/>
        <v>6</v>
      </c>
      <c r="BO53" s="225">
        <f t="shared" si="183"/>
        <v>7</v>
      </c>
      <c r="BP53" s="225">
        <f t="shared" si="183"/>
        <v>8</v>
      </c>
      <c r="BQ53" s="225">
        <f t="shared" si="183"/>
        <v>9</v>
      </c>
      <c r="BR53" s="225">
        <f t="shared" si="183"/>
        <v>10</v>
      </c>
      <c r="BS53" s="379" t="str">
        <f t="shared" si="27"/>
        <v>mampu menjelaskan makna NKRI;</v>
      </c>
      <c r="BT53" s="377" t="str">
        <f t="shared" si="28"/>
        <v>mampu menganalisis arti penting keutuhan NKRI;</v>
      </c>
      <c r="BU53" s="377" t="str">
        <f t="shared" si="29"/>
        <v>mampu menunjukkan sikap bangga sebagai bangsa Indonesia;</v>
      </c>
      <c r="BV53" s="377" t="str">
        <f t="shared" si="30"/>
        <v>mampu menjelaskan makna Negara Kesatuan Republik Indonesia;</v>
      </c>
      <c r="BW53" s="377" t="str">
        <f t="shared" si="31"/>
        <v>mampu memberi contoh sikap dan perilaku yang menjaga lingkungan sekitar dalam upaya menjaga keutuhan Negara Kesatuan Republik Indonesia;</v>
      </c>
      <c r="BX53" s="377" t="str">
        <f t="shared" si="32"/>
        <v>mampu memberikan contoh pelaksanaan gotong royong untuk mencapai tujuan bersama;</v>
      </c>
      <c r="BY53" s="377" t="str">
        <f t="shared" si="33"/>
        <v>mampu memberikan contoh kebutuhan baik secara individual maupun kolektif.</v>
      </c>
      <c r="BZ53" s="377">
        <f t="shared" si="34"/>
        <v>0</v>
      </c>
      <c r="CA53" s="377">
        <f t="shared" si="35"/>
        <v>0</v>
      </c>
      <c r="CB53" s="377">
        <f t="shared" si="36"/>
        <v>0</v>
      </c>
      <c r="CC53" s="257" t="str">
        <f t="shared" si="37"/>
        <v>Kompetensi dalam hal  sudah tercapai.</v>
      </c>
      <c r="CD53"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167"/>
        <v>-</v>
      </c>
      <c r="R54" s="370" t="str">
        <f t="shared" si="12"/>
        <v>-</v>
      </c>
      <c r="S54" s="190"/>
      <c r="T54" s="190"/>
      <c r="U54" s="253" t="str">
        <f t="shared" ref="U54:AD54" si="184">IF(D54&gt;=$R$16,D54,"")</f>
        <v/>
      </c>
      <c r="V54" s="253" t="str">
        <f t="shared" si="184"/>
        <v/>
      </c>
      <c r="W54" s="253" t="str">
        <f t="shared" si="184"/>
        <v/>
      </c>
      <c r="X54" s="253" t="str">
        <f t="shared" si="184"/>
        <v/>
      </c>
      <c r="Y54" s="253" t="str">
        <f t="shared" si="184"/>
        <v/>
      </c>
      <c r="Z54" s="253" t="str">
        <f t="shared" si="184"/>
        <v/>
      </c>
      <c r="AA54" s="253" t="str">
        <f t="shared" si="184"/>
        <v/>
      </c>
      <c r="AB54" s="253" t="str">
        <f t="shared" si="184"/>
        <v/>
      </c>
      <c r="AC54" s="253" t="str">
        <f t="shared" si="184"/>
        <v/>
      </c>
      <c r="AD54" s="253" t="str">
        <f t="shared" si="184"/>
        <v/>
      </c>
      <c r="AE54" s="254" t="str">
        <f t="shared" ref="AE54:AN54" si="185">IFERROR(RANK(U54,$U54:$AD54,0)+COUNTIF($U54:U54,U54)-1,"")</f>
        <v/>
      </c>
      <c r="AF54" s="254" t="str">
        <f t="shared" si="185"/>
        <v/>
      </c>
      <c r="AG54" s="254" t="str">
        <f t="shared" si="185"/>
        <v/>
      </c>
      <c r="AH54" s="254" t="str">
        <f t="shared" si="185"/>
        <v/>
      </c>
      <c r="AI54" s="254" t="str">
        <f t="shared" si="185"/>
        <v/>
      </c>
      <c r="AJ54" s="254" t="str">
        <f t="shared" si="185"/>
        <v/>
      </c>
      <c r="AK54" s="254" t="str">
        <f t="shared" si="185"/>
        <v/>
      </c>
      <c r="AL54" s="254" t="str">
        <f t="shared" si="185"/>
        <v/>
      </c>
      <c r="AM54" s="254" t="str">
        <f t="shared" si="185"/>
        <v/>
      </c>
      <c r="AN54" s="254" t="str">
        <f t="shared" si="185"/>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55">
        <f t="shared" ref="AY54:BH54" si="186">IF(D54&lt;$R$16,D54,"")</f>
        <v>0</v>
      </c>
      <c r="AZ54" s="255">
        <f t="shared" si="186"/>
        <v>0</v>
      </c>
      <c r="BA54" s="255">
        <f t="shared" si="186"/>
        <v>0</v>
      </c>
      <c r="BB54" s="255">
        <f t="shared" si="186"/>
        <v>0</v>
      </c>
      <c r="BC54" s="255">
        <f t="shared" si="186"/>
        <v>0</v>
      </c>
      <c r="BD54" s="255">
        <f t="shared" si="186"/>
        <v>0</v>
      </c>
      <c r="BE54" s="255">
        <f t="shared" si="186"/>
        <v>0</v>
      </c>
      <c r="BF54" s="255">
        <f t="shared" si="186"/>
        <v>0</v>
      </c>
      <c r="BG54" s="255">
        <f t="shared" si="186"/>
        <v>0</v>
      </c>
      <c r="BH54" s="255">
        <f t="shared" si="186"/>
        <v>0</v>
      </c>
      <c r="BI54" s="225">
        <f t="shared" ref="BI54:BR54" si="187">IFERROR(RANK(AY54,$AY54:$BH54,0)+COUNTIF($AY54:AY54,AY54)-1,"")</f>
        <v>1</v>
      </c>
      <c r="BJ54" s="225">
        <f t="shared" si="187"/>
        <v>2</v>
      </c>
      <c r="BK54" s="225">
        <f t="shared" si="187"/>
        <v>3</v>
      </c>
      <c r="BL54" s="225">
        <f t="shared" si="187"/>
        <v>4</v>
      </c>
      <c r="BM54" s="225">
        <f t="shared" si="187"/>
        <v>5</v>
      </c>
      <c r="BN54" s="225">
        <f t="shared" si="187"/>
        <v>6</v>
      </c>
      <c r="BO54" s="225">
        <f t="shared" si="187"/>
        <v>7</v>
      </c>
      <c r="BP54" s="225">
        <f t="shared" si="187"/>
        <v>8</v>
      </c>
      <c r="BQ54" s="225">
        <f t="shared" si="187"/>
        <v>9</v>
      </c>
      <c r="BR54" s="225">
        <f t="shared" si="187"/>
        <v>10</v>
      </c>
      <c r="BS54" s="379" t="str">
        <f t="shared" si="27"/>
        <v>mampu menjelaskan makna NKRI;</v>
      </c>
      <c r="BT54" s="377" t="str">
        <f t="shared" si="28"/>
        <v>mampu menganalisis arti penting keutuhan NKRI;</v>
      </c>
      <c r="BU54" s="377" t="str">
        <f t="shared" si="29"/>
        <v>mampu menunjukkan sikap bangga sebagai bangsa Indonesia;</v>
      </c>
      <c r="BV54" s="377" t="str">
        <f t="shared" si="30"/>
        <v>mampu menjelaskan makna Negara Kesatuan Republik Indonesia;</v>
      </c>
      <c r="BW54" s="377" t="str">
        <f t="shared" si="31"/>
        <v>mampu memberi contoh sikap dan perilaku yang menjaga lingkungan sekitar dalam upaya menjaga keutuhan Negara Kesatuan Republik Indonesia;</v>
      </c>
      <c r="BX54" s="377" t="str">
        <f t="shared" si="32"/>
        <v>mampu memberikan contoh pelaksanaan gotong royong untuk mencapai tujuan bersama;</v>
      </c>
      <c r="BY54" s="377" t="str">
        <f t="shared" si="33"/>
        <v>mampu memberikan contoh kebutuhan baik secara individual maupun kolektif.</v>
      </c>
      <c r="BZ54" s="377">
        <f t="shared" si="34"/>
        <v>0</v>
      </c>
      <c r="CA54" s="377">
        <f t="shared" si="35"/>
        <v>0</v>
      </c>
      <c r="CB54" s="377">
        <f t="shared" si="36"/>
        <v>0</v>
      </c>
      <c r="CC54" s="257" t="str">
        <f t="shared" si="37"/>
        <v>Kompetensi dalam hal  sudah tercapai.</v>
      </c>
      <c r="CD54"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167"/>
        <v>-</v>
      </c>
      <c r="R55" s="370" t="str">
        <f t="shared" si="12"/>
        <v>-</v>
      </c>
      <c r="S55" s="190"/>
      <c r="T55" s="190"/>
      <c r="U55" s="253" t="str">
        <f t="shared" ref="U55:AD55" si="188">IF(D55&gt;=$R$16,D55,"")</f>
        <v/>
      </c>
      <c r="V55" s="253" t="str">
        <f t="shared" si="188"/>
        <v/>
      </c>
      <c r="W55" s="253" t="str">
        <f t="shared" si="188"/>
        <v/>
      </c>
      <c r="X55" s="253" t="str">
        <f t="shared" si="188"/>
        <v/>
      </c>
      <c r="Y55" s="253" t="str">
        <f t="shared" si="188"/>
        <v/>
      </c>
      <c r="Z55" s="253" t="str">
        <f t="shared" si="188"/>
        <v/>
      </c>
      <c r="AA55" s="253" t="str">
        <f t="shared" si="188"/>
        <v/>
      </c>
      <c r="AB55" s="253" t="str">
        <f t="shared" si="188"/>
        <v/>
      </c>
      <c r="AC55" s="253" t="str">
        <f t="shared" si="188"/>
        <v/>
      </c>
      <c r="AD55" s="253" t="str">
        <f t="shared" si="188"/>
        <v/>
      </c>
      <c r="AE55" s="254" t="str">
        <f t="shared" ref="AE55:AN55" si="189">IFERROR(RANK(U55,$U55:$AD55,0)+COUNTIF($U55:U55,U55)-1,"")</f>
        <v/>
      </c>
      <c r="AF55" s="254" t="str">
        <f t="shared" si="189"/>
        <v/>
      </c>
      <c r="AG55" s="254" t="str">
        <f t="shared" si="189"/>
        <v/>
      </c>
      <c r="AH55" s="254" t="str">
        <f t="shared" si="189"/>
        <v/>
      </c>
      <c r="AI55" s="254" t="str">
        <f t="shared" si="189"/>
        <v/>
      </c>
      <c r="AJ55" s="254" t="str">
        <f t="shared" si="189"/>
        <v/>
      </c>
      <c r="AK55" s="254" t="str">
        <f t="shared" si="189"/>
        <v/>
      </c>
      <c r="AL55" s="254" t="str">
        <f t="shared" si="189"/>
        <v/>
      </c>
      <c r="AM55" s="254" t="str">
        <f t="shared" si="189"/>
        <v/>
      </c>
      <c r="AN55" s="254" t="str">
        <f t="shared" si="189"/>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55">
        <f t="shared" ref="AY55:BH55" si="190">IF(D55&lt;$R$16,D55,"")</f>
        <v>0</v>
      </c>
      <c r="AZ55" s="255">
        <f t="shared" si="190"/>
        <v>0</v>
      </c>
      <c r="BA55" s="255">
        <f t="shared" si="190"/>
        <v>0</v>
      </c>
      <c r="BB55" s="255">
        <f t="shared" si="190"/>
        <v>0</v>
      </c>
      <c r="BC55" s="255">
        <f t="shared" si="190"/>
        <v>0</v>
      </c>
      <c r="BD55" s="255">
        <f t="shared" si="190"/>
        <v>0</v>
      </c>
      <c r="BE55" s="255">
        <f t="shared" si="190"/>
        <v>0</v>
      </c>
      <c r="BF55" s="255">
        <f t="shared" si="190"/>
        <v>0</v>
      </c>
      <c r="BG55" s="255">
        <f t="shared" si="190"/>
        <v>0</v>
      </c>
      <c r="BH55" s="255">
        <f t="shared" si="190"/>
        <v>0</v>
      </c>
      <c r="BI55" s="225">
        <f t="shared" ref="BI55:BR55" si="191">IFERROR(RANK(AY55,$AY55:$BH55,0)+COUNTIF($AY55:AY55,AY55)-1,"")</f>
        <v>1</v>
      </c>
      <c r="BJ55" s="225">
        <f t="shared" si="191"/>
        <v>2</v>
      </c>
      <c r="BK55" s="225">
        <f t="shared" si="191"/>
        <v>3</v>
      </c>
      <c r="BL55" s="225">
        <f t="shared" si="191"/>
        <v>4</v>
      </c>
      <c r="BM55" s="225">
        <f t="shared" si="191"/>
        <v>5</v>
      </c>
      <c r="BN55" s="225">
        <f t="shared" si="191"/>
        <v>6</v>
      </c>
      <c r="BO55" s="225">
        <f t="shared" si="191"/>
        <v>7</v>
      </c>
      <c r="BP55" s="225">
        <f t="shared" si="191"/>
        <v>8</v>
      </c>
      <c r="BQ55" s="225">
        <f t="shared" si="191"/>
        <v>9</v>
      </c>
      <c r="BR55" s="225">
        <f t="shared" si="191"/>
        <v>10</v>
      </c>
      <c r="BS55" s="379" t="str">
        <f t="shared" si="27"/>
        <v>mampu menjelaskan makna NKRI;</v>
      </c>
      <c r="BT55" s="377" t="str">
        <f t="shared" si="28"/>
        <v>mampu menganalisis arti penting keutuhan NKRI;</v>
      </c>
      <c r="BU55" s="377" t="str">
        <f t="shared" si="29"/>
        <v>mampu menunjukkan sikap bangga sebagai bangsa Indonesia;</v>
      </c>
      <c r="BV55" s="377" t="str">
        <f t="shared" si="30"/>
        <v>mampu menjelaskan makna Negara Kesatuan Republik Indonesia;</v>
      </c>
      <c r="BW55" s="377" t="str">
        <f t="shared" si="31"/>
        <v>mampu memberi contoh sikap dan perilaku yang menjaga lingkungan sekitar dalam upaya menjaga keutuhan Negara Kesatuan Republik Indonesia;</v>
      </c>
      <c r="BX55" s="377" t="str">
        <f t="shared" si="32"/>
        <v>mampu memberikan contoh pelaksanaan gotong royong untuk mencapai tujuan bersama;</v>
      </c>
      <c r="BY55" s="377" t="str">
        <f t="shared" si="33"/>
        <v>mampu memberikan contoh kebutuhan baik secara individual maupun kolektif.</v>
      </c>
      <c r="BZ55" s="377">
        <f t="shared" si="34"/>
        <v>0</v>
      </c>
      <c r="CA55" s="377">
        <f t="shared" si="35"/>
        <v>0</v>
      </c>
      <c r="CB55" s="377">
        <f t="shared" si="36"/>
        <v>0</v>
      </c>
      <c r="CC55" s="257" t="str">
        <f t="shared" si="37"/>
        <v>Kompetensi dalam hal  sudah tercapai.</v>
      </c>
      <c r="CD55"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167"/>
        <v>-</v>
      </c>
      <c r="R56" s="370" t="str">
        <f t="shared" si="12"/>
        <v>-</v>
      </c>
      <c r="S56" s="190"/>
      <c r="T56" s="190"/>
      <c r="U56" s="253" t="str">
        <f t="shared" ref="U56:AD56" si="192">IF(D56&gt;=$R$16,D56,"")</f>
        <v/>
      </c>
      <c r="V56" s="253" t="str">
        <f t="shared" si="192"/>
        <v/>
      </c>
      <c r="W56" s="253" t="str">
        <f t="shared" si="192"/>
        <v/>
      </c>
      <c r="X56" s="253" t="str">
        <f t="shared" si="192"/>
        <v/>
      </c>
      <c r="Y56" s="253" t="str">
        <f t="shared" si="192"/>
        <v/>
      </c>
      <c r="Z56" s="253" t="str">
        <f t="shared" si="192"/>
        <v/>
      </c>
      <c r="AA56" s="253" t="str">
        <f t="shared" si="192"/>
        <v/>
      </c>
      <c r="AB56" s="253" t="str">
        <f t="shared" si="192"/>
        <v/>
      </c>
      <c r="AC56" s="253" t="str">
        <f t="shared" si="192"/>
        <v/>
      </c>
      <c r="AD56" s="253" t="str">
        <f t="shared" si="192"/>
        <v/>
      </c>
      <c r="AE56" s="254" t="str">
        <f t="shared" ref="AE56:AN56" si="193">IFERROR(RANK(U56,$U56:$AD56,0)+COUNTIF($U56:U56,U56)-1,"")</f>
        <v/>
      </c>
      <c r="AF56" s="254" t="str">
        <f t="shared" si="193"/>
        <v/>
      </c>
      <c r="AG56" s="254" t="str">
        <f t="shared" si="193"/>
        <v/>
      </c>
      <c r="AH56" s="254" t="str">
        <f t="shared" si="193"/>
        <v/>
      </c>
      <c r="AI56" s="254" t="str">
        <f t="shared" si="193"/>
        <v/>
      </c>
      <c r="AJ56" s="254" t="str">
        <f t="shared" si="193"/>
        <v/>
      </c>
      <c r="AK56" s="254" t="str">
        <f t="shared" si="193"/>
        <v/>
      </c>
      <c r="AL56" s="254" t="str">
        <f t="shared" si="193"/>
        <v/>
      </c>
      <c r="AM56" s="254" t="str">
        <f t="shared" si="193"/>
        <v/>
      </c>
      <c r="AN56" s="254" t="str">
        <f t="shared" si="193"/>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55">
        <f t="shared" ref="AY56:BH56" si="194">IF(D56&lt;$R$16,D56,"")</f>
        <v>0</v>
      </c>
      <c r="AZ56" s="255">
        <f t="shared" si="194"/>
        <v>0</v>
      </c>
      <c r="BA56" s="255">
        <f t="shared" si="194"/>
        <v>0</v>
      </c>
      <c r="BB56" s="255">
        <f t="shared" si="194"/>
        <v>0</v>
      </c>
      <c r="BC56" s="255">
        <f t="shared" si="194"/>
        <v>0</v>
      </c>
      <c r="BD56" s="255">
        <f t="shared" si="194"/>
        <v>0</v>
      </c>
      <c r="BE56" s="255">
        <f t="shared" si="194"/>
        <v>0</v>
      </c>
      <c r="BF56" s="255">
        <f t="shared" si="194"/>
        <v>0</v>
      </c>
      <c r="BG56" s="255">
        <f t="shared" si="194"/>
        <v>0</v>
      </c>
      <c r="BH56" s="255">
        <f t="shared" si="194"/>
        <v>0</v>
      </c>
      <c r="BI56" s="225">
        <f t="shared" ref="BI56:BR56" si="195">IFERROR(RANK(AY56,$AY56:$BH56,0)+COUNTIF($AY56:AY56,AY56)-1,"")</f>
        <v>1</v>
      </c>
      <c r="BJ56" s="225">
        <f t="shared" si="195"/>
        <v>2</v>
      </c>
      <c r="BK56" s="225">
        <f t="shared" si="195"/>
        <v>3</v>
      </c>
      <c r="BL56" s="225">
        <f t="shared" si="195"/>
        <v>4</v>
      </c>
      <c r="BM56" s="225">
        <f t="shared" si="195"/>
        <v>5</v>
      </c>
      <c r="BN56" s="225">
        <f t="shared" si="195"/>
        <v>6</v>
      </c>
      <c r="BO56" s="225">
        <f t="shared" si="195"/>
        <v>7</v>
      </c>
      <c r="BP56" s="225">
        <f t="shared" si="195"/>
        <v>8</v>
      </c>
      <c r="BQ56" s="225">
        <f t="shared" si="195"/>
        <v>9</v>
      </c>
      <c r="BR56" s="225">
        <f t="shared" si="195"/>
        <v>10</v>
      </c>
      <c r="BS56" s="379" t="str">
        <f t="shared" si="27"/>
        <v>mampu menjelaskan makna NKRI;</v>
      </c>
      <c r="BT56" s="377" t="str">
        <f t="shared" si="28"/>
        <v>mampu menganalisis arti penting keutuhan NKRI;</v>
      </c>
      <c r="BU56" s="377" t="str">
        <f t="shared" si="29"/>
        <v>mampu menunjukkan sikap bangga sebagai bangsa Indonesia;</v>
      </c>
      <c r="BV56" s="377" t="str">
        <f t="shared" si="30"/>
        <v>mampu menjelaskan makna Negara Kesatuan Republik Indonesia;</v>
      </c>
      <c r="BW56" s="377" t="str">
        <f t="shared" si="31"/>
        <v>mampu memberi contoh sikap dan perilaku yang menjaga lingkungan sekitar dalam upaya menjaga keutuhan Negara Kesatuan Republik Indonesia;</v>
      </c>
      <c r="BX56" s="377" t="str">
        <f t="shared" si="32"/>
        <v>mampu memberikan contoh pelaksanaan gotong royong untuk mencapai tujuan bersama;</v>
      </c>
      <c r="BY56" s="377" t="str">
        <f t="shared" si="33"/>
        <v>mampu memberikan contoh kebutuhan baik secara individual maupun kolektif.</v>
      </c>
      <c r="BZ56" s="377">
        <f t="shared" si="34"/>
        <v>0</v>
      </c>
      <c r="CA56" s="377">
        <f t="shared" si="35"/>
        <v>0</v>
      </c>
      <c r="CB56" s="377">
        <f t="shared" si="36"/>
        <v>0</v>
      </c>
      <c r="CC56" s="257" t="str">
        <f t="shared" si="37"/>
        <v>Kompetensi dalam hal  sudah tercapai.</v>
      </c>
      <c r="CD56"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167"/>
        <v>-</v>
      </c>
      <c r="R57" s="370" t="str">
        <f t="shared" si="12"/>
        <v>-</v>
      </c>
      <c r="S57" s="190"/>
      <c r="T57" s="190"/>
      <c r="U57" s="253" t="str">
        <f t="shared" ref="U57:AD57" si="196">IF(D57&gt;=$R$16,D57,"")</f>
        <v/>
      </c>
      <c r="V57" s="253" t="str">
        <f t="shared" si="196"/>
        <v/>
      </c>
      <c r="W57" s="253" t="str">
        <f t="shared" si="196"/>
        <v/>
      </c>
      <c r="X57" s="253" t="str">
        <f t="shared" si="196"/>
        <v/>
      </c>
      <c r="Y57" s="253" t="str">
        <f t="shared" si="196"/>
        <v/>
      </c>
      <c r="Z57" s="253" t="str">
        <f t="shared" si="196"/>
        <v/>
      </c>
      <c r="AA57" s="253" t="str">
        <f t="shared" si="196"/>
        <v/>
      </c>
      <c r="AB57" s="253" t="str">
        <f t="shared" si="196"/>
        <v/>
      </c>
      <c r="AC57" s="253" t="str">
        <f t="shared" si="196"/>
        <v/>
      </c>
      <c r="AD57" s="253" t="str">
        <f t="shared" si="196"/>
        <v/>
      </c>
      <c r="AE57" s="254" t="str">
        <f t="shared" ref="AE57:AN57" si="197">IFERROR(RANK(U57,$U57:$AD57,0)+COUNTIF($U57:U57,U57)-1,"")</f>
        <v/>
      </c>
      <c r="AF57" s="254" t="str">
        <f t="shared" si="197"/>
        <v/>
      </c>
      <c r="AG57" s="254" t="str">
        <f t="shared" si="197"/>
        <v/>
      </c>
      <c r="AH57" s="254" t="str">
        <f t="shared" si="197"/>
        <v/>
      </c>
      <c r="AI57" s="254" t="str">
        <f t="shared" si="197"/>
        <v/>
      </c>
      <c r="AJ57" s="254" t="str">
        <f t="shared" si="197"/>
        <v/>
      </c>
      <c r="AK57" s="254" t="str">
        <f t="shared" si="197"/>
        <v/>
      </c>
      <c r="AL57" s="254" t="str">
        <f t="shared" si="197"/>
        <v/>
      </c>
      <c r="AM57" s="254" t="str">
        <f t="shared" si="197"/>
        <v/>
      </c>
      <c r="AN57" s="254" t="str">
        <f t="shared" si="197"/>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55">
        <f t="shared" ref="AY57:BH57" si="198">IF(D57&lt;$R$16,D57,"")</f>
        <v>0</v>
      </c>
      <c r="AZ57" s="255">
        <f t="shared" si="198"/>
        <v>0</v>
      </c>
      <c r="BA57" s="255">
        <f t="shared" si="198"/>
        <v>0</v>
      </c>
      <c r="BB57" s="255">
        <f t="shared" si="198"/>
        <v>0</v>
      </c>
      <c r="BC57" s="255">
        <f t="shared" si="198"/>
        <v>0</v>
      </c>
      <c r="BD57" s="255">
        <f t="shared" si="198"/>
        <v>0</v>
      </c>
      <c r="BE57" s="255">
        <f t="shared" si="198"/>
        <v>0</v>
      </c>
      <c r="BF57" s="255">
        <f t="shared" si="198"/>
        <v>0</v>
      </c>
      <c r="BG57" s="255">
        <f t="shared" si="198"/>
        <v>0</v>
      </c>
      <c r="BH57" s="255">
        <f t="shared" si="198"/>
        <v>0</v>
      </c>
      <c r="BI57" s="225">
        <f t="shared" ref="BI57:BR57" si="199">IFERROR(RANK(AY57,$AY57:$BH57,0)+COUNTIF($AY57:AY57,AY57)-1,"")</f>
        <v>1</v>
      </c>
      <c r="BJ57" s="225">
        <f t="shared" si="199"/>
        <v>2</v>
      </c>
      <c r="BK57" s="225">
        <f t="shared" si="199"/>
        <v>3</v>
      </c>
      <c r="BL57" s="225">
        <f t="shared" si="199"/>
        <v>4</v>
      </c>
      <c r="BM57" s="225">
        <f t="shared" si="199"/>
        <v>5</v>
      </c>
      <c r="BN57" s="225">
        <f t="shared" si="199"/>
        <v>6</v>
      </c>
      <c r="BO57" s="225">
        <f t="shared" si="199"/>
        <v>7</v>
      </c>
      <c r="BP57" s="225">
        <f t="shared" si="199"/>
        <v>8</v>
      </c>
      <c r="BQ57" s="225">
        <f t="shared" si="199"/>
        <v>9</v>
      </c>
      <c r="BR57" s="225">
        <f t="shared" si="199"/>
        <v>10</v>
      </c>
      <c r="BS57" s="379" t="str">
        <f t="shared" si="27"/>
        <v>mampu menjelaskan makna NKRI;</v>
      </c>
      <c r="BT57" s="377" t="str">
        <f t="shared" si="28"/>
        <v>mampu menganalisis arti penting keutuhan NKRI;</v>
      </c>
      <c r="BU57" s="377" t="str">
        <f t="shared" si="29"/>
        <v>mampu menunjukkan sikap bangga sebagai bangsa Indonesia;</v>
      </c>
      <c r="BV57" s="377" t="str">
        <f t="shared" si="30"/>
        <v>mampu menjelaskan makna Negara Kesatuan Republik Indonesia;</v>
      </c>
      <c r="BW57" s="377" t="str">
        <f t="shared" si="31"/>
        <v>mampu memberi contoh sikap dan perilaku yang menjaga lingkungan sekitar dalam upaya menjaga keutuhan Negara Kesatuan Republik Indonesia;</v>
      </c>
      <c r="BX57" s="377" t="str">
        <f t="shared" si="32"/>
        <v>mampu memberikan contoh pelaksanaan gotong royong untuk mencapai tujuan bersama;</v>
      </c>
      <c r="BY57" s="377" t="str">
        <f t="shared" si="33"/>
        <v>mampu memberikan contoh kebutuhan baik secara individual maupun kolektif.</v>
      </c>
      <c r="BZ57" s="377">
        <f t="shared" si="34"/>
        <v>0</v>
      </c>
      <c r="CA57" s="377">
        <f t="shared" si="35"/>
        <v>0</v>
      </c>
      <c r="CB57" s="377">
        <f t="shared" si="36"/>
        <v>0</v>
      </c>
      <c r="CC57" s="257" t="str">
        <f t="shared" si="37"/>
        <v>Kompetensi dalam hal  sudah tercapai.</v>
      </c>
      <c r="CD57"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167"/>
        <v>-</v>
      </c>
      <c r="R58" s="370" t="str">
        <f t="shared" si="12"/>
        <v>-</v>
      </c>
      <c r="S58" s="190"/>
      <c r="T58" s="190"/>
      <c r="U58" s="253" t="str">
        <f t="shared" ref="U58:AD58" si="200">IF(D58&gt;=$R$16,D58,"")</f>
        <v/>
      </c>
      <c r="V58" s="253" t="str">
        <f t="shared" si="200"/>
        <v/>
      </c>
      <c r="W58" s="253" t="str">
        <f t="shared" si="200"/>
        <v/>
      </c>
      <c r="X58" s="253" t="str">
        <f t="shared" si="200"/>
        <v/>
      </c>
      <c r="Y58" s="253" t="str">
        <f t="shared" si="200"/>
        <v/>
      </c>
      <c r="Z58" s="253" t="str">
        <f t="shared" si="200"/>
        <v/>
      </c>
      <c r="AA58" s="253" t="str">
        <f t="shared" si="200"/>
        <v/>
      </c>
      <c r="AB58" s="253" t="str">
        <f t="shared" si="200"/>
        <v/>
      </c>
      <c r="AC58" s="253" t="str">
        <f t="shared" si="200"/>
        <v/>
      </c>
      <c r="AD58" s="253" t="str">
        <f t="shared" si="200"/>
        <v/>
      </c>
      <c r="AE58" s="254" t="str">
        <f t="shared" ref="AE58:AN58" si="201">IFERROR(RANK(U58,$U58:$AD58,0)+COUNTIF($U58:U58,U58)-1,"")</f>
        <v/>
      </c>
      <c r="AF58" s="254" t="str">
        <f t="shared" si="201"/>
        <v/>
      </c>
      <c r="AG58" s="254" t="str">
        <f t="shared" si="201"/>
        <v/>
      </c>
      <c r="AH58" s="254" t="str">
        <f t="shared" si="201"/>
        <v/>
      </c>
      <c r="AI58" s="254" t="str">
        <f t="shared" si="201"/>
        <v/>
      </c>
      <c r="AJ58" s="254" t="str">
        <f t="shared" si="201"/>
        <v/>
      </c>
      <c r="AK58" s="254" t="str">
        <f t="shared" si="201"/>
        <v/>
      </c>
      <c r="AL58" s="254" t="str">
        <f t="shared" si="201"/>
        <v/>
      </c>
      <c r="AM58" s="254" t="str">
        <f t="shared" si="201"/>
        <v/>
      </c>
      <c r="AN58" s="254" t="str">
        <f t="shared" si="201"/>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55">
        <f t="shared" ref="AY58:BH58" si="202">IF(D58&lt;$R$16,D58,"")</f>
        <v>0</v>
      </c>
      <c r="AZ58" s="255">
        <f t="shared" si="202"/>
        <v>0</v>
      </c>
      <c r="BA58" s="255">
        <f t="shared" si="202"/>
        <v>0</v>
      </c>
      <c r="BB58" s="255">
        <f t="shared" si="202"/>
        <v>0</v>
      </c>
      <c r="BC58" s="255">
        <f t="shared" si="202"/>
        <v>0</v>
      </c>
      <c r="BD58" s="255">
        <f t="shared" si="202"/>
        <v>0</v>
      </c>
      <c r="BE58" s="255">
        <f t="shared" si="202"/>
        <v>0</v>
      </c>
      <c r="BF58" s="255">
        <f t="shared" si="202"/>
        <v>0</v>
      </c>
      <c r="BG58" s="255">
        <f t="shared" si="202"/>
        <v>0</v>
      </c>
      <c r="BH58" s="255">
        <f t="shared" si="202"/>
        <v>0</v>
      </c>
      <c r="BI58" s="225">
        <f t="shared" ref="BI58:BR58" si="203">IFERROR(RANK(AY58,$AY58:$BH58,0)+COUNTIF($AY58:AY58,AY58)-1,"")</f>
        <v>1</v>
      </c>
      <c r="BJ58" s="225">
        <f t="shared" si="203"/>
        <v>2</v>
      </c>
      <c r="BK58" s="225">
        <f t="shared" si="203"/>
        <v>3</v>
      </c>
      <c r="BL58" s="225">
        <f t="shared" si="203"/>
        <v>4</v>
      </c>
      <c r="BM58" s="225">
        <f t="shared" si="203"/>
        <v>5</v>
      </c>
      <c r="BN58" s="225">
        <f t="shared" si="203"/>
        <v>6</v>
      </c>
      <c r="BO58" s="225">
        <f t="shared" si="203"/>
        <v>7</v>
      </c>
      <c r="BP58" s="225">
        <f t="shared" si="203"/>
        <v>8</v>
      </c>
      <c r="BQ58" s="225">
        <f t="shared" si="203"/>
        <v>9</v>
      </c>
      <c r="BR58" s="225">
        <f t="shared" si="203"/>
        <v>10</v>
      </c>
      <c r="BS58" s="379" t="str">
        <f t="shared" si="27"/>
        <v>mampu menjelaskan makna NKRI;</v>
      </c>
      <c r="BT58" s="377" t="str">
        <f t="shared" si="28"/>
        <v>mampu menganalisis arti penting keutuhan NKRI;</v>
      </c>
      <c r="BU58" s="377" t="str">
        <f t="shared" si="29"/>
        <v>mampu menunjukkan sikap bangga sebagai bangsa Indonesia;</v>
      </c>
      <c r="BV58" s="377" t="str">
        <f t="shared" si="30"/>
        <v>mampu menjelaskan makna Negara Kesatuan Republik Indonesia;</v>
      </c>
      <c r="BW58" s="377" t="str">
        <f t="shared" si="31"/>
        <v>mampu memberi contoh sikap dan perilaku yang menjaga lingkungan sekitar dalam upaya menjaga keutuhan Negara Kesatuan Republik Indonesia;</v>
      </c>
      <c r="BX58" s="377" t="str">
        <f t="shared" si="32"/>
        <v>mampu memberikan contoh pelaksanaan gotong royong untuk mencapai tujuan bersama;</v>
      </c>
      <c r="BY58" s="377" t="str">
        <f t="shared" si="33"/>
        <v>mampu memberikan contoh kebutuhan baik secara individual maupun kolektif.</v>
      </c>
      <c r="BZ58" s="377">
        <f t="shared" si="34"/>
        <v>0</v>
      </c>
      <c r="CA58" s="377">
        <f t="shared" si="35"/>
        <v>0</v>
      </c>
      <c r="CB58" s="377">
        <f t="shared" si="36"/>
        <v>0</v>
      </c>
      <c r="CC58" s="257" t="str">
        <f t="shared" si="37"/>
        <v>Kompetensi dalam hal  sudah tercapai.</v>
      </c>
      <c r="CD58"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167"/>
        <v>-</v>
      </c>
      <c r="R59" s="370" t="str">
        <f t="shared" si="12"/>
        <v>-</v>
      </c>
      <c r="S59" s="190"/>
      <c r="T59" s="190"/>
      <c r="U59" s="253" t="str">
        <f t="shared" ref="U59:AD59" si="204">IF(D59&gt;=$R$16,D59,"")</f>
        <v/>
      </c>
      <c r="V59" s="253" t="str">
        <f t="shared" si="204"/>
        <v/>
      </c>
      <c r="W59" s="253" t="str">
        <f t="shared" si="204"/>
        <v/>
      </c>
      <c r="X59" s="253" t="str">
        <f t="shared" si="204"/>
        <v/>
      </c>
      <c r="Y59" s="253" t="str">
        <f t="shared" si="204"/>
        <v/>
      </c>
      <c r="Z59" s="253" t="str">
        <f t="shared" si="204"/>
        <v/>
      </c>
      <c r="AA59" s="253" t="str">
        <f t="shared" si="204"/>
        <v/>
      </c>
      <c r="AB59" s="253" t="str">
        <f t="shared" si="204"/>
        <v/>
      </c>
      <c r="AC59" s="253" t="str">
        <f t="shared" si="204"/>
        <v/>
      </c>
      <c r="AD59" s="253" t="str">
        <f t="shared" si="204"/>
        <v/>
      </c>
      <c r="AE59" s="254" t="str">
        <f t="shared" ref="AE59:AN59" si="205">IFERROR(RANK(U59,$U59:$AD59,0)+COUNTIF($U59:U59,U59)-1,"")</f>
        <v/>
      </c>
      <c r="AF59" s="254" t="str">
        <f t="shared" si="205"/>
        <v/>
      </c>
      <c r="AG59" s="254" t="str">
        <f t="shared" si="205"/>
        <v/>
      </c>
      <c r="AH59" s="254" t="str">
        <f t="shared" si="205"/>
        <v/>
      </c>
      <c r="AI59" s="254" t="str">
        <f t="shared" si="205"/>
        <v/>
      </c>
      <c r="AJ59" s="254" t="str">
        <f t="shared" si="205"/>
        <v/>
      </c>
      <c r="AK59" s="254" t="str">
        <f t="shared" si="205"/>
        <v/>
      </c>
      <c r="AL59" s="254" t="str">
        <f t="shared" si="205"/>
        <v/>
      </c>
      <c r="AM59" s="254" t="str">
        <f t="shared" si="205"/>
        <v/>
      </c>
      <c r="AN59" s="254" t="str">
        <f t="shared" si="205"/>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55">
        <f t="shared" ref="AY59:BH59" si="206">IF(D59&lt;$R$16,D59,"")</f>
        <v>0</v>
      </c>
      <c r="AZ59" s="255">
        <f t="shared" si="206"/>
        <v>0</v>
      </c>
      <c r="BA59" s="255">
        <f t="shared" si="206"/>
        <v>0</v>
      </c>
      <c r="BB59" s="255">
        <f t="shared" si="206"/>
        <v>0</v>
      </c>
      <c r="BC59" s="255">
        <f t="shared" si="206"/>
        <v>0</v>
      </c>
      <c r="BD59" s="255">
        <f t="shared" si="206"/>
        <v>0</v>
      </c>
      <c r="BE59" s="255">
        <f t="shared" si="206"/>
        <v>0</v>
      </c>
      <c r="BF59" s="255">
        <f t="shared" si="206"/>
        <v>0</v>
      </c>
      <c r="BG59" s="255">
        <f t="shared" si="206"/>
        <v>0</v>
      </c>
      <c r="BH59" s="255">
        <f t="shared" si="206"/>
        <v>0</v>
      </c>
      <c r="BI59" s="225">
        <f t="shared" ref="BI59:BR59" si="207">IFERROR(RANK(AY59,$AY59:$BH59,0)+COUNTIF($AY59:AY59,AY59)-1,"")</f>
        <v>1</v>
      </c>
      <c r="BJ59" s="225">
        <f t="shared" si="207"/>
        <v>2</v>
      </c>
      <c r="BK59" s="225">
        <f t="shared" si="207"/>
        <v>3</v>
      </c>
      <c r="BL59" s="225">
        <f t="shared" si="207"/>
        <v>4</v>
      </c>
      <c r="BM59" s="225">
        <f t="shared" si="207"/>
        <v>5</v>
      </c>
      <c r="BN59" s="225">
        <f t="shared" si="207"/>
        <v>6</v>
      </c>
      <c r="BO59" s="225">
        <f t="shared" si="207"/>
        <v>7</v>
      </c>
      <c r="BP59" s="225">
        <f t="shared" si="207"/>
        <v>8</v>
      </c>
      <c r="BQ59" s="225">
        <f t="shared" si="207"/>
        <v>9</v>
      </c>
      <c r="BR59" s="225">
        <f t="shared" si="207"/>
        <v>10</v>
      </c>
      <c r="BS59" s="379" t="str">
        <f t="shared" si="27"/>
        <v>mampu menjelaskan makna NKRI;</v>
      </c>
      <c r="BT59" s="377" t="str">
        <f t="shared" si="28"/>
        <v>mampu menganalisis arti penting keutuhan NKRI;</v>
      </c>
      <c r="BU59" s="377" t="str">
        <f t="shared" si="29"/>
        <v>mampu menunjukkan sikap bangga sebagai bangsa Indonesia;</v>
      </c>
      <c r="BV59" s="377" t="str">
        <f t="shared" si="30"/>
        <v>mampu menjelaskan makna Negara Kesatuan Republik Indonesia;</v>
      </c>
      <c r="BW59" s="377" t="str">
        <f t="shared" si="31"/>
        <v>mampu memberi contoh sikap dan perilaku yang menjaga lingkungan sekitar dalam upaya menjaga keutuhan Negara Kesatuan Republik Indonesia;</v>
      </c>
      <c r="BX59" s="377" t="str">
        <f t="shared" si="32"/>
        <v>mampu memberikan contoh pelaksanaan gotong royong untuk mencapai tujuan bersama;</v>
      </c>
      <c r="BY59" s="377" t="str">
        <f t="shared" si="33"/>
        <v>mampu memberikan contoh kebutuhan baik secara individual maupun kolektif.</v>
      </c>
      <c r="BZ59" s="377">
        <f t="shared" si="34"/>
        <v>0</v>
      </c>
      <c r="CA59" s="377">
        <f t="shared" si="35"/>
        <v>0</v>
      </c>
      <c r="CB59" s="377">
        <f t="shared" si="36"/>
        <v>0</v>
      </c>
      <c r="CC59" s="257" t="str">
        <f t="shared" si="37"/>
        <v>Kompetensi dalam hal  sudah tercapai.</v>
      </c>
      <c r="CD59"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167"/>
        <v>-</v>
      </c>
      <c r="R60" s="370" t="str">
        <f t="shared" si="12"/>
        <v>-</v>
      </c>
      <c r="S60" s="190"/>
      <c r="T60" s="190"/>
      <c r="U60" s="253" t="str">
        <f t="shared" ref="U60:AD60" si="208">IF(D60&gt;=$R$16,D60,"")</f>
        <v/>
      </c>
      <c r="V60" s="253" t="str">
        <f t="shared" si="208"/>
        <v/>
      </c>
      <c r="W60" s="253" t="str">
        <f t="shared" si="208"/>
        <v/>
      </c>
      <c r="X60" s="253" t="str">
        <f t="shared" si="208"/>
        <v/>
      </c>
      <c r="Y60" s="253" t="str">
        <f t="shared" si="208"/>
        <v/>
      </c>
      <c r="Z60" s="253" t="str">
        <f t="shared" si="208"/>
        <v/>
      </c>
      <c r="AA60" s="253" t="str">
        <f t="shared" si="208"/>
        <v/>
      </c>
      <c r="AB60" s="253" t="str">
        <f t="shared" si="208"/>
        <v/>
      </c>
      <c r="AC60" s="253" t="str">
        <f t="shared" si="208"/>
        <v/>
      </c>
      <c r="AD60" s="253" t="str">
        <f t="shared" si="208"/>
        <v/>
      </c>
      <c r="AE60" s="254" t="str">
        <f t="shared" ref="AE60:AN60" si="209">IFERROR(RANK(U60,$U60:$AD60,0)+COUNTIF($U60:U60,U60)-1,"")</f>
        <v/>
      </c>
      <c r="AF60" s="254" t="str">
        <f t="shared" si="209"/>
        <v/>
      </c>
      <c r="AG60" s="254" t="str">
        <f t="shared" si="209"/>
        <v/>
      </c>
      <c r="AH60" s="254" t="str">
        <f t="shared" si="209"/>
        <v/>
      </c>
      <c r="AI60" s="254" t="str">
        <f t="shared" si="209"/>
        <v/>
      </c>
      <c r="AJ60" s="254" t="str">
        <f t="shared" si="209"/>
        <v/>
      </c>
      <c r="AK60" s="254" t="str">
        <f t="shared" si="209"/>
        <v/>
      </c>
      <c r="AL60" s="254" t="str">
        <f t="shared" si="209"/>
        <v/>
      </c>
      <c r="AM60" s="254" t="str">
        <f t="shared" si="209"/>
        <v/>
      </c>
      <c r="AN60" s="254" t="str">
        <f t="shared" si="209"/>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55">
        <f t="shared" ref="AY60:BH60" si="210">IF(D60&lt;$R$16,D60,"")</f>
        <v>0</v>
      </c>
      <c r="AZ60" s="255">
        <f t="shared" si="210"/>
        <v>0</v>
      </c>
      <c r="BA60" s="255">
        <f t="shared" si="210"/>
        <v>0</v>
      </c>
      <c r="BB60" s="255">
        <f t="shared" si="210"/>
        <v>0</v>
      </c>
      <c r="BC60" s="255">
        <f t="shared" si="210"/>
        <v>0</v>
      </c>
      <c r="BD60" s="255">
        <f t="shared" si="210"/>
        <v>0</v>
      </c>
      <c r="BE60" s="255">
        <f t="shared" si="210"/>
        <v>0</v>
      </c>
      <c r="BF60" s="255">
        <f t="shared" si="210"/>
        <v>0</v>
      </c>
      <c r="BG60" s="255">
        <f t="shared" si="210"/>
        <v>0</v>
      </c>
      <c r="BH60" s="255">
        <f t="shared" si="210"/>
        <v>0</v>
      </c>
      <c r="BI60" s="225">
        <f t="shared" ref="BI60:BR60" si="211">IFERROR(RANK(AY60,$AY60:$BH60,0)+COUNTIF($AY60:AY60,AY60)-1,"")</f>
        <v>1</v>
      </c>
      <c r="BJ60" s="225">
        <f t="shared" si="211"/>
        <v>2</v>
      </c>
      <c r="BK60" s="225">
        <f t="shared" si="211"/>
        <v>3</v>
      </c>
      <c r="BL60" s="225">
        <f t="shared" si="211"/>
        <v>4</v>
      </c>
      <c r="BM60" s="225">
        <f t="shared" si="211"/>
        <v>5</v>
      </c>
      <c r="BN60" s="225">
        <f t="shared" si="211"/>
        <v>6</v>
      </c>
      <c r="BO60" s="225">
        <f t="shared" si="211"/>
        <v>7</v>
      </c>
      <c r="BP60" s="225">
        <f t="shared" si="211"/>
        <v>8</v>
      </c>
      <c r="BQ60" s="225">
        <f t="shared" si="211"/>
        <v>9</v>
      </c>
      <c r="BR60" s="225">
        <f t="shared" si="211"/>
        <v>10</v>
      </c>
      <c r="BS60" s="379" t="str">
        <f t="shared" si="27"/>
        <v>mampu menjelaskan makna NKRI;</v>
      </c>
      <c r="BT60" s="377" t="str">
        <f t="shared" si="28"/>
        <v>mampu menganalisis arti penting keutuhan NKRI;</v>
      </c>
      <c r="BU60" s="377" t="str">
        <f t="shared" si="29"/>
        <v>mampu menunjukkan sikap bangga sebagai bangsa Indonesia;</v>
      </c>
      <c r="BV60" s="377" t="str">
        <f t="shared" si="30"/>
        <v>mampu menjelaskan makna Negara Kesatuan Republik Indonesia;</v>
      </c>
      <c r="BW60" s="377" t="str">
        <f t="shared" si="31"/>
        <v>mampu memberi contoh sikap dan perilaku yang menjaga lingkungan sekitar dalam upaya menjaga keutuhan Negara Kesatuan Republik Indonesia;</v>
      </c>
      <c r="BX60" s="377" t="str">
        <f t="shared" si="32"/>
        <v>mampu memberikan contoh pelaksanaan gotong royong untuk mencapai tujuan bersama;</v>
      </c>
      <c r="BY60" s="377" t="str">
        <f t="shared" si="33"/>
        <v>mampu memberikan contoh kebutuhan baik secara individual maupun kolektif.</v>
      </c>
      <c r="BZ60" s="377">
        <f t="shared" si="34"/>
        <v>0</v>
      </c>
      <c r="CA60" s="377">
        <f t="shared" si="35"/>
        <v>0</v>
      </c>
      <c r="CB60" s="377">
        <f t="shared" si="36"/>
        <v>0</v>
      </c>
      <c r="CC60" s="257" t="str">
        <f t="shared" si="37"/>
        <v>Kompetensi dalam hal  sudah tercapai.</v>
      </c>
      <c r="CD60"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167"/>
        <v>-</v>
      </c>
      <c r="R61" s="370" t="str">
        <f t="shared" si="12"/>
        <v>-</v>
      </c>
      <c r="S61" s="190"/>
      <c r="T61" s="190"/>
      <c r="U61" s="253" t="str">
        <f t="shared" ref="U61:AD61" si="212">IF(D61&gt;=$R$16,D61,"")</f>
        <v/>
      </c>
      <c r="V61" s="253" t="str">
        <f t="shared" si="212"/>
        <v/>
      </c>
      <c r="W61" s="253" t="str">
        <f t="shared" si="212"/>
        <v/>
      </c>
      <c r="X61" s="253" t="str">
        <f t="shared" si="212"/>
        <v/>
      </c>
      <c r="Y61" s="253" t="str">
        <f t="shared" si="212"/>
        <v/>
      </c>
      <c r="Z61" s="253" t="str">
        <f t="shared" si="212"/>
        <v/>
      </c>
      <c r="AA61" s="253" t="str">
        <f t="shared" si="212"/>
        <v/>
      </c>
      <c r="AB61" s="253" t="str">
        <f t="shared" si="212"/>
        <v/>
      </c>
      <c r="AC61" s="253" t="str">
        <f t="shared" si="212"/>
        <v/>
      </c>
      <c r="AD61" s="253" t="str">
        <f t="shared" si="212"/>
        <v/>
      </c>
      <c r="AE61" s="254" t="str">
        <f t="shared" ref="AE61:AN61" si="213">IFERROR(RANK(U61,$U61:$AD61,0)+COUNTIF($U61:U61,U61)-1,"")</f>
        <v/>
      </c>
      <c r="AF61" s="254" t="str">
        <f t="shared" si="213"/>
        <v/>
      </c>
      <c r="AG61" s="254" t="str">
        <f t="shared" si="213"/>
        <v/>
      </c>
      <c r="AH61" s="254" t="str">
        <f t="shared" si="213"/>
        <v/>
      </c>
      <c r="AI61" s="254" t="str">
        <f t="shared" si="213"/>
        <v/>
      </c>
      <c r="AJ61" s="254" t="str">
        <f t="shared" si="213"/>
        <v/>
      </c>
      <c r="AK61" s="254" t="str">
        <f t="shared" si="213"/>
        <v/>
      </c>
      <c r="AL61" s="254" t="str">
        <f t="shared" si="213"/>
        <v/>
      </c>
      <c r="AM61" s="254" t="str">
        <f t="shared" si="213"/>
        <v/>
      </c>
      <c r="AN61" s="254" t="str">
        <f t="shared" si="213"/>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55">
        <f t="shared" ref="AY61:BH61" si="214">IF(D61&lt;$R$16,D61,"")</f>
        <v>0</v>
      </c>
      <c r="AZ61" s="255">
        <f t="shared" si="214"/>
        <v>0</v>
      </c>
      <c r="BA61" s="255">
        <f t="shared" si="214"/>
        <v>0</v>
      </c>
      <c r="BB61" s="255">
        <f t="shared" si="214"/>
        <v>0</v>
      </c>
      <c r="BC61" s="255">
        <f t="shared" si="214"/>
        <v>0</v>
      </c>
      <c r="BD61" s="255">
        <f t="shared" si="214"/>
        <v>0</v>
      </c>
      <c r="BE61" s="255">
        <f t="shared" si="214"/>
        <v>0</v>
      </c>
      <c r="BF61" s="255">
        <f t="shared" si="214"/>
        <v>0</v>
      </c>
      <c r="BG61" s="255">
        <f t="shared" si="214"/>
        <v>0</v>
      </c>
      <c r="BH61" s="255">
        <f t="shared" si="214"/>
        <v>0</v>
      </c>
      <c r="BI61" s="225">
        <f t="shared" ref="BI61:BR61" si="215">IFERROR(RANK(AY61,$AY61:$BH61,0)+COUNTIF($AY61:AY61,AY61)-1,"")</f>
        <v>1</v>
      </c>
      <c r="BJ61" s="225">
        <f t="shared" si="215"/>
        <v>2</v>
      </c>
      <c r="BK61" s="225">
        <f t="shared" si="215"/>
        <v>3</v>
      </c>
      <c r="BL61" s="225">
        <f t="shared" si="215"/>
        <v>4</v>
      </c>
      <c r="BM61" s="225">
        <f t="shared" si="215"/>
        <v>5</v>
      </c>
      <c r="BN61" s="225">
        <f t="shared" si="215"/>
        <v>6</v>
      </c>
      <c r="BO61" s="225">
        <f t="shared" si="215"/>
        <v>7</v>
      </c>
      <c r="BP61" s="225">
        <f t="shared" si="215"/>
        <v>8</v>
      </c>
      <c r="BQ61" s="225">
        <f t="shared" si="215"/>
        <v>9</v>
      </c>
      <c r="BR61" s="225">
        <f t="shared" si="215"/>
        <v>10</v>
      </c>
      <c r="BS61" s="379" t="str">
        <f t="shared" si="27"/>
        <v>mampu menjelaskan makna NKRI;</v>
      </c>
      <c r="BT61" s="377" t="str">
        <f t="shared" si="28"/>
        <v>mampu menganalisis arti penting keutuhan NKRI;</v>
      </c>
      <c r="BU61" s="377" t="str">
        <f t="shared" si="29"/>
        <v>mampu menunjukkan sikap bangga sebagai bangsa Indonesia;</v>
      </c>
      <c r="BV61" s="377" t="str">
        <f t="shared" si="30"/>
        <v>mampu menjelaskan makna Negara Kesatuan Republik Indonesia;</v>
      </c>
      <c r="BW61" s="377" t="str">
        <f t="shared" si="31"/>
        <v>mampu memberi contoh sikap dan perilaku yang menjaga lingkungan sekitar dalam upaya menjaga keutuhan Negara Kesatuan Republik Indonesia;</v>
      </c>
      <c r="BX61" s="377" t="str">
        <f t="shared" si="32"/>
        <v>mampu memberikan contoh pelaksanaan gotong royong untuk mencapai tujuan bersama;</v>
      </c>
      <c r="BY61" s="377" t="str">
        <f t="shared" si="33"/>
        <v>mampu memberikan contoh kebutuhan baik secara individual maupun kolektif.</v>
      </c>
      <c r="BZ61" s="377">
        <f t="shared" si="34"/>
        <v>0</v>
      </c>
      <c r="CA61" s="377">
        <f t="shared" si="35"/>
        <v>0</v>
      </c>
      <c r="CB61" s="377">
        <f t="shared" si="36"/>
        <v>0</v>
      </c>
      <c r="CC61" s="257" t="str">
        <f t="shared" si="37"/>
        <v>Kompetensi dalam hal  sudah tercapai.</v>
      </c>
      <c r="CD61"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167"/>
        <v>-</v>
      </c>
      <c r="R62" s="370" t="str">
        <f t="shared" si="12"/>
        <v>-</v>
      </c>
      <c r="S62" s="190"/>
      <c r="T62" s="190"/>
      <c r="U62" s="253" t="str">
        <f t="shared" ref="U62:AD62" si="216">IF(D62&gt;=$R$16,D62,"")</f>
        <v/>
      </c>
      <c r="V62" s="253" t="str">
        <f t="shared" si="216"/>
        <v/>
      </c>
      <c r="W62" s="253" t="str">
        <f t="shared" si="216"/>
        <v/>
      </c>
      <c r="X62" s="253" t="str">
        <f t="shared" si="216"/>
        <v/>
      </c>
      <c r="Y62" s="253" t="str">
        <f t="shared" si="216"/>
        <v/>
      </c>
      <c r="Z62" s="253" t="str">
        <f t="shared" si="216"/>
        <v/>
      </c>
      <c r="AA62" s="253" t="str">
        <f t="shared" si="216"/>
        <v/>
      </c>
      <c r="AB62" s="253" t="str">
        <f t="shared" si="216"/>
        <v/>
      </c>
      <c r="AC62" s="253" t="str">
        <f t="shared" si="216"/>
        <v/>
      </c>
      <c r="AD62" s="253" t="str">
        <f t="shared" si="216"/>
        <v/>
      </c>
      <c r="AE62" s="254" t="str">
        <f t="shared" ref="AE62:AN62" si="217">IFERROR(RANK(U62,$U62:$AD62,0)+COUNTIF($U62:U62,U62)-1,"")</f>
        <v/>
      </c>
      <c r="AF62" s="254" t="str">
        <f t="shared" si="217"/>
        <v/>
      </c>
      <c r="AG62" s="254" t="str">
        <f t="shared" si="217"/>
        <v/>
      </c>
      <c r="AH62" s="254" t="str">
        <f t="shared" si="217"/>
        <v/>
      </c>
      <c r="AI62" s="254" t="str">
        <f t="shared" si="217"/>
        <v/>
      </c>
      <c r="AJ62" s="254" t="str">
        <f t="shared" si="217"/>
        <v/>
      </c>
      <c r="AK62" s="254" t="str">
        <f t="shared" si="217"/>
        <v/>
      </c>
      <c r="AL62" s="254" t="str">
        <f t="shared" si="217"/>
        <v/>
      </c>
      <c r="AM62" s="254" t="str">
        <f t="shared" si="217"/>
        <v/>
      </c>
      <c r="AN62" s="254" t="str">
        <f t="shared" si="217"/>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55">
        <f t="shared" ref="AY62:BH62" si="218">IF(D62&lt;$R$16,D62,"")</f>
        <v>0</v>
      </c>
      <c r="AZ62" s="255">
        <f t="shared" si="218"/>
        <v>0</v>
      </c>
      <c r="BA62" s="255">
        <f t="shared" si="218"/>
        <v>0</v>
      </c>
      <c r="BB62" s="255">
        <f t="shared" si="218"/>
        <v>0</v>
      </c>
      <c r="BC62" s="255">
        <f t="shared" si="218"/>
        <v>0</v>
      </c>
      <c r="BD62" s="255">
        <f t="shared" si="218"/>
        <v>0</v>
      </c>
      <c r="BE62" s="255">
        <f t="shared" si="218"/>
        <v>0</v>
      </c>
      <c r="BF62" s="255">
        <f t="shared" si="218"/>
        <v>0</v>
      </c>
      <c r="BG62" s="255">
        <f t="shared" si="218"/>
        <v>0</v>
      </c>
      <c r="BH62" s="255">
        <f t="shared" si="218"/>
        <v>0</v>
      </c>
      <c r="BI62" s="225">
        <f t="shared" ref="BI62:BR62" si="219">IFERROR(RANK(AY62,$AY62:$BH62,0)+COUNTIF($AY62:AY62,AY62)-1,"")</f>
        <v>1</v>
      </c>
      <c r="BJ62" s="225">
        <f t="shared" si="219"/>
        <v>2</v>
      </c>
      <c r="BK62" s="225">
        <f t="shared" si="219"/>
        <v>3</v>
      </c>
      <c r="BL62" s="225">
        <f t="shared" si="219"/>
        <v>4</v>
      </c>
      <c r="BM62" s="225">
        <f t="shared" si="219"/>
        <v>5</v>
      </c>
      <c r="BN62" s="225">
        <f t="shared" si="219"/>
        <v>6</v>
      </c>
      <c r="BO62" s="225">
        <f t="shared" si="219"/>
        <v>7</v>
      </c>
      <c r="BP62" s="225">
        <f t="shared" si="219"/>
        <v>8</v>
      </c>
      <c r="BQ62" s="225">
        <f t="shared" si="219"/>
        <v>9</v>
      </c>
      <c r="BR62" s="225">
        <f t="shared" si="219"/>
        <v>10</v>
      </c>
      <c r="BS62" s="379" t="str">
        <f t="shared" si="27"/>
        <v>mampu menjelaskan makna NKRI;</v>
      </c>
      <c r="BT62" s="377" t="str">
        <f t="shared" si="28"/>
        <v>mampu menganalisis arti penting keutuhan NKRI;</v>
      </c>
      <c r="BU62" s="377" t="str">
        <f t="shared" si="29"/>
        <v>mampu menunjukkan sikap bangga sebagai bangsa Indonesia;</v>
      </c>
      <c r="BV62" s="377" t="str">
        <f t="shared" si="30"/>
        <v>mampu menjelaskan makna Negara Kesatuan Republik Indonesia;</v>
      </c>
      <c r="BW62" s="377" t="str">
        <f t="shared" si="31"/>
        <v>mampu memberi contoh sikap dan perilaku yang menjaga lingkungan sekitar dalam upaya menjaga keutuhan Negara Kesatuan Republik Indonesia;</v>
      </c>
      <c r="BX62" s="377" t="str">
        <f t="shared" si="32"/>
        <v>mampu memberikan contoh pelaksanaan gotong royong untuk mencapai tujuan bersama;</v>
      </c>
      <c r="BY62" s="377" t="str">
        <f t="shared" si="33"/>
        <v>mampu memberikan contoh kebutuhan baik secara individual maupun kolektif.</v>
      </c>
      <c r="BZ62" s="377">
        <f t="shared" si="34"/>
        <v>0</v>
      </c>
      <c r="CA62" s="377">
        <f t="shared" si="35"/>
        <v>0</v>
      </c>
      <c r="CB62" s="377">
        <f t="shared" si="36"/>
        <v>0</v>
      </c>
      <c r="CC62" s="257" t="str">
        <f t="shared" si="37"/>
        <v>Kompetensi dalam hal  sudah tercapai.</v>
      </c>
      <c r="CD62"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167"/>
        <v>-</v>
      </c>
      <c r="R63" s="370" t="str">
        <f t="shared" si="12"/>
        <v>-</v>
      </c>
      <c r="S63" s="190"/>
      <c r="T63" s="190"/>
      <c r="U63" s="253" t="str">
        <f t="shared" ref="U63:AD63" si="220">IF(D63&gt;=$R$16,D63,"")</f>
        <v/>
      </c>
      <c r="V63" s="253" t="str">
        <f t="shared" si="220"/>
        <v/>
      </c>
      <c r="W63" s="253" t="str">
        <f t="shared" si="220"/>
        <v/>
      </c>
      <c r="X63" s="253" t="str">
        <f t="shared" si="220"/>
        <v/>
      </c>
      <c r="Y63" s="253" t="str">
        <f t="shared" si="220"/>
        <v/>
      </c>
      <c r="Z63" s="253" t="str">
        <f t="shared" si="220"/>
        <v/>
      </c>
      <c r="AA63" s="253" t="str">
        <f t="shared" si="220"/>
        <v/>
      </c>
      <c r="AB63" s="253" t="str">
        <f t="shared" si="220"/>
        <v/>
      </c>
      <c r="AC63" s="253" t="str">
        <f t="shared" si="220"/>
        <v/>
      </c>
      <c r="AD63" s="253" t="str">
        <f t="shared" si="220"/>
        <v/>
      </c>
      <c r="AE63" s="254" t="str">
        <f t="shared" ref="AE63:AN63" si="221">IFERROR(RANK(U63,$U63:$AD63,0)+COUNTIF($U63:U63,U63)-1,"")</f>
        <v/>
      </c>
      <c r="AF63" s="254" t="str">
        <f t="shared" si="221"/>
        <v/>
      </c>
      <c r="AG63" s="254" t="str">
        <f t="shared" si="221"/>
        <v/>
      </c>
      <c r="AH63" s="254" t="str">
        <f t="shared" si="221"/>
        <v/>
      </c>
      <c r="AI63" s="254" t="str">
        <f t="shared" si="221"/>
        <v/>
      </c>
      <c r="AJ63" s="254" t="str">
        <f t="shared" si="221"/>
        <v/>
      </c>
      <c r="AK63" s="254" t="str">
        <f t="shared" si="221"/>
        <v/>
      </c>
      <c r="AL63" s="254" t="str">
        <f t="shared" si="221"/>
        <v/>
      </c>
      <c r="AM63" s="254" t="str">
        <f t="shared" si="221"/>
        <v/>
      </c>
      <c r="AN63" s="254" t="str">
        <f t="shared" si="221"/>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55">
        <f t="shared" ref="AY63:BH63" si="222">IF(D63&lt;$R$16,D63,"")</f>
        <v>0</v>
      </c>
      <c r="AZ63" s="255">
        <f t="shared" si="222"/>
        <v>0</v>
      </c>
      <c r="BA63" s="255">
        <f t="shared" si="222"/>
        <v>0</v>
      </c>
      <c r="BB63" s="255">
        <f t="shared" si="222"/>
        <v>0</v>
      </c>
      <c r="BC63" s="255">
        <f t="shared" si="222"/>
        <v>0</v>
      </c>
      <c r="BD63" s="255">
        <f t="shared" si="222"/>
        <v>0</v>
      </c>
      <c r="BE63" s="255">
        <f t="shared" si="222"/>
        <v>0</v>
      </c>
      <c r="BF63" s="255">
        <f t="shared" si="222"/>
        <v>0</v>
      </c>
      <c r="BG63" s="255">
        <f t="shared" si="222"/>
        <v>0</v>
      </c>
      <c r="BH63" s="255">
        <f t="shared" si="222"/>
        <v>0</v>
      </c>
      <c r="BI63" s="225">
        <f t="shared" ref="BI63:BR63" si="223">IFERROR(RANK(AY63,$AY63:$BH63,0)+COUNTIF($AY63:AY63,AY63)-1,"")</f>
        <v>1</v>
      </c>
      <c r="BJ63" s="225">
        <f t="shared" si="223"/>
        <v>2</v>
      </c>
      <c r="BK63" s="225">
        <f t="shared" si="223"/>
        <v>3</v>
      </c>
      <c r="BL63" s="225">
        <f t="shared" si="223"/>
        <v>4</v>
      </c>
      <c r="BM63" s="225">
        <f t="shared" si="223"/>
        <v>5</v>
      </c>
      <c r="BN63" s="225">
        <f t="shared" si="223"/>
        <v>6</v>
      </c>
      <c r="BO63" s="225">
        <f t="shared" si="223"/>
        <v>7</v>
      </c>
      <c r="BP63" s="225">
        <f t="shared" si="223"/>
        <v>8</v>
      </c>
      <c r="BQ63" s="225">
        <f t="shared" si="223"/>
        <v>9</v>
      </c>
      <c r="BR63" s="225">
        <f t="shared" si="223"/>
        <v>10</v>
      </c>
      <c r="BS63" s="379" t="str">
        <f t="shared" si="27"/>
        <v>mampu menjelaskan makna NKRI;</v>
      </c>
      <c r="BT63" s="377" t="str">
        <f t="shared" si="28"/>
        <v>mampu menganalisis arti penting keutuhan NKRI;</v>
      </c>
      <c r="BU63" s="377" t="str">
        <f t="shared" si="29"/>
        <v>mampu menunjukkan sikap bangga sebagai bangsa Indonesia;</v>
      </c>
      <c r="BV63" s="377" t="str">
        <f t="shared" si="30"/>
        <v>mampu menjelaskan makna Negara Kesatuan Republik Indonesia;</v>
      </c>
      <c r="BW63" s="377" t="str">
        <f t="shared" si="31"/>
        <v>mampu memberi contoh sikap dan perilaku yang menjaga lingkungan sekitar dalam upaya menjaga keutuhan Negara Kesatuan Republik Indonesia;</v>
      </c>
      <c r="BX63" s="377" t="str">
        <f t="shared" si="32"/>
        <v>mampu memberikan contoh pelaksanaan gotong royong untuk mencapai tujuan bersama;</v>
      </c>
      <c r="BY63" s="377" t="str">
        <f t="shared" si="33"/>
        <v>mampu memberikan contoh kebutuhan baik secara individual maupun kolektif.</v>
      </c>
      <c r="BZ63" s="377">
        <f t="shared" si="34"/>
        <v>0</v>
      </c>
      <c r="CA63" s="377">
        <f t="shared" si="35"/>
        <v>0</v>
      </c>
      <c r="CB63" s="377">
        <f t="shared" si="36"/>
        <v>0</v>
      </c>
      <c r="CC63" s="257" t="str">
        <f t="shared" si="37"/>
        <v>Kompetensi dalam hal  sudah tercapai.</v>
      </c>
      <c r="CD63"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167"/>
        <v>-</v>
      </c>
      <c r="R64" s="370" t="str">
        <f t="shared" si="12"/>
        <v>-</v>
      </c>
      <c r="S64" s="190"/>
      <c r="T64" s="190"/>
      <c r="U64" s="253" t="str">
        <f t="shared" ref="U64:AD64" si="224">IF(D64&gt;=$R$16,D64,"")</f>
        <v/>
      </c>
      <c r="V64" s="253" t="str">
        <f t="shared" si="224"/>
        <v/>
      </c>
      <c r="W64" s="253" t="str">
        <f t="shared" si="224"/>
        <v/>
      </c>
      <c r="X64" s="253" t="str">
        <f t="shared" si="224"/>
        <v/>
      </c>
      <c r="Y64" s="253" t="str">
        <f t="shared" si="224"/>
        <v/>
      </c>
      <c r="Z64" s="253" t="str">
        <f t="shared" si="224"/>
        <v/>
      </c>
      <c r="AA64" s="253" t="str">
        <f t="shared" si="224"/>
        <v/>
      </c>
      <c r="AB64" s="253" t="str">
        <f t="shared" si="224"/>
        <v/>
      </c>
      <c r="AC64" s="253" t="str">
        <f t="shared" si="224"/>
        <v/>
      </c>
      <c r="AD64" s="253" t="str">
        <f t="shared" si="224"/>
        <v/>
      </c>
      <c r="AE64" s="254" t="str">
        <f t="shared" ref="AE64:AN64" si="225">IFERROR(RANK(U64,$U64:$AD64,0)+COUNTIF($U64:U64,U64)-1,"")</f>
        <v/>
      </c>
      <c r="AF64" s="254" t="str">
        <f t="shared" si="225"/>
        <v/>
      </c>
      <c r="AG64" s="254" t="str">
        <f t="shared" si="225"/>
        <v/>
      </c>
      <c r="AH64" s="254" t="str">
        <f t="shared" si="225"/>
        <v/>
      </c>
      <c r="AI64" s="254" t="str">
        <f t="shared" si="225"/>
        <v/>
      </c>
      <c r="AJ64" s="254" t="str">
        <f t="shared" si="225"/>
        <v/>
      </c>
      <c r="AK64" s="254" t="str">
        <f t="shared" si="225"/>
        <v/>
      </c>
      <c r="AL64" s="254" t="str">
        <f t="shared" si="225"/>
        <v/>
      </c>
      <c r="AM64" s="254" t="str">
        <f t="shared" si="225"/>
        <v/>
      </c>
      <c r="AN64" s="254" t="str">
        <f t="shared" si="225"/>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55">
        <f t="shared" ref="AY64:BH64" si="226">IF(D64&lt;$R$16,D64,"")</f>
        <v>0</v>
      </c>
      <c r="AZ64" s="255">
        <f t="shared" si="226"/>
        <v>0</v>
      </c>
      <c r="BA64" s="255">
        <f t="shared" si="226"/>
        <v>0</v>
      </c>
      <c r="BB64" s="255">
        <f t="shared" si="226"/>
        <v>0</v>
      </c>
      <c r="BC64" s="255">
        <f t="shared" si="226"/>
        <v>0</v>
      </c>
      <c r="BD64" s="255">
        <f t="shared" si="226"/>
        <v>0</v>
      </c>
      <c r="BE64" s="255">
        <f t="shared" si="226"/>
        <v>0</v>
      </c>
      <c r="BF64" s="255">
        <f t="shared" si="226"/>
        <v>0</v>
      </c>
      <c r="BG64" s="255">
        <f t="shared" si="226"/>
        <v>0</v>
      </c>
      <c r="BH64" s="255">
        <f t="shared" si="226"/>
        <v>0</v>
      </c>
      <c r="BI64" s="225">
        <f t="shared" ref="BI64:BR64" si="227">IFERROR(RANK(AY64,$AY64:$BH64,0)+COUNTIF($AY64:AY64,AY64)-1,"")</f>
        <v>1</v>
      </c>
      <c r="BJ64" s="225">
        <f t="shared" si="227"/>
        <v>2</v>
      </c>
      <c r="BK64" s="225">
        <f t="shared" si="227"/>
        <v>3</v>
      </c>
      <c r="BL64" s="225">
        <f t="shared" si="227"/>
        <v>4</v>
      </c>
      <c r="BM64" s="225">
        <f t="shared" si="227"/>
        <v>5</v>
      </c>
      <c r="BN64" s="225">
        <f t="shared" si="227"/>
        <v>6</v>
      </c>
      <c r="BO64" s="225">
        <f t="shared" si="227"/>
        <v>7</v>
      </c>
      <c r="BP64" s="225">
        <f t="shared" si="227"/>
        <v>8</v>
      </c>
      <c r="BQ64" s="225">
        <f t="shared" si="227"/>
        <v>9</v>
      </c>
      <c r="BR64" s="225">
        <f t="shared" si="227"/>
        <v>10</v>
      </c>
      <c r="BS64" s="379" t="str">
        <f t="shared" si="27"/>
        <v>mampu menjelaskan makna NKRI;</v>
      </c>
      <c r="BT64" s="377" t="str">
        <f t="shared" si="28"/>
        <v>mampu menganalisis arti penting keutuhan NKRI;</v>
      </c>
      <c r="BU64" s="377" t="str">
        <f t="shared" si="29"/>
        <v>mampu menunjukkan sikap bangga sebagai bangsa Indonesia;</v>
      </c>
      <c r="BV64" s="377" t="str">
        <f t="shared" si="30"/>
        <v>mampu menjelaskan makna Negara Kesatuan Republik Indonesia;</v>
      </c>
      <c r="BW64" s="377" t="str">
        <f t="shared" si="31"/>
        <v>mampu memberi contoh sikap dan perilaku yang menjaga lingkungan sekitar dalam upaya menjaga keutuhan Negara Kesatuan Republik Indonesia;</v>
      </c>
      <c r="BX64" s="377" t="str">
        <f t="shared" si="32"/>
        <v>mampu memberikan contoh pelaksanaan gotong royong untuk mencapai tujuan bersama;</v>
      </c>
      <c r="BY64" s="377" t="str">
        <f t="shared" si="33"/>
        <v>mampu memberikan contoh kebutuhan baik secara individual maupun kolektif.</v>
      </c>
      <c r="BZ64" s="377">
        <f t="shared" si="34"/>
        <v>0</v>
      </c>
      <c r="CA64" s="377">
        <f t="shared" si="35"/>
        <v>0</v>
      </c>
      <c r="CB64" s="377">
        <f t="shared" si="36"/>
        <v>0</v>
      </c>
      <c r="CC64" s="257" t="str">
        <f t="shared" si="37"/>
        <v>Kompetensi dalam hal  sudah tercapai.</v>
      </c>
      <c r="CD64"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167"/>
        <v>-</v>
      </c>
      <c r="R65" s="370" t="str">
        <f t="shared" si="12"/>
        <v>-</v>
      </c>
      <c r="S65" s="190"/>
      <c r="T65" s="190"/>
      <c r="U65" s="253" t="str">
        <f t="shared" ref="U65:AD65" si="228">IF(D65&gt;=$R$16,D65,"")</f>
        <v/>
      </c>
      <c r="V65" s="253" t="str">
        <f t="shared" si="228"/>
        <v/>
      </c>
      <c r="W65" s="253" t="str">
        <f t="shared" si="228"/>
        <v/>
      </c>
      <c r="X65" s="253" t="str">
        <f t="shared" si="228"/>
        <v/>
      </c>
      <c r="Y65" s="253" t="str">
        <f t="shared" si="228"/>
        <v/>
      </c>
      <c r="Z65" s="253" t="str">
        <f t="shared" si="228"/>
        <v/>
      </c>
      <c r="AA65" s="253" t="str">
        <f t="shared" si="228"/>
        <v/>
      </c>
      <c r="AB65" s="253" t="str">
        <f t="shared" si="228"/>
        <v/>
      </c>
      <c r="AC65" s="253" t="str">
        <f t="shared" si="228"/>
        <v/>
      </c>
      <c r="AD65" s="253" t="str">
        <f t="shared" si="228"/>
        <v/>
      </c>
      <c r="AE65" s="254" t="str">
        <f t="shared" ref="AE65:AN65" si="229">IFERROR(RANK(U65,$U65:$AD65,0)+COUNTIF($U65:U65,U65)-1,"")</f>
        <v/>
      </c>
      <c r="AF65" s="254" t="str">
        <f t="shared" si="229"/>
        <v/>
      </c>
      <c r="AG65" s="254" t="str">
        <f t="shared" si="229"/>
        <v/>
      </c>
      <c r="AH65" s="254" t="str">
        <f t="shared" si="229"/>
        <v/>
      </c>
      <c r="AI65" s="254" t="str">
        <f t="shared" si="229"/>
        <v/>
      </c>
      <c r="AJ65" s="254" t="str">
        <f t="shared" si="229"/>
        <v/>
      </c>
      <c r="AK65" s="254" t="str">
        <f t="shared" si="229"/>
        <v/>
      </c>
      <c r="AL65" s="254" t="str">
        <f t="shared" si="229"/>
        <v/>
      </c>
      <c r="AM65" s="254" t="str">
        <f t="shared" si="229"/>
        <v/>
      </c>
      <c r="AN65" s="254" t="str">
        <f t="shared" si="229"/>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55">
        <f t="shared" ref="AY65:BH65" si="230">IF(D65&lt;$R$16,D65,"")</f>
        <v>0</v>
      </c>
      <c r="AZ65" s="255">
        <f t="shared" si="230"/>
        <v>0</v>
      </c>
      <c r="BA65" s="255">
        <f t="shared" si="230"/>
        <v>0</v>
      </c>
      <c r="BB65" s="255">
        <f t="shared" si="230"/>
        <v>0</v>
      </c>
      <c r="BC65" s="255">
        <f t="shared" si="230"/>
        <v>0</v>
      </c>
      <c r="BD65" s="255">
        <f t="shared" si="230"/>
        <v>0</v>
      </c>
      <c r="BE65" s="255">
        <f t="shared" si="230"/>
        <v>0</v>
      </c>
      <c r="BF65" s="255">
        <f t="shared" si="230"/>
        <v>0</v>
      </c>
      <c r="BG65" s="255">
        <f t="shared" si="230"/>
        <v>0</v>
      </c>
      <c r="BH65" s="255">
        <f t="shared" si="230"/>
        <v>0</v>
      </c>
      <c r="BI65" s="225">
        <f t="shared" ref="BI65:BR65" si="231">IFERROR(RANK(AY65,$AY65:$BH65,0)+COUNTIF($AY65:AY65,AY65)-1,"")</f>
        <v>1</v>
      </c>
      <c r="BJ65" s="225">
        <f t="shared" si="231"/>
        <v>2</v>
      </c>
      <c r="BK65" s="225">
        <f t="shared" si="231"/>
        <v>3</v>
      </c>
      <c r="BL65" s="225">
        <f t="shared" si="231"/>
        <v>4</v>
      </c>
      <c r="BM65" s="225">
        <f t="shared" si="231"/>
        <v>5</v>
      </c>
      <c r="BN65" s="225">
        <f t="shared" si="231"/>
        <v>6</v>
      </c>
      <c r="BO65" s="225">
        <f t="shared" si="231"/>
        <v>7</v>
      </c>
      <c r="BP65" s="225">
        <f t="shared" si="231"/>
        <v>8</v>
      </c>
      <c r="BQ65" s="225">
        <f t="shared" si="231"/>
        <v>9</v>
      </c>
      <c r="BR65" s="225">
        <f t="shared" si="231"/>
        <v>10</v>
      </c>
      <c r="BS65" s="379" t="str">
        <f t="shared" si="27"/>
        <v>mampu menjelaskan makna NKRI;</v>
      </c>
      <c r="BT65" s="377" t="str">
        <f t="shared" si="28"/>
        <v>mampu menganalisis arti penting keutuhan NKRI;</v>
      </c>
      <c r="BU65" s="377" t="str">
        <f t="shared" si="29"/>
        <v>mampu menunjukkan sikap bangga sebagai bangsa Indonesia;</v>
      </c>
      <c r="BV65" s="377" t="str">
        <f t="shared" si="30"/>
        <v>mampu menjelaskan makna Negara Kesatuan Republik Indonesia;</v>
      </c>
      <c r="BW65" s="377" t="str">
        <f t="shared" si="31"/>
        <v>mampu memberi contoh sikap dan perilaku yang menjaga lingkungan sekitar dalam upaya menjaga keutuhan Negara Kesatuan Republik Indonesia;</v>
      </c>
      <c r="BX65" s="377" t="str">
        <f t="shared" si="32"/>
        <v>mampu memberikan contoh pelaksanaan gotong royong untuk mencapai tujuan bersama;</v>
      </c>
      <c r="BY65" s="377" t="str">
        <f t="shared" si="33"/>
        <v>mampu memberikan contoh kebutuhan baik secara individual maupun kolektif.</v>
      </c>
      <c r="BZ65" s="377">
        <f t="shared" si="34"/>
        <v>0</v>
      </c>
      <c r="CA65" s="377">
        <f t="shared" si="35"/>
        <v>0</v>
      </c>
      <c r="CB65" s="377">
        <f t="shared" si="36"/>
        <v>0</v>
      </c>
      <c r="CC65" s="257" t="str">
        <f t="shared" si="37"/>
        <v>Kompetensi dalam hal  sudah tercapai.</v>
      </c>
      <c r="CD65" s="257" t="str">
        <f t="shared" si="38"/>
        <v>Kompetensi dalam hal mampu menjelaskan makna NKRI;mampu menganalisis arti penting keutuhan NKRI;mampu menunjukkan sikap bangga sebagai bangsa Indonesia;mampu menjelaskan makna Negara Kesatuan Republik Indonesia;mampu memberi contoh sikap dan perilaku yang menjaga lingkungan sekitar dalam upaya menjaga keutuhan Negara Kesatuan Republik Indonesia;mampu memberikan contoh pelaksanaan gotong royong untuk mencapai tujuan bersama;mampu memberikan contoh kebutuhan baik secara individual maupun kolektif.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B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4" priority="1">
      <formula>LEN(TRIM(B13))&gt;0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100"/>
  <sheetViews>
    <sheetView showGridLines="0" zoomScale="80" zoomScaleNormal="80" workbookViewId="0">
      <pane ySplit="4" topLeftCell="A14" activePane="bottomLeft" state="frozen"/>
      <selection pane="bottomLeft" activeCell="H25" sqref="H25:M25"/>
    </sheetView>
  </sheetViews>
  <sheetFormatPr defaultColWidth="14.42578125" defaultRowHeight="15" customHeight="1"/>
  <cols>
    <col min="1" max="1" width="5.28515625" customWidth="1"/>
    <col min="2" max="2" width="13.7109375" customWidth="1"/>
    <col min="3" max="3" width="4.28515625" customWidth="1"/>
    <col min="4" max="4" width="4.7109375" customWidth="1"/>
    <col min="5" max="5" width="14.42578125" customWidth="1"/>
    <col min="6" max="6" width="21.85546875" customWidth="1"/>
    <col min="7" max="7" width="4.42578125" customWidth="1"/>
    <col min="8" max="8" width="4.7109375" customWidth="1"/>
    <col min="9" max="9" width="20.28515625" customWidth="1"/>
    <col min="10" max="10" width="21.85546875" customWidth="1"/>
    <col min="11" max="11" width="4.42578125" customWidth="1"/>
    <col min="12" max="12" width="4.7109375" customWidth="1"/>
    <col min="14" max="14" width="21.85546875" customWidth="1"/>
    <col min="15" max="15" width="4.42578125" customWidth="1"/>
    <col min="16" max="16" width="4.7109375" customWidth="1"/>
    <col min="18" max="18" width="21.85546875" customWidth="1"/>
    <col min="19" max="19" width="6.7109375" customWidth="1"/>
  </cols>
  <sheetData>
    <row r="1" spans="1:19" ht="15.75">
      <c r="A1" s="16"/>
      <c r="B1" s="16"/>
      <c r="C1" s="17"/>
      <c r="D1" s="14"/>
      <c r="E1" s="14"/>
      <c r="F1" s="14"/>
      <c r="G1" s="18"/>
      <c r="H1" s="14"/>
      <c r="I1" s="14"/>
      <c r="J1" s="14"/>
      <c r="K1" s="14"/>
      <c r="L1" s="14"/>
      <c r="M1" s="14"/>
      <c r="N1" s="14"/>
      <c r="O1" s="14"/>
      <c r="P1" s="14"/>
      <c r="Q1" s="14"/>
      <c r="R1" s="14"/>
      <c r="S1" s="14"/>
    </row>
    <row r="2" spans="1:19">
      <c r="A2" s="19"/>
      <c r="B2" s="19"/>
      <c r="C2" s="14"/>
      <c r="D2" s="14"/>
      <c r="E2" s="14"/>
      <c r="F2" s="14"/>
      <c r="G2" s="18"/>
      <c r="H2" s="14"/>
      <c r="I2" s="14"/>
      <c r="J2" s="14"/>
      <c r="K2" s="14"/>
      <c r="L2" s="14"/>
      <c r="M2" s="14"/>
      <c r="N2" s="14"/>
      <c r="O2" s="14"/>
      <c r="P2" s="14"/>
      <c r="Q2" s="14"/>
      <c r="R2" s="14"/>
      <c r="S2" s="14"/>
    </row>
    <row r="3" spans="1:19" ht="45">
      <c r="A3" s="19"/>
      <c r="B3" s="19"/>
      <c r="C3" s="14"/>
      <c r="D3" s="20" t="s">
        <v>85</v>
      </c>
      <c r="F3" s="14"/>
      <c r="G3" s="18"/>
      <c r="H3" s="14"/>
      <c r="I3" s="14"/>
      <c r="J3" s="14"/>
      <c r="K3" s="14"/>
      <c r="L3" s="14"/>
      <c r="M3" s="14"/>
      <c r="N3" s="14"/>
      <c r="O3" s="14"/>
      <c r="P3" s="14"/>
      <c r="Q3" s="14"/>
      <c r="R3" s="14"/>
      <c r="S3" s="14"/>
    </row>
    <row r="4" spans="1:19">
      <c r="A4" s="19"/>
      <c r="B4" s="19"/>
      <c r="C4" s="14"/>
      <c r="D4" s="21"/>
      <c r="E4" s="14"/>
      <c r="F4" s="14"/>
      <c r="G4" s="18"/>
      <c r="H4" s="14"/>
      <c r="I4" s="14"/>
      <c r="J4" s="14"/>
      <c r="K4" s="14"/>
      <c r="L4" s="14"/>
      <c r="M4" s="14"/>
      <c r="N4" s="14"/>
      <c r="O4" s="14"/>
      <c r="P4" s="14"/>
      <c r="Q4" s="14"/>
      <c r="R4" s="14"/>
      <c r="S4" s="14"/>
    </row>
    <row r="5" spans="1:19">
      <c r="A5" s="19"/>
      <c r="B5" s="19"/>
      <c r="C5" s="14"/>
      <c r="D5" s="14"/>
      <c r="E5" s="14"/>
      <c r="F5" s="14"/>
      <c r="G5" s="18"/>
      <c r="H5" s="14"/>
      <c r="I5" s="14"/>
      <c r="J5" s="14"/>
      <c r="K5" s="14"/>
      <c r="L5" s="14"/>
      <c r="M5" s="14"/>
      <c r="N5" s="14"/>
      <c r="O5" s="14"/>
      <c r="P5" s="14"/>
      <c r="Q5" s="14"/>
      <c r="R5" s="14"/>
      <c r="S5" s="14"/>
    </row>
    <row r="6" spans="1:19" ht="30">
      <c r="A6" s="19"/>
      <c r="B6" s="19"/>
      <c r="C6" s="14"/>
      <c r="D6" s="22" t="s">
        <v>86</v>
      </c>
      <c r="E6" s="23"/>
      <c r="F6" s="23"/>
      <c r="G6" s="24"/>
      <c r="H6" s="23"/>
      <c r="I6" s="23"/>
      <c r="J6" s="23"/>
      <c r="K6" s="23"/>
      <c r="L6" s="23"/>
      <c r="M6" s="25"/>
      <c r="N6" s="14"/>
      <c r="O6" s="14"/>
      <c r="P6" s="14"/>
      <c r="Q6" s="14"/>
      <c r="R6" s="14"/>
      <c r="S6" s="14"/>
    </row>
    <row r="7" spans="1:19" ht="11.25" customHeight="1">
      <c r="A7" s="19"/>
      <c r="B7" s="19"/>
      <c r="C7" s="14"/>
      <c r="D7" s="26"/>
      <c r="E7" s="27"/>
      <c r="F7" s="27"/>
      <c r="G7" s="28"/>
      <c r="H7" s="27"/>
      <c r="I7" s="27"/>
      <c r="J7" s="27"/>
      <c r="K7" s="27"/>
      <c r="L7" s="27"/>
      <c r="M7" s="29"/>
      <c r="N7" s="14"/>
      <c r="O7" s="14"/>
      <c r="P7" s="14"/>
      <c r="Q7" s="14"/>
      <c r="R7" s="14"/>
      <c r="S7" s="14"/>
    </row>
    <row r="8" spans="1:19">
      <c r="A8" s="19"/>
      <c r="B8" s="19"/>
      <c r="C8" s="14"/>
      <c r="D8" s="13" t="s">
        <v>87</v>
      </c>
      <c r="E8" s="14"/>
      <c r="F8" s="14"/>
      <c r="G8" s="18" t="s">
        <v>88</v>
      </c>
      <c r="H8" s="461" t="s">
        <v>450</v>
      </c>
      <c r="I8" s="454"/>
      <c r="J8" s="454"/>
      <c r="K8" s="454"/>
      <c r="L8" s="454"/>
      <c r="M8" s="469"/>
      <c r="N8" s="14"/>
      <c r="O8" s="14"/>
      <c r="P8" s="14"/>
      <c r="Q8" s="14"/>
      <c r="R8" s="14"/>
      <c r="S8" s="14"/>
    </row>
    <row r="9" spans="1:19">
      <c r="A9" s="19"/>
      <c r="B9" s="19"/>
      <c r="C9" s="14"/>
      <c r="D9" s="13" t="s">
        <v>89</v>
      </c>
      <c r="E9" s="14"/>
      <c r="F9" s="14"/>
      <c r="G9" s="18" t="s">
        <v>88</v>
      </c>
      <c r="H9" s="480">
        <v>20533931</v>
      </c>
      <c r="I9" s="454"/>
      <c r="J9" s="454"/>
      <c r="K9" s="454"/>
      <c r="L9" s="454"/>
      <c r="M9" s="469"/>
      <c r="N9" s="14"/>
      <c r="O9" s="14"/>
      <c r="P9" s="14"/>
      <c r="Q9" s="14"/>
      <c r="R9" s="14"/>
      <c r="S9" s="14"/>
    </row>
    <row r="10" spans="1:19">
      <c r="A10" s="19"/>
      <c r="B10" s="19"/>
      <c r="C10" s="14"/>
      <c r="D10" s="13" t="s">
        <v>90</v>
      </c>
      <c r="E10" s="14"/>
      <c r="F10" s="14"/>
      <c r="G10" s="18" t="s">
        <v>88</v>
      </c>
      <c r="H10" s="480"/>
      <c r="I10" s="454"/>
      <c r="J10" s="454"/>
      <c r="K10" s="454"/>
      <c r="L10" s="454"/>
      <c r="M10" s="469"/>
      <c r="N10" s="14"/>
      <c r="O10" s="14"/>
      <c r="P10" s="14"/>
      <c r="Q10" s="14"/>
      <c r="R10" s="14"/>
      <c r="S10" s="14"/>
    </row>
    <row r="11" spans="1:19">
      <c r="A11" s="19"/>
      <c r="B11" s="19"/>
      <c r="C11" s="14"/>
      <c r="D11" s="13" t="s">
        <v>91</v>
      </c>
      <c r="E11" s="14"/>
      <c r="F11" s="14"/>
      <c r="G11" s="18" t="s">
        <v>88</v>
      </c>
      <c r="H11" s="461" t="s">
        <v>92</v>
      </c>
      <c r="I11" s="454"/>
      <c r="J11" s="454"/>
      <c r="K11" s="454"/>
      <c r="L11" s="454"/>
      <c r="M11" s="469"/>
      <c r="N11" s="14"/>
      <c r="O11" s="14"/>
      <c r="P11" s="14"/>
      <c r="Q11" s="14"/>
      <c r="R11" s="14"/>
      <c r="S11" s="14"/>
    </row>
    <row r="12" spans="1:19">
      <c r="A12" s="19"/>
      <c r="B12" s="19"/>
      <c r="C12" s="14"/>
      <c r="D12" s="13" t="s">
        <v>93</v>
      </c>
      <c r="E12" s="14"/>
      <c r="F12" s="14"/>
      <c r="G12" s="18" t="s">
        <v>88</v>
      </c>
      <c r="H12" s="480">
        <v>65141</v>
      </c>
      <c r="I12" s="454"/>
      <c r="J12" s="454"/>
      <c r="K12" s="454"/>
      <c r="L12" s="454"/>
      <c r="M12" s="469"/>
      <c r="N12" s="14"/>
      <c r="O12" s="14"/>
      <c r="P12" s="14"/>
      <c r="Q12" s="14"/>
      <c r="R12" s="14"/>
      <c r="S12" s="14"/>
    </row>
    <row r="13" spans="1:19">
      <c r="A13" s="19"/>
      <c r="B13" s="19"/>
      <c r="C13" s="14"/>
      <c r="D13" s="13" t="s">
        <v>94</v>
      </c>
      <c r="E13" s="14"/>
      <c r="F13" s="14"/>
      <c r="G13" s="18" t="s">
        <v>88</v>
      </c>
      <c r="H13" s="461" t="s">
        <v>451</v>
      </c>
      <c r="I13" s="454"/>
      <c r="J13" s="454"/>
      <c r="K13" s="454"/>
      <c r="L13" s="454"/>
      <c r="M13" s="469"/>
      <c r="N13" s="14"/>
      <c r="O13" s="14"/>
      <c r="P13" s="14"/>
      <c r="Q13" s="14"/>
      <c r="R13" s="14"/>
      <c r="S13" s="14"/>
    </row>
    <row r="14" spans="1:19">
      <c r="A14" s="19"/>
      <c r="B14" s="19"/>
      <c r="C14" s="14"/>
      <c r="D14" s="13" t="s">
        <v>95</v>
      </c>
      <c r="E14" s="14"/>
      <c r="F14" s="14"/>
      <c r="G14" s="18" t="s">
        <v>88</v>
      </c>
      <c r="H14" s="461" t="s">
        <v>96</v>
      </c>
      <c r="I14" s="454"/>
      <c r="J14" s="454"/>
      <c r="K14" s="454"/>
      <c r="L14" s="454"/>
      <c r="M14" s="469"/>
      <c r="N14" s="14"/>
      <c r="O14" s="14"/>
      <c r="P14" s="14"/>
      <c r="Q14" s="14"/>
      <c r="R14" s="14"/>
      <c r="S14" s="14"/>
    </row>
    <row r="15" spans="1:19">
      <c r="A15" s="19"/>
      <c r="B15" s="19"/>
      <c r="C15" s="14"/>
      <c r="D15" s="13" t="s">
        <v>97</v>
      </c>
      <c r="E15" s="14"/>
      <c r="F15" s="14"/>
      <c r="G15" s="18" t="s">
        <v>88</v>
      </c>
      <c r="H15" s="461" t="s">
        <v>98</v>
      </c>
      <c r="I15" s="454"/>
      <c r="J15" s="454"/>
      <c r="K15" s="454"/>
      <c r="L15" s="454"/>
      <c r="M15" s="469"/>
      <c r="N15" s="14"/>
      <c r="O15" s="14"/>
      <c r="P15" s="14"/>
      <c r="Q15" s="14"/>
      <c r="R15" s="14"/>
      <c r="S15" s="14"/>
    </row>
    <row r="16" spans="1:19">
      <c r="A16" s="19"/>
      <c r="B16" s="19"/>
      <c r="C16" s="14"/>
      <c r="D16" s="13" t="s">
        <v>99</v>
      </c>
      <c r="E16" s="14"/>
      <c r="F16" s="14"/>
      <c r="G16" s="18" t="s">
        <v>88</v>
      </c>
      <c r="H16" s="461" t="s">
        <v>100</v>
      </c>
      <c r="I16" s="454"/>
      <c r="J16" s="454"/>
      <c r="K16" s="454"/>
      <c r="L16" s="454"/>
      <c r="M16" s="469"/>
      <c r="N16" s="14"/>
      <c r="O16" s="14"/>
      <c r="P16" s="14"/>
      <c r="Q16" s="14"/>
      <c r="R16" s="14"/>
      <c r="S16" s="14"/>
    </row>
    <row r="17" spans="1:19">
      <c r="A17" s="19"/>
      <c r="B17" s="19"/>
      <c r="C17" s="14"/>
      <c r="D17" s="13" t="s">
        <v>101</v>
      </c>
      <c r="E17" s="14"/>
      <c r="F17" s="14"/>
      <c r="G17" s="18" t="s">
        <v>88</v>
      </c>
      <c r="H17" s="477"/>
      <c r="I17" s="454"/>
      <c r="J17" s="454"/>
      <c r="K17" s="454"/>
      <c r="L17" s="454"/>
      <c r="M17" s="469"/>
      <c r="N17" s="14"/>
      <c r="O17" s="14"/>
      <c r="P17" s="14"/>
      <c r="Q17" s="14"/>
      <c r="R17" s="14"/>
      <c r="S17" s="14"/>
    </row>
    <row r="18" spans="1:19">
      <c r="A18" s="19"/>
      <c r="B18" s="19"/>
      <c r="C18" s="14"/>
      <c r="D18" s="13" t="s">
        <v>102</v>
      </c>
      <c r="E18" s="14"/>
      <c r="F18" s="14"/>
      <c r="G18" s="18" t="s">
        <v>88</v>
      </c>
      <c r="H18" s="478"/>
      <c r="I18" s="454"/>
      <c r="J18" s="454"/>
      <c r="K18" s="454"/>
      <c r="L18" s="454"/>
      <c r="M18" s="469"/>
      <c r="N18" s="14"/>
      <c r="O18" s="14"/>
      <c r="P18" s="14"/>
      <c r="Q18" s="14"/>
      <c r="R18" s="14"/>
      <c r="S18" s="14"/>
    </row>
    <row r="19" spans="1:19">
      <c r="A19" s="19"/>
      <c r="B19" s="19"/>
      <c r="C19" s="14"/>
      <c r="D19" s="13" t="s">
        <v>103</v>
      </c>
      <c r="E19" s="14"/>
      <c r="F19" s="14"/>
      <c r="G19" s="18" t="s">
        <v>88</v>
      </c>
      <c r="H19" s="461" t="s">
        <v>452</v>
      </c>
      <c r="I19" s="454"/>
      <c r="J19" s="454"/>
      <c r="K19" s="454"/>
      <c r="L19" s="454"/>
      <c r="M19" s="469"/>
      <c r="N19" s="14"/>
      <c r="O19" s="14"/>
      <c r="P19" s="14"/>
      <c r="Q19" s="14"/>
      <c r="R19" s="14"/>
      <c r="S19" s="14"/>
    </row>
    <row r="20" spans="1:19">
      <c r="A20" s="19"/>
      <c r="B20" s="19"/>
      <c r="C20" s="14"/>
      <c r="D20" s="13" t="s">
        <v>104</v>
      </c>
      <c r="E20" s="14"/>
      <c r="F20" s="14"/>
      <c r="G20" s="18" t="s">
        <v>88</v>
      </c>
      <c r="H20" s="461"/>
      <c r="I20" s="454"/>
      <c r="J20" s="454"/>
      <c r="K20" s="454"/>
      <c r="L20" s="454"/>
      <c r="M20" s="469"/>
      <c r="N20" s="14"/>
      <c r="O20" s="14"/>
      <c r="P20" s="14"/>
      <c r="Q20" s="14"/>
      <c r="R20" s="14"/>
      <c r="S20" s="14"/>
    </row>
    <row r="21" spans="1:19" ht="15.75" customHeight="1">
      <c r="A21" s="19"/>
      <c r="B21" s="19"/>
      <c r="C21" s="14"/>
      <c r="D21" s="13" t="s">
        <v>105</v>
      </c>
      <c r="E21" s="14"/>
      <c r="F21" s="14"/>
      <c r="G21" s="18" t="s">
        <v>88</v>
      </c>
      <c r="H21" s="461" t="s">
        <v>594</v>
      </c>
      <c r="I21" s="454"/>
      <c r="J21" s="454"/>
      <c r="K21" s="454"/>
      <c r="L21" s="454"/>
      <c r="M21" s="479"/>
      <c r="N21" s="14"/>
      <c r="O21" s="14"/>
      <c r="P21" s="14"/>
      <c r="Q21" s="14"/>
      <c r="R21" s="14"/>
      <c r="S21" s="14"/>
    </row>
    <row r="22" spans="1:19" ht="15.75" customHeight="1">
      <c r="A22" s="19"/>
      <c r="B22" s="19"/>
      <c r="C22" s="14"/>
      <c r="D22" s="13" t="s">
        <v>104</v>
      </c>
      <c r="E22" s="14"/>
      <c r="F22" s="14"/>
      <c r="G22" s="18" t="s">
        <v>88</v>
      </c>
      <c r="H22" s="461"/>
      <c r="I22" s="454"/>
      <c r="J22" s="454"/>
      <c r="K22" s="454"/>
      <c r="L22" s="454"/>
      <c r="M22" s="469"/>
      <c r="N22" s="14"/>
      <c r="O22" s="14"/>
      <c r="P22" s="14"/>
      <c r="Q22" s="14"/>
      <c r="R22" s="14"/>
      <c r="S22" s="14"/>
    </row>
    <row r="23" spans="1:19" ht="15.75" customHeight="1">
      <c r="A23" s="19"/>
      <c r="B23" s="19"/>
      <c r="C23" s="14"/>
      <c r="D23" s="13" t="s">
        <v>106</v>
      </c>
      <c r="E23" s="14"/>
      <c r="F23" s="14"/>
      <c r="G23" s="18" t="s">
        <v>88</v>
      </c>
      <c r="H23" s="480"/>
      <c r="I23" s="454"/>
      <c r="J23" s="454"/>
      <c r="K23" s="454"/>
      <c r="L23" s="454"/>
      <c r="M23" s="469"/>
      <c r="N23" s="14"/>
      <c r="O23" s="14"/>
      <c r="P23" s="14"/>
      <c r="Q23" s="14"/>
      <c r="R23" s="14"/>
      <c r="S23" s="14"/>
    </row>
    <row r="24" spans="1:19" ht="15.75" customHeight="1">
      <c r="A24" s="19"/>
      <c r="B24" s="19"/>
      <c r="C24" s="14"/>
      <c r="D24" s="13" t="s">
        <v>106</v>
      </c>
      <c r="E24" s="14"/>
      <c r="F24" s="14"/>
      <c r="G24" s="18" t="s">
        <v>88</v>
      </c>
      <c r="H24" s="480" t="s">
        <v>595</v>
      </c>
      <c r="I24" s="454"/>
      <c r="J24" s="454"/>
      <c r="K24" s="454"/>
      <c r="L24" s="454"/>
      <c r="M24" s="469"/>
      <c r="N24" s="14"/>
      <c r="O24" s="14"/>
      <c r="P24" s="14"/>
      <c r="Q24" s="14"/>
      <c r="R24" s="14"/>
      <c r="S24" s="14"/>
    </row>
    <row r="25" spans="1:19" ht="15.75" customHeight="1">
      <c r="A25" s="19"/>
      <c r="B25" s="19"/>
      <c r="C25" s="14"/>
      <c r="D25" s="13" t="s">
        <v>108</v>
      </c>
      <c r="E25" s="14"/>
      <c r="F25" s="14"/>
      <c r="G25" s="18" t="s">
        <v>88</v>
      </c>
      <c r="H25" s="461" t="s">
        <v>570</v>
      </c>
      <c r="I25" s="454"/>
      <c r="J25" s="454"/>
      <c r="K25" s="454"/>
      <c r="L25" s="454"/>
      <c r="M25" s="469"/>
      <c r="N25" s="14"/>
      <c r="O25" s="14"/>
      <c r="P25" s="14"/>
      <c r="Q25" s="14"/>
      <c r="R25" s="14"/>
      <c r="S25" s="14"/>
    </row>
    <row r="26" spans="1:19" ht="15.75" customHeight="1">
      <c r="A26" s="19"/>
      <c r="B26" s="19"/>
      <c r="C26" s="14"/>
      <c r="D26" s="13" t="s">
        <v>109</v>
      </c>
      <c r="E26" s="14"/>
      <c r="F26" s="14"/>
      <c r="G26" s="18" t="s">
        <v>88</v>
      </c>
      <c r="H26" s="461" t="s">
        <v>110</v>
      </c>
      <c r="I26" s="454"/>
      <c r="J26" s="454"/>
      <c r="K26" s="454"/>
      <c r="L26" s="454"/>
      <c r="M26" s="469"/>
      <c r="N26" s="14"/>
      <c r="O26" s="14"/>
      <c r="P26" s="14"/>
      <c r="Q26" s="14"/>
      <c r="R26" s="14"/>
      <c r="S26" s="14"/>
    </row>
    <row r="27" spans="1:19" ht="15.75" customHeight="1">
      <c r="A27" s="19"/>
      <c r="B27" s="19"/>
      <c r="C27" s="14"/>
      <c r="D27" s="13" t="s">
        <v>111</v>
      </c>
      <c r="E27" s="14"/>
      <c r="F27" s="14"/>
      <c r="G27" s="18" t="s">
        <v>88</v>
      </c>
      <c r="H27" s="461" t="s">
        <v>112</v>
      </c>
      <c r="I27" s="454"/>
      <c r="J27" s="454"/>
      <c r="K27" s="454"/>
      <c r="L27" s="454"/>
      <c r="M27" s="469"/>
      <c r="N27" s="14"/>
      <c r="O27" s="14"/>
      <c r="P27" s="14"/>
      <c r="Q27" s="14"/>
      <c r="R27" s="14"/>
      <c r="S27" s="14"/>
    </row>
    <row r="28" spans="1:19" ht="15.75" customHeight="1">
      <c r="A28" s="19"/>
      <c r="B28" s="19"/>
      <c r="C28" s="14"/>
      <c r="D28" s="30" t="s">
        <v>113</v>
      </c>
      <c r="E28" s="31"/>
      <c r="F28" s="31"/>
      <c r="G28" s="32" t="s">
        <v>88</v>
      </c>
      <c r="H28" s="470" t="s">
        <v>114</v>
      </c>
      <c r="I28" s="471"/>
      <c r="J28" s="471"/>
      <c r="K28" s="471"/>
      <c r="L28" s="471"/>
      <c r="M28" s="472"/>
      <c r="N28" s="14"/>
      <c r="O28" s="14"/>
      <c r="P28" s="14"/>
      <c r="Q28" s="14"/>
      <c r="R28" s="14"/>
      <c r="S28" s="14"/>
    </row>
    <row r="29" spans="1:19" ht="18.75" customHeight="1">
      <c r="A29" s="19"/>
      <c r="B29" s="19"/>
      <c r="C29" s="14"/>
      <c r="D29" s="14"/>
      <c r="E29" s="14"/>
      <c r="F29" s="14"/>
      <c r="G29" s="18"/>
      <c r="H29" s="14"/>
      <c r="I29" s="14"/>
      <c r="J29" s="14"/>
      <c r="K29" s="14"/>
      <c r="L29" s="14"/>
      <c r="M29" s="14"/>
      <c r="N29" s="14"/>
      <c r="O29" s="14"/>
      <c r="P29" s="14"/>
      <c r="Q29" s="14"/>
      <c r="R29" s="14"/>
      <c r="S29" s="14"/>
    </row>
    <row r="30" spans="1:19" ht="18.75" customHeight="1">
      <c r="A30" s="19"/>
      <c r="B30" s="19"/>
      <c r="C30" s="14"/>
      <c r="D30" s="473" t="s">
        <v>115</v>
      </c>
      <c r="E30" s="474" t="s">
        <v>116</v>
      </c>
      <c r="F30" s="475"/>
      <c r="G30" s="466" t="s">
        <v>117</v>
      </c>
      <c r="H30" s="465"/>
      <c r="I30" s="465"/>
      <c r="J30" s="463"/>
      <c r="K30" s="466" t="s">
        <v>118</v>
      </c>
      <c r="L30" s="465"/>
      <c r="M30" s="465"/>
      <c r="N30" s="463"/>
      <c r="O30" s="466" t="s">
        <v>119</v>
      </c>
      <c r="P30" s="465"/>
      <c r="Q30" s="465"/>
      <c r="R30" s="463"/>
      <c r="S30" s="14"/>
    </row>
    <row r="31" spans="1:19" ht="18.75" customHeight="1">
      <c r="A31" s="19"/>
      <c r="B31" s="19"/>
      <c r="C31" s="14"/>
      <c r="D31" s="456"/>
      <c r="E31" s="476"/>
      <c r="F31" s="472"/>
      <c r="G31" s="466" t="s">
        <v>120</v>
      </c>
      <c r="H31" s="465"/>
      <c r="I31" s="463"/>
      <c r="J31" s="33" t="s">
        <v>121</v>
      </c>
      <c r="K31" s="466" t="s">
        <v>120</v>
      </c>
      <c r="L31" s="465"/>
      <c r="M31" s="463"/>
      <c r="N31" s="33" t="s">
        <v>122</v>
      </c>
      <c r="O31" s="466" t="s">
        <v>120</v>
      </c>
      <c r="P31" s="465"/>
      <c r="Q31" s="463"/>
      <c r="R31" s="33" t="s">
        <v>122</v>
      </c>
      <c r="S31" s="14"/>
    </row>
    <row r="32" spans="1:19" ht="18.75" customHeight="1">
      <c r="A32" s="19"/>
      <c r="B32" s="19"/>
      <c r="C32" s="14"/>
      <c r="D32" s="34">
        <v>1</v>
      </c>
      <c r="E32" s="462" t="s">
        <v>123</v>
      </c>
      <c r="F32" s="463"/>
      <c r="G32" s="468" t="s">
        <v>124</v>
      </c>
      <c r="H32" s="465"/>
      <c r="I32" s="463"/>
      <c r="J32" s="34">
        <v>10</v>
      </c>
      <c r="K32" s="467" t="s">
        <v>124</v>
      </c>
      <c r="L32" s="465"/>
      <c r="M32" s="463"/>
      <c r="N32" s="35">
        <v>85.783333330000005</v>
      </c>
      <c r="O32" s="467" t="s">
        <v>124</v>
      </c>
      <c r="P32" s="465"/>
      <c r="Q32" s="463"/>
      <c r="R32" s="35">
        <v>85</v>
      </c>
      <c r="S32" s="14"/>
    </row>
    <row r="33" spans="1:19" ht="18.75" customHeight="1">
      <c r="A33" s="19"/>
      <c r="B33" s="19"/>
      <c r="C33" s="14"/>
      <c r="D33" s="34">
        <v>2</v>
      </c>
      <c r="E33" s="462" t="s">
        <v>125</v>
      </c>
      <c r="F33" s="463"/>
      <c r="G33" s="468" t="s">
        <v>124</v>
      </c>
      <c r="H33" s="465"/>
      <c r="I33" s="463"/>
      <c r="J33" s="34">
        <v>8</v>
      </c>
      <c r="K33" s="467" t="s">
        <v>124</v>
      </c>
      <c r="L33" s="465"/>
      <c r="M33" s="463"/>
      <c r="N33" s="35">
        <v>74.8</v>
      </c>
      <c r="O33" s="467" t="s">
        <v>124</v>
      </c>
      <c r="P33" s="465"/>
      <c r="Q33" s="463"/>
      <c r="R33" s="35">
        <v>80</v>
      </c>
      <c r="S33" s="14"/>
    </row>
    <row r="34" spans="1:19" ht="18.75" customHeight="1">
      <c r="A34" s="19"/>
      <c r="B34" s="19"/>
      <c r="C34" s="14"/>
      <c r="D34" s="34">
        <v>3</v>
      </c>
      <c r="E34" s="462" t="s">
        <v>126</v>
      </c>
      <c r="F34" s="463"/>
      <c r="G34" s="467" t="s">
        <v>124</v>
      </c>
      <c r="H34" s="465"/>
      <c r="I34" s="463"/>
      <c r="J34" s="34">
        <v>10</v>
      </c>
      <c r="K34" s="467" t="s">
        <v>124</v>
      </c>
      <c r="L34" s="465"/>
      <c r="M34" s="463"/>
      <c r="N34" s="35">
        <v>77.333333330000002</v>
      </c>
      <c r="O34" s="467" t="s">
        <v>124</v>
      </c>
      <c r="P34" s="465"/>
      <c r="Q34" s="463"/>
      <c r="R34" s="35">
        <v>80</v>
      </c>
      <c r="S34" s="14"/>
    </row>
    <row r="35" spans="1:19" ht="18.75" customHeight="1">
      <c r="A35" s="19"/>
      <c r="B35" s="19"/>
      <c r="C35" s="14"/>
      <c r="D35" s="34">
        <v>4</v>
      </c>
      <c r="E35" s="462" t="s">
        <v>127</v>
      </c>
      <c r="F35" s="463"/>
      <c r="G35" s="468" t="s">
        <v>124</v>
      </c>
      <c r="H35" s="465"/>
      <c r="I35" s="463"/>
      <c r="J35" s="34">
        <v>8</v>
      </c>
      <c r="K35" s="467" t="s">
        <v>124</v>
      </c>
      <c r="L35" s="465"/>
      <c r="M35" s="463"/>
      <c r="N35" s="35">
        <v>84.333333330000002</v>
      </c>
      <c r="O35" s="467" t="s">
        <v>124</v>
      </c>
      <c r="P35" s="465"/>
      <c r="Q35" s="463"/>
      <c r="R35" s="35">
        <v>78</v>
      </c>
      <c r="S35" s="14"/>
    </row>
    <row r="36" spans="1:19" ht="18.75" customHeight="1">
      <c r="A36" s="19"/>
      <c r="B36" s="19"/>
      <c r="C36" s="14"/>
      <c r="D36" s="34">
        <v>5</v>
      </c>
      <c r="E36" s="462" t="s">
        <v>128</v>
      </c>
      <c r="F36" s="463"/>
      <c r="G36" s="467" t="s">
        <v>124</v>
      </c>
      <c r="H36" s="465"/>
      <c r="I36" s="463"/>
      <c r="J36" s="34">
        <v>0</v>
      </c>
      <c r="K36" s="467" t="s">
        <v>124</v>
      </c>
      <c r="L36" s="465"/>
      <c r="M36" s="463"/>
      <c r="N36" s="35">
        <v>75.75</v>
      </c>
      <c r="O36" s="467" t="s">
        <v>124</v>
      </c>
      <c r="P36" s="465"/>
      <c r="Q36" s="463"/>
      <c r="R36" s="35">
        <v>75</v>
      </c>
      <c r="S36" s="14"/>
    </row>
    <row r="37" spans="1:19" ht="18.75" customHeight="1">
      <c r="A37" s="19"/>
      <c r="B37" s="19"/>
      <c r="C37" s="14"/>
      <c r="D37" s="34">
        <v>6</v>
      </c>
      <c r="E37" s="462" t="s">
        <v>129</v>
      </c>
      <c r="F37" s="463"/>
      <c r="G37" s="467" t="s">
        <v>124</v>
      </c>
      <c r="H37" s="465"/>
      <c r="I37" s="463"/>
      <c r="J37" s="34">
        <v>3</v>
      </c>
      <c r="K37" s="467" t="s">
        <v>124</v>
      </c>
      <c r="L37" s="465"/>
      <c r="M37" s="463"/>
      <c r="N37" s="35">
        <v>84</v>
      </c>
      <c r="O37" s="467" t="s">
        <v>124</v>
      </c>
      <c r="P37" s="465"/>
      <c r="Q37" s="463"/>
      <c r="R37" s="35">
        <v>85</v>
      </c>
      <c r="S37" s="14"/>
    </row>
    <row r="38" spans="1:19" ht="18.75" customHeight="1">
      <c r="A38" s="19"/>
      <c r="B38" s="19"/>
      <c r="C38" s="14"/>
      <c r="D38" s="34">
        <v>7</v>
      </c>
      <c r="E38" s="462" t="s">
        <v>130</v>
      </c>
      <c r="F38" s="463"/>
      <c r="G38" s="464"/>
      <c r="H38" s="465"/>
      <c r="I38" s="463"/>
      <c r="J38" s="34"/>
      <c r="K38" s="464"/>
      <c r="L38" s="465"/>
      <c r="M38" s="463"/>
      <c r="N38" s="35"/>
      <c r="O38" s="464"/>
      <c r="P38" s="465"/>
      <c r="Q38" s="463"/>
      <c r="R38" s="35"/>
      <c r="S38" s="14"/>
    </row>
    <row r="39" spans="1:19" ht="18.75" customHeight="1">
      <c r="A39" s="19"/>
      <c r="B39" s="19"/>
      <c r="C39" s="14"/>
      <c r="D39" s="34"/>
      <c r="E39" s="462" t="s">
        <v>131</v>
      </c>
      <c r="F39" s="463"/>
      <c r="G39" s="467" t="s">
        <v>124</v>
      </c>
      <c r="H39" s="465"/>
      <c r="I39" s="463"/>
      <c r="J39" s="34">
        <v>3</v>
      </c>
      <c r="K39" s="467" t="s">
        <v>124</v>
      </c>
      <c r="L39" s="465"/>
      <c r="M39" s="463"/>
      <c r="N39" s="35">
        <v>70.666666669999998</v>
      </c>
      <c r="O39" s="467" t="s">
        <v>124</v>
      </c>
      <c r="P39" s="465"/>
      <c r="Q39" s="463"/>
      <c r="R39" s="35">
        <v>75</v>
      </c>
      <c r="S39" s="14"/>
    </row>
    <row r="40" spans="1:19" ht="18.75" customHeight="1">
      <c r="A40" s="19"/>
      <c r="B40" s="19"/>
      <c r="C40" s="14"/>
      <c r="D40" s="34"/>
      <c r="E40" s="462" t="s">
        <v>132</v>
      </c>
      <c r="F40" s="463"/>
      <c r="G40" s="467" t="s">
        <v>124</v>
      </c>
      <c r="H40" s="465"/>
      <c r="I40" s="463"/>
      <c r="J40" s="34">
        <v>3</v>
      </c>
      <c r="K40" s="467" t="s">
        <v>124</v>
      </c>
      <c r="L40" s="465"/>
      <c r="M40" s="463"/>
      <c r="N40" s="35">
        <v>77</v>
      </c>
      <c r="O40" s="467" t="s">
        <v>124</v>
      </c>
      <c r="P40" s="465"/>
      <c r="Q40" s="463"/>
      <c r="R40" s="35">
        <v>79</v>
      </c>
      <c r="S40" s="14"/>
    </row>
    <row r="41" spans="1:19" ht="18.75" customHeight="1">
      <c r="A41" s="19"/>
      <c r="B41" s="19"/>
      <c r="C41" s="14"/>
      <c r="D41" s="34"/>
      <c r="E41" s="462" t="s">
        <v>133</v>
      </c>
      <c r="F41" s="463"/>
      <c r="G41" s="467" t="s">
        <v>124</v>
      </c>
      <c r="H41" s="465"/>
      <c r="I41" s="463"/>
      <c r="J41" s="34">
        <v>7</v>
      </c>
      <c r="K41" s="467" t="s">
        <v>124</v>
      </c>
      <c r="L41" s="465"/>
      <c r="M41" s="463"/>
      <c r="N41" s="35">
        <v>83.333333330000002</v>
      </c>
      <c r="O41" s="468" t="s">
        <v>124</v>
      </c>
      <c r="P41" s="465"/>
      <c r="Q41" s="463"/>
      <c r="R41" s="35">
        <v>90</v>
      </c>
      <c r="S41" s="14"/>
    </row>
    <row r="42" spans="1:19" ht="18.75" customHeight="1">
      <c r="A42" s="19"/>
      <c r="B42" s="19"/>
      <c r="C42" s="14"/>
      <c r="D42" s="34"/>
      <c r="E42" s="462" t="s">
        <v>134</v>
      </c>
      <c r="F42" s="463"/>
      <c r="G42" s="467" t="s">
        <v>124</v>
      </c>
      <c r="H42" s="465"/>
      <c r="I42" s="463"/>
      <c r="J42" s="34">
        <v>3</v>
      </c>
      <c r="K42" s="467" t="s">
        <v>124</v>
      </c>
      <c r="L42" s="465"/>
      <c r="M42" s="463"/>
      <c r="N42" s="35">
        <v>76.333333330000002</v>
      </c>
      <c r="O42" s="467" t="s">
        <v>124</v>
      </c>
      <c r="P42" s="465"/>
      <c r="Q42" s="463"/>
      <c r="R42" s="35">
        <v>78</v>
      </c>
      <c r="S42" s="14"/>
    </row>
    <row r="43" spans="1:19" ht="18.75" customHeight="1">
      <c r="A43" s="19"/>
      <c r="B43" s="19"/>
      <c r="C43" s="14"/>
      <c r="D43" s="34">
        <v>8</v>
      </c>
      <c r="E43" s="462" t="s">
        <v>135</v>
      </c>
      <c r="F43" s="463"/>
      <c r="G43" s="467" t="s">
        <v>124</v>
      </c>
      <c r="H43" s="465"/>
      <c r="I43" s="463"/>
      <c r="J43" s="34">
        <v>7</v>
      </c>
      <c r="K43" s="467" t="s">
        <v>124</v>
      </c>
      <c r="L43" s="465"/>
      <c r="M43" s="463"/>
      <c r="N43" s="35">
        <v>76.333333330000002</v>
      </c>
      <c r="O43" s="467" t="s">
        <v>124</v>
      </c>
      <c r="P43" s="465"/>
      <c r="Q43" s="463"/>
      <c r="R43" s="35">
        <v>70</v>
      </c>
      <c r="S43" s="14"/>
    </row>
    <row r="44" spans="1:19" ht="18.75" customHeight="1">
      <c r="A44" s="19"/>
      <c r="B44" s="19"/>
      <c r="C44" s="14"/>
      <c r="D44" s="34">
        <v>9</v>
      </c>
      <c r="E44" s="462" t="s">
        <v>136</v>
      </c>
      <c r="F44" s="463"/>
      <c r="G44" s="467" t="s">
        <v>124</v>
      </c>
      <c r="H44" s="465"/>
      <c r="I44" s="463"/>
      <c r="J44" s="34">
        <v>6</v>
      </c>
      <c r="K44" s="467" t="s">
        <v>124</v>
      </c>
      <c r="L44" s="465"/>
      <c r="M44" s="463"/>
      <c r="N44" s="35">
        <v>82</v>
      </c>
      <c r="O44" s="467" t="s">
        <v>124</v>
      </c>
      <c r="P44" s="465"/>
      <c r="Q44" s="463"/>
      <c r="R44" s="35">
        <v>89</v>
      </c>
      <c r="S44" s="14"/>
    </row>
    <row r="45" spans="1:19" ht="18.75" customHeight="1">
      <c r="A45" s="19"/>
      <c r="B45" s="19"/>
      <c r="C45" s="14"/>
      <c r="D45" s="34">
        <v>10</v>
      </c>
      <c r="E45" s="462" t="s">
        <v>137</v>
      </c>
      <c r="F45" s="463"/>
      <c r="G45" s="467" t="s">
        <v>124</v>
      </c>
      <c r="H45" s="465"/>
      <c r="I45" s="463"/>
      <c r="J45" s="34">
        <v>5</v>
      </c>
      <c r="K45" s="467" t="s">
        <v>124</v>
      </c>
      <c r="L45" s="465"/>
      <c r="M45" s="463"/>
      <c r="N45" s="35" t="s">
        <v>138</v>
      </c>
      <c r="O45" s="467" t="s">
        <v>124</v>
      </c>
      <c r="P45" s="465"/>
      <c r="Q45" s="463"/>
      <c r="R45" s="35" t="s">
        <v>138</v>
      </c>
      <c r="S45" s="14"/>
    </row>
    <row r="46" spans="1:19" ht="18.75" customHeight="1">
      <c r="A46" s="19"/>
      <c r="B46" s="19"/>
      <c r="C46" s="14"/>
      <c r="D46" s="34">
        <v>11</v>
      </c>
      <c r="E46" s="462" t="s">
        <v>139</v>
      </c>
      <c r="F46" s="463"/>
      <c r="G46" s="467" t="s">
        <v>124</v>
      </c>
      <c r="H46" s="465"/>
      <c r="I46" s="463"/>
      <c r="J46" s="34">
        <v>0</v>
      </c>
      <c r="K46" s="467" t="s">
        <v>124</v>
      </c>
      <c r="L46" s="465"/>
      <c r="M46" s="463"/>
      <c r="N46" s="35" t="s">
        <v>138</v>
      </c>
      <c r="O46" s="467" t="s">
        <v>124</v>
      </c>
      <c r="P46" s="465"/>
      <c r="Q46" s="463"/>
      <c r="R46" s="35" t="s">
        <v>138</v>
      </c>
      <c r="S46" s="14"/>
    </row>
    <row r="47" spans="1:19" ht="18.75" customHeight="1">
      <c r="A47" s="19"/>
      <c r="B47" s="19"/>
      <c r="C47" s="14"/>
      <c r="D47" s="34">
        <v>12</v>
      </c>
      <c r="E47" s="462" t="s">
        <v>140</v>
      </c>
      <c r="F47" s="463"/>
      <c r="G47" s="467" t="s">
        <v>124</v>
      </c>
      <c r="H47" s="465"/>
      <c r="I47" s="463"/>
      <c r="J47" s="34">
        <v>0</v>
      </c>
      <c r="K47" s="467" t="s">
        <v>124</v>
      </c>
      <c r="L47" s="465"/>
      <c r="M47" s="463"/>
      <c r="N47" s="35" t="s">
        <v>138</v>
      </c>
      <c r="O47" s="467" t="s">
        <v>124</v>
      </c>
      <c r="P47" s="465"/>
      <c r="Q47" s="463"/>
      <c r="R47" s="35" t="s">
        <v>138</v>
      </c>
      <c r="S47" s="14"/>
    </row>
    <row r="48" spans="1:19" ht="18.75" customHeight="1">
      <c r="A48" s="19"/>
      <c r="B48" s="19"/>
      <c r="C48" s="14"/>
      <c r="D48" s="34">
        <v>13</v>
      </c>
      <c r="E48" s="462" t="s">
        <v>141</v>
      </c>
      <c r="F48" s="463"/>
      <c r="G48" s="467" t="s">
        <v>124</v>
      </c>
      <c r="H48" s="465"/>
      <c r="I48" s="463"/>
      <c r="J48" s="34">
        <v>0</v>
      </c>
      <c r="K48" s="467" t="s">
        <v>124</v>
      </c>
      <c r="L48" s="465"/>
      <c r="M48" s="463"/>
      <c r="N48" s="35" t="s">
        <v>138</v>
      </c>
      <c r="O48" s="467" t="s">
        <v>124</v>
      </c>
      <c r="P48" s="465"/>
      <c r="Q48" s="463"/>
      <c r="R48" s="35" t="s">
        <v>138</v>
      </c>
      <c r="S48" s="14"/>
    </row>
    <row r="49" spans="1:19" ht="18.75" customHeight="1">
      <c r="A49" s="19"/>
      <c r="B49" s="19"/>
      <c r="C49" s="14"/>
      <c r="D49" s="14"/>
      <c r="E49" s="14"/>
      <c r="F49" s="14"/>
      <c r="G49" s="18"/>
      <c r="H49" s="14"/>
      <c r="I49" s="14"/>
      <c r="J49" s="14"/>
      <c r="K49" s="14"/>
      <c r="L49" s="14"/>
      <c r="M49" s="14"/>
      <c r="N49" s="14"/>
      <c r="O49" s="14"/>
      <c r="P49" s="14"/>
      <c r="Q49" s="14"/>
      <c r="R49" s="14"/>
      <c r="S49" s="14"/>
    </row>
    <row r="50" spans="1:19" ht="18.75" hidden="1" customHeight="1">
      <c r="A50" s="19"/>
      <c r="B50" s="19"/>
      <c r="C50" s="14"/>
      <c r="D50" s="33" t="s">
        <v>142</v>
      </c>
      <c r="E50" s="466" t="s">
        <v>143</v>
      </c>
      <c r="F50" s="463"/>
      <c r="G50" s="466" t="s">
        <v>144</v>
      </c>
      <c r="H50" s="465"/>
      <c r="I50" s="463"/>
      <c r="J50" s="36" t="s">
        <v>145</v>
      </c>
      <c r="K50" s="466" t="s">
        <v>146</v>
      </c>
      <c r="L50" s="465"/>
      <c r="M50" s="463"/>
      <c r="N50" s="36" t="s">
        <v>147</v>
      </c>
      <c r="O50" s="466" t="s">
        <v>148</v>
      </c>
      <c r="P50" s="465"/>
      <c r="Q50" s="463"/>
      <c r="R50" s="36"/>
      <c r="S50" s="14"/>
    </row>
    <row r="51" spans="1:19" ht="18.75" hidden="1" customHeight="1">
      <c r="A51" s="19"/>
      <c r="B51" s="19"/>
      <c r="C51" s="14"/>
      <c r="D51" s="34">
        <v>1</v>
      </c>
      <c r="E51" s="462" t="s">
        <v>149</v>
      </c>
      <c r="F51" s="463"/>
      <c r="G51" s="464">
        <v>0</v>
      </c>
      <c r="H51" s="465"/>
      <c r="I51" s="463"/>
      <c r="J51" s="34">
        <v>0</v>
      </c>
      <c r="K51" s="464">
        <v>0</v>
      </c>
      <c r="L51" s="465"/>
      <c r="M51" s="463"/>
      <c r="N51" s="34">
        <v>0</v>
      </c>
      <c r="O51" s="464">
        <v>0</v>
      </c>
      <c r="P51" s="465"/>
      <c r="Q51" s="463"/>
      <c r="R51" s="34"/>
      <c r="S51" s="14"/>
    </row>
    <row r="52" spans="1:19" ht="18.75" hidden="1" customHeight="1">
      <c r="A52" s="19"/>
      <c r="B52" s="19"/>
      <c r="C52" s="14"/>
      <c r="D52" s="34">
        <v>2</v>
      </c>
      <c r="E52" s="462" t="s">
        <v>150</v>
      </c>
      <c r="F52" s="463"/>
      <c r="G52" s="464">
        <v>0</v>
      </c>
      <c r="H52" s="465"/>
      <c r="I52" s="463"/>
      <c r="J52" s="34">
        <v>0</v>
      </c>
      <c r="K52" s="464">
        <v>0</v>
      </c>
      <c r="L52" s="465"/>
      <c r="M52" s="463"/>
      <c r="N52" s="34">
        <v>0</v>
      </c>
      <c r="O52" s="464">
        <v>0</v>
      </c>
      <c r="P52" s="465"/>
      <c r="Q52" s="463"/>
      <c r="R52" s="34"/>
      <c r="S52" s="14"/>
    </row>
    <row r="53" spans="1:19" ht="18.75" hidden="1" customHeight="1">
      <c r="A53" s="19"/>
      <c r="B53" s="19"/>
      <c r="C53" s="14"/>
      <c r="D53" s="34">
        <v>3</v>
      </c>
      <c r="E53" s="462" t="s">
        <v>151</v>
      </c>
      <c r="F53" s="463"/>
      <c r="G53" s="464">
        <v>0</v>
      </c>
      <c r="H53" s="465"/>
      <c r="I53" s="463"/>
      <c r="J53" s="34">
        <v>0</v>
      </c>
      <c r="K53" s="464">
        <v>0</v>
      </c>
      <c r="L53" s="465"/>
      <c r="M53" s="463"/>
      <c r="N53" s="34">
        <v>0</v>
      </c>
      <c r="O53" s="464">
        <v>0</v>
      </c>
      <c r="P53" s="465"/>
      <c r="Q53" s="463"/>
      <c r="R53" s="34"/>
      <c r="S53" s="14"/>
    </row>
    <row r="54" spans="1:19" ht="18.75" hidden="1" customHeight="1">
      <c r="A54" s="19"/>
      <c r="B54" s="19"/>
      <c r="C54" s="14"/>
      <c r="D54" s="34">
        <v>4</v>
      </c>
      <c r="E54" s="462"/>
      <c r="F54" s="463"/>
      <c r="G54" s="464">
        <v>0</v>
      </c>
      <c r="H54" s="465"/>
      <c r="I54" s="463"/>
      <c r="J54" s="34">
        <v>0</v>
      </c>
      <c r="K54" s="464">
        <v>0</v>
      </c>
      <c r="L54" s="465"/>
      <c r="M54" s="463"/>
      <c r="N54" s="34">
        <v>0</v>
      </c>
      <c r="O54" s="464">
        <v>0</v>
      </c>
      <c r="P54" s="465"/>
      <c r="Q54" s="463"/>
      <c r="R54" s="34"/>
      <c r="S54" s="14"/>
    </row>
    <row r="55" spans="1:19" ht="18.75" hidden="1" customHeight="1">
      <c r="A55" s="19"/>
      <c r="B55" s="19"/>
      <c r="C55" s="14"/>
      <c r="D55" s="37"/>
      <c r="E55" s="462"/>
      <c r="F55" s="463"/>
      <c r="G55" s="464"/>
      <c r="H55" s="465"/>
      <c r="I55" s="463"/>
      <c r="J55" s="34"/>
      <c r="K55" s="464"/>
      <c r="L55" s="465"/>
      <c r="M55" s="463"/>
      <c r="N55" s="34"/>
      <c r="O55" s="464"/>
      <c r="P55" s="465"/>
      <c r="Q55" s="463"/>
      <c r="R55" s="34"/>
      <c r="S55" s="14"/>
    </row>
    <row r="56" spans="1:19" ht="15.75" customHeight="1">
      <c r="A56" s="19"/>
      <c r="B56" s="19"/>
      <c r="C56" s="14"/>
      <c r="D56" s="14"/>
      <c r="E56" s="14"/>
      <c r="F56" s="14"/>
      <c r="G56" s="18"/>
      <c r="H56" s="14"/>
      <c r="I56" s="14"/>
      <c r="J56" s="14"/>
      <c r="K56" s="14"/>
      <c r="L56" s="14"/>
      <c r="M56" s="14"/>
      <c r="N56" s="14"/>
      <c r="O56" s="14"/>
      <c r="P56" s="14"/>
      <c r="Q56" s="14"/>
      <c r="R56" s="14"/>
      <c r="S56" s="14"/>
    </row>
    <row r="57" spans="1:19" ht="15.75" customHeight="1"/>
    <row r="58" spans="1:19" ht="15.75" customHeight="1"/>
    <row r="59" spans="1:19" ht="15.75" customHeight="1"/>
    <row r="60" spans="1:19" ht="15.75" customHeight="1"/>
    <row r="61" spans="1:19" ht="15.75" customHeight="1"/>
    <row r="62" spans="1:19" ht="15.75" customHeight="1"/>
    <row r="63" spans="1:19" ht="15.75" customHeight="1"/>
    <row r="64" spans="1:19"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21">
    <mergeCell ref="H8:M8"/>
    <mergeCell ref="H9:M9"/>
    <mergeCell ref="H10:M10"/>
    <mergeCell ref="H11:M11"/>
    <mergeCell ref="H12:M12"/>
    <mergeCell ref="H13:M13"/>
    <mergeCell ref="H14:M14"/>
    <mergeCell ref="H15:M15"/>
    <mergeCell ref="H16:M16"/>
    <mergeCell ref="D30:D31"/>
    <mergeCell ref="G30:J30"/>
    <mergeCell ref="G31:I31"/>
    <mergeCell ref="E30:F31"/>
    <mergeCell ref="G32:I32"/>
    <mergeCell ref="G33:I33"/>
    <mergeCell ref="K30:N30"/>
    <mergeCell ref="H17:M17"/>
    <mergeCell ref="H18:M18"/>
    <mergeCell ref="H19:M19"/>
    <mergeCell ref="H20:M20"/>
    <mergeCell ref="H21:M21"/>
    <mergeCell ref="H22:M22"/>
    <mergeCell ref="H23:M23"/>
    <mergeCell ref="H24:M24"/>
    <mergeCell ref="H25:M25"/>
    <mergeCell ref="E34:F34"/>
    <mergeCell ref="G34:I34"/>
    <mergeCell ref="H26:M26"/>
    <mergeCell ref="H27:M27"/>
    <mergeCell ref="H28:M28"/>
    <mergeCell ref="E32:F32"/>
    <mergeCell ref="E33:F33"/>
    <mergeCell ref="E35:F35"/>
    <mergeCell ref="G35:I35"/>
    <mergeCell ref="O30:R30"/>
    <mergeCell ref="K31:M31"/>
    <mergeCell ref="O31:Q31"/>
    <mergeCell ref="K32:M32"/>
    <mergeCell ref="K33:M33"/>
    <mergeCell ref="O32:Q32"/>
    <mergeCell ref="K44:M44"/>
    <mergeCell ref="O44:Q44"/>
    <mergeCell ref="O45:Q45"/>
    <mergeCell ref="K35:M35"/>
    <mergeCell ref="K34:M34"/>
    <mergeCell ref="K42:M42"/>
    <mergeCell ref="O42:Q42"/>
    <mergeCell ref="K43:M43"/>
    <mergeCell ref="O43:Q43"/>
    <mergeCell ref="O39:Q39"/>
    <mergeCell ref="O40:Q40"/>
    <mergeCell ref="O41:Q41"/>
    <mergeCell ref="K41:M41"/>
    <mergeCell ref="K40:M40"/>
    <mergeCell ref="O33:Q33"/>
    <mergeCell ref="O34:Q34"/>
    <mergeCell ref="O35:Q35"/>
    <mergeCell ref="O36:Q36"/>
    <mergeCell ref="O55:Q55"/>
    <mergeCell ref="K55:M55"/>
    <mergeCell ref="O52:Q52"/>
    <mergeCell ref="E36:F36"/>
    <mergeCell ref="G36:I36"/>
    <mergeCell ref="E37:F37"/>
    <mergeCell ref="G37:I37"/>
    <mergeCell ref="G39:I39"/>
    <mergeCell ref="K36:M36"/>
    <mergeCell ref="K37:M37"/>
    <mergeCell ref="G38:I38"/>
    <mergeCell ref="O51:Q51"/>
    <mergeCell ref="O46:Q46"/>
    <mergeCell ref="O50:Q50"/>
    <mergeCell ref="O47:Q47"/>
    <mergeCell ref="O48:Q48"/>
    <mergeCell ref="K45:M45"/>
    <mergeCell ref="K46:M46"/>
    <mergeCell ref="K47:M47"/>
    <mergeCell ref="K48:M48"/>
    <mergeCell ref="G40:I40"/>
    <mergeCell ref="E41:F41"/>
    <mergeCell ref="G41:I41"/>
    <mergeCell ref="O37:Q37"/>
    <mergeCell ref="E54:F54"/>
    <mergeCell ref="O53:Q53"/>
    <mergeCell ref="O54:Q54"/>
    <mergeCell ref="K52:M52"/>
    <mergeCell ref="G47:I47"/>
    <mergeCell ref="E48:F48"/>
    <mergeCell ref="G48:I48"/>
    <mergeCell ref="K53:M53"/>
    <mergeCell ref="K38:M38"/>
    <mergeCell ref="K39:M39"/>
    <mergeCell ref="K54:M54"/>
    <mergeCell ref="K50:M50"/>
    <mergeCell ref="K51:M51"/>
    <mergeCell ref="O38:Q38"/>
    <mergeCell ref="E47:F47"/>
    <mergeCell ref="E55:F55"/>
    <mergeCell ref="G55:I55"/>
    <mergeCell ref="E38:F38"/>
    <mergeCell ref="G54:I54"/>
    <mergeCell ref="G50:I50"/>
    <mergeCell ref="E51:F51"/>
    <mergeCell ref="G51:I51"/>
    <mergeCell ref="G52:I52"/>
    <mergeCell ref="E50:F50"/>
    <mergeCell ref="E39:F39"/>
    <mergeCell ref="E40:F40"/>
    <mergeCell ref="E42:F42"/>
    <mergeCell ref="G42:I42"/>
    <mergeCell ref="E43:F43"/>
    <mergeCell ref="G43:I43"/>
    <mergeCell ref="G44:I44"/>
    <mergeCell ref="E44:F44"/>
    <mergeCell ref="E45:F45"/>
    <mergeCell ref="G45:I45"/>
    <mergeCell ref="E46:F46"/>
    <mergeCell ref="G46:I46"/>
    <mergeCell ref="E52:F52"/>
    <mergeCell ref="E53:F53"/>
    <mergeCell ref="G53:I53"/>
  </mergeCells>
  <dataValidations count="6">
    <dataValidation type="list" allowBlank="1" sqref="H27">
      <formula1>"2022/2023,2023/2024,2024/2025"</formula1>
    </dataValidation>
    <dataValidation type="list" allowBlank="1" sqref="H25">
      <formula1>"Fase A,Fase B,Fase C"</formula1>
    </dataValidation>
    <dataValidation type="list" allowBlank="1" showErrorMessage="1" sqref="G50 J50:K50 N50:O50">
      <formula1>"Sangat Berkembang,Berkembang,Cukup Berkembang,Mulai Berkembang,Tidak Mengikuti"</formula1>
    </dataValidation>
    <dataValidation type="list" allowBlank="1" sqref="H24">
      <formula1>"A,B,C,D,E,F"</formula1>
    </dataValidation>
    <dataValidation type="list" allowBlank="1" sqref="H26">
      <formula1>"Ganjil,Genap"</formula1>
    </dataValidation>
    <dataValidation type="list" allowBlank="1" sqref="H23">
      <formula1>"1,2,3,4,5,6"</formula1>
    </dataValidation>
  </dataValidations>
  <hyperlinks>
    <hyperlink ref="G32" location="'TP PA'!A1" display="&gt;&gt;klik di sini&lt;&lt;"/>
    <hyperlink ref="K32" location="SUMPA!A1" display="&gt;&gt;klik di sini&lt;&lt;"/>
    <hyperlink ref="O32" location="SUMPA!A1" display="&gt;&gt;klik di sini&lt;&lt;"/>
    <hyperlink ref="G33" location="'TP PP'!A1" display="&gt;&gt;klik di sini&lt;&lt;"/>
    <hyperlink ref="K33" location="SUMPP!A1" display="&gt;&gt;klik di sini&lt;&lt;"/>
    <hyperlink ref="O33" location="SUMPP!A1" display="&gt;&gt;klik di sini&lt;&lt;"/>
    <hyperlink ref="G34" location="'TP BI'!A1" display="&gt;&gt;klik di sini&lt;&lt;"/>
    <hyperlink ref="K34" location="SUMBI!A1" display="&gt;&gt;klik di sini&lt;&lt;"/>
    <hyperlink ref="O34" location="SUMBI!A1" display="&gt;&gt;klik di sini&lt;&lt;"/>
    <hyperlink ref="G35" location="'TP MAT'!A1" display="&gt;&gt;klik di sini&lt;&lt;"/>
    <hyperlink ref="K35" location="SUMMAT!A1" display="&gt;&gt;klik di sini&lt;&lt;"/>
    <hyperlink ref="O35" location="SUMMAT!A1" display="&gt;&gt;klik di sini&lt;&lt;"/>
    <hyperlink ref="G36" location="'TP IPAS'!A1" display="&gt;&gt;klik di sini&lt;&lt;"/>
    <hyperlink ref="K36" location="'TP IPAS'!A1" display="&gt;&gt;klik di sini&lt;&lt;"/>
    <hyperlink ref="O36" location="SUMIPAS!A1" display="&gt;&gt;klik di sini&lt;&lt;"/>
    <hyperlink ref="G37" location="'TP PJOK'!A1" display="&gt;&gt;klik di sini&lt;&lt;"/>
    <hyperlink ref="K37" location="SUMPJOK!A1" display="&gt;&gt;klik di sini&lt;&lt;"/>
    <hyperlink ref="O37" location="SUMPJOK!A1" display="&gt;&gt;klik di sini&lt;&lt;"/>
    <hyperlink ref="G39" location="'TP MUSIK'!A1" display="&gt;&gt;klik di sini&lt;&lt;"/>
    <hyperlink ref="K39" location="SUMMUSIK!A1" display="&gt;&gt;klik di sini&lt;&lt;"/>
    <hyperlink ref="O39" location="SUMMUSIK!A1" display="&gt;&gt;klik di sini&lt;&lt;"/>
    <hyperlink ref="G40" location="'TP TARI'!A1" display="&gt;&gt;klik di sini&lt;&lt;"/>
    <hyperlink ref="K40" location="SUMTARI!A1" display="&gt;&gt;klik di sini&lt;&lt;"/>
    <hyperlink ref="O40" location="SUMTARI!A1" display="&gt;&gt;klik di sini&lt;&lt;"/>
    <hyperlink ref="G41" location="'TP RUPA'!A1" display="&gt;&gt;klik di sini&lt;&lt;"/>
    <hyperlink ref="K41" location="SUMRUPA!A1" display="&gt;&gt;klik di sini&lt;&lt;"/>
    <hyperlink ref="O41" location="SUMRUPA!A1" display="&gt;&gt;klik di sini&lt;&lt;"/>
    <hyperlink ref="G42" location="'TP TEATER'!A1" display="&gt;&gt;klik di sini&lt;&lt;"/>
    <hyperlink ref="K42" location="SUMTEATER!A1" display="&gt;&gt;klik di sini&lt;&lt;"/>
    <hyperlink ref="O42" location="SUMTEATER!A1" display="&gt;&gt;klik di sini&lt;&lt;"/>
    <hyperlink ref="G43" location="'TP BJ'!A1" display="&gt;&gt;klik di sini&lt;&lt;"/>
    <hyperlink ref="K43" location="SUMBJ!A1" display="&gt;&gt;klik di sini&lt;&lt;"/>
    <hyperlink ref="O43" location="null!A1" display="&gt;&gt;klik di sini&lt;&lt;"/>
    <hyperlink ref="G44" location="null!A1" display="&gt;&gt;klik di sini&lt;&lt;"/>
    <hyperlink ref="K44" location="null!A1" display="&gt;&gt;klik di sini&lt;&lt;"/>
    <hyperlink ref="O44" location="null!A1" display="&gt;&gt;klik di sini&lt;&lt;"/>
    <hyperlink ref="G45" location="null!A1" display="&gt;&gt;klik di sini&lt;&lt;"/>
    <hyperlink ref="K45" location="null!A1" display="&gt;&gt;klik di sini&lt;&lt;"/>
    <hyperlink ref="O45" location="null!A1" display="&gt;&gt;klik di sini&lt;&lt;"/>
    <hyperlink ref="G46" location="null!A1" display="&gt;&gt;klik di sini&lt;&lt;"/>
    <hyperlink ref="K46" location="null!A1" display="&gt;&gt;klik di sini&lt;&lt;"/>
    <hyperlink ref="O46" location="null!A1" display="&gt;&gt;klik di sini&lt;&lt;"/>
    <hyperlink ref="G47" location="null!A1" display="&gt;&gt;klik di sini&lt;&lt;"/>
    <hyperlink ref="K47" location="null!A1" display="&gt;&gt;klik di sini&lt;&lt;"/>
    <hyperlink ref="O47" location="null!A1" display="&gt;&gt;klik di sini&lt;&lt;"/>
    <hyperlink ref="G48" location="'TP MULOK5'!A1" display="&gt;&gt;klik di sini&lt;&lt;"/>
    <hyperlink ref="K48" location="SUMM5!A1" display="&gt;&gt;klik di sini&lt;&lt;"/>
    <hyperlink ref="O48" location="SUMM5!A1" display="&gt;&gt;klik di sini&lt;&lt;"/>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6"/>
      <c r="AA1" s="266"/>
      <c r="AB1" s="266"/>
      <c r="AC1" s="266"/>
      <c r="AD1" s="266"/>
      <c r="AE1" s="266"/>
      <c r="AF1" s="266"/>
    </row>
    <row r="2" spans="1:32" ht="16.5" customHeight="1">
      <c r="A2" s="265"/>
      <c r="B2" s="265"/>
      <c r="C2" s="265"/>
      <c r="D2" s="265"/>
      <c r="E2" s="265"/>
      <c r="F2" s="265"/>
      <c r="G2" s="265"/>
      <c r="H2" s="265"/>
      <c r="I2" s="265"/>
      <c r="J2" s="265"/>
      <c r="K2" s="265"/>
      <c r="L2" s="265"/>
      <c r="M2" s="265"/>
      <c r="N2" s="265"/>
      <c r="O2" s="265"/>
      <c r="P2" s="265"/>
      <c r="Q2" s="265"/>
      <c r="R2" s="265"/>
      <c r="S2" s="265"/>
      <c r="T2" s="265"/>
      <c r="U2" s="265"/>
      <c r="V2" s="265"/>
      <c r="W2" s="265"/>
      <c r="X2" s="265"/>
      <c r="Y2" s="265"/>
      <c r="Z2" s="266"/>
      <c r="AA2" s="266"/>
      <c r="AB2" s="266"/>
      <c r="AC2" s="266"/>
      <c r="AD2" s="266"/>
      <c r="AE2" s="266"/>
      <c r="AF2" s="266"/>
    </row>
    <row r="3" spans="1:32" ht="25.5" customHeight="1">
      <c r="A3" s="561"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266"/>
      <c r="AA3" s="266"/>
      <c r="AB3" s="266"/>
      <c r="AC3" s="266"/>
      <c r="AD3" s="266"/>
      <c r="AE3" s="266"/>
      <c r="AF3" s="266"/>
    </row>
    <row r="4" spans="1:32" ht="15.75" customHeight="1">
      <c r="A4" s="267"/>
      <c r="B4" s="267"/>
      <c r="C4" s="267"/>
      <c r="D4" s="267"/>
      <c r="E4" s="267"/>
      <c r="F4" s="267"/>
      <c r="G4" s="267"/>
      <c r="H4" s="267"/>
      <c r="I4" s="267"/>
      <c r="J4" s="267"/>
      <c r="K4" s="267"/>
      <c r="L4" s="267"/>
      <c r="M4" s="267"/>
      <c r="N4" s="267"/>
      <c r="O4" s="267"/>
      <c r="P4" s="267"/>
      <c r="Q4" s="267"/>
      <c r="R4" s="267"/>
      <c r="S4" s="267"/>
      <c r="T4" s="267"/>
      <c r="U4" s="267"/>
      <c r="V4" s="267"/>
      <c r="W4" s="267"/>
      <c r="X4" s="265"/>
      <c r="Y4" s="265"/>
      <c r="Z4" s="266"/>
      <c r="AA4" s="266"/>
      <c r="AB4" s="266"/>
      <c r="AC4" s="266"/>
      <c r="AD4" s="266"/>
      <c r="AE4" s="266"/>
      <c r="AF4" s="266"/>
    </row>
    <row r="5" spans="1:32" ht="15.75" customHeight="1">
      <c r="A5" s="267"/>
      <c r="B5" s="267"/>
      <c r="C5" s="268" t="s">
        <v>116</v>
      </c>
      <c r="D5" s="269" t="s">
        <v>88</v>
      </c>
      <c r="E5" s="270" t="str">
        <f>HOME!E34</f>
        <v>Bahasa Indonesia</v>
      </c>
      <c r="F5" s="267"/>
      <c r="G5" s="267"/>
      <c r="H5" s="267"/>
      <c r="I5" s="267"/>
      <c r="J5" s="267"/>
      <c r="K5" s="267"/>
      <c r="L5" s="267"/>
      <c r="M5" s="267"/>
      <c r="N5" s="267"/>
      <c r="O5" s="267"/>
      <c r="P5" s="267"/>
      <c r="Q5" s="267"/>
      <c r="R5" s="267"/>
      <c r="S5" s="267"/>
      <c r="T5" s="267"/>
      <c r="U5" s="267"/>
      <c r="V5" s="267"/>
      <c r="W5" s="267"/>
      <c r="X5" s="265"/>
      <c r="Y5" s="265"/>
      <c r="Z5" s="266"/>
      <c r="AA5" s="266"/>
      <c r="AB5" s="266"/>
      <c r="AC5" s="266"/>
      <c r="AD5" s="266"/>
      <c r="AE5" s="266"/>
      <c r="AF5" s="266"/>
    </row>
    <row r="6" spans="1:32" ht="15.75" customHeight="1">
      <c r="A6" s="267"/>
      <c r="B6" s="267"/>
      <c r="C6" s="267"/>
      <c r="D6" s="271"/>
      <c r="E6" s="272"/>
      <c r="F6" s="267"/>
      <c r="G6" s="267"/>
      <c r="H6" s="267"/>
      <c r="I6" s="267"/>
      <c r="J6" s="267"/>
      <c r="K6" s="267"/>
      <c r="L6" s="267"/>
      <c r="M6" s="267"/>
      <c r="N6" s="267"/>
      <c r="O6" s="267"/>
      <c r="P6" s="267"/>
      <c r="Q6" s="267"/>
      <c r="R6" s="267"/>
      <c r="S6" s="267"/>
      <c r="T6" s="267"/>
      <c r="U6" s="267"/>
      <c r="V6" s="267"/>
      <c r="W6" s="267"/>
      <c r="X6" s="265"/>
      <c r="Y6" s="265"/>
      <c r="Z6" s="266"/>
      <c r="AA6" s="266"/>
      <c r="AB6" s="266"/>
      <c r="AC6" s="266"/>
      <c r="AD6" s="266"/>
      <c r="AE6" s="266"/>
      <c r="AF6" s="266"/>
    </row>
    <row r="7" spans="1:32" ht="16.5" customHeight="1">
      <c r="A7" s="265"/>
      <c r="B7" s="265"/>
      <c r="C7" s="265"/>
      <c r="D7" s="265"/>
      <c r="E7" s="265"/>
      <c r="F7" s="265"/>
      <c r="G7" s="265"/>
      <c r="H7" s="265"/>
      <c r="I7" s="265"/>
      <c r="J7" s="265"/>
      <c r="K7" s="265"/>
      <c r="L7" s="265"/>
      <c r="M7" s="265"/>
      <c r="N7" s="265"/>
      <c r="O7" s="265"/>
      <c r="P7" s="265"/>
      <c r="Q7" s="265"/>
      <c r="R7" s="265"/>
      <c r="S7" s="265"/>
      <c r="T7" s="265"/>
      <c r="U7" s="265"/>
      <c r="V7" s="265"/>
      <c r="W7" s="265"/>
      <c r="X7" s="265"/>
      <c r="Y7" s="265"/>
      <c r="Z7" s="266"/>
      <c r="AA7" s="266"/>
      <c r="AB7" s="266"/>
      <c r="AC7" s="266"/>
      <c r="AD7" s="266"/>
      <c r="AE7" s="266"/>
      <c r="AF7" s="266"/>
    </row>
    <row r="8" spans="1:32" ht="16.5" customHeight="1">
      <c r="A8" s="273"/>
      <c r="B8" s="559" t="s">
        <v>115</v>
      </c>
      <c r="C8" s="559" t="s">
        <v>297</v>
      </c>
      <c r="D8" s="563" t="str">
        <f>HOME!E34</f>
        <v>Bahasa Indonesia</v>
      </c>
      <c r="E8" s="465"/>
      <c r="F8" s="465"/>
      <c r="G8" s="465"/>
      <c r="H8" s="465"/>
      <c r="I8" s="465"/>
      <c r="J8" s="465"/>
      <c r="K8" s="465"/>
      <c r="L8" s="465"/>
      <c r="M8" s="465"/>
      <c r="N8" s="465"/>
      <c r="O8" s="465"/>
      <c r="P8" s="465"/>
      <c r="Q8" s="465"/>
      <c r="R8" s="465"/>
      <c r="S8" s="465"/>
      <c r="T8" s="465"/>
      <c r="U8" s="465"/>
      <c r="V8" s="465"/>
      <c r="W8" s="540"/>
      <c r="X8" s="562" t="s">
        <v>298</v>
      </c>
      <c r="Y8" s="273"/>
      <c r="Z8" s="274"/>
      <c r="AA8" s="274"/>
      <c r="AB8" s="274"/>
      <c r="AC8" s="274"/>
      <c r="AD8" s="274"/>
      <c r="AE8" s="274"/>
      <c r="AF8" s="274"/>
    </row>
    <row r="9" spans="1:32" ht="32.25" customHeight="1">
      <c r="A9" s="273"/>
      <c r="B9" s="482"/>
      <c r="C9" s="482"/>
      <c r="D9" s="564" t="s">
        <v>299</v>
      </c>
      <c r="E9" s="465"/>
      <c r="F9" s="465"/>
      <c r="G9" s="465"/>
      <c r="H9" s="465"/>
      <c r="I9" s="465"/>
      <c r="J9" s="465"/>
      <c r="K9" s="465"/>
      <c r="L9" s="465"/>
      <c r="M9" s="465"/>
      <c r="N9" s="465"/>
      <c r="O9" s="465"/>
      <c r="P9" s="465"/>
      <c r="Q9" s="465"/>
      <c r="R9" s="465"/>
      <c r="S9" s="465"/>
      <c r="T9" s="465"/>
      <c r="U9" s="465"/>
      <c r="V9" s="465"/>
      <c r="W9" s="540"/>
      <c r="X9" s="482"/>
      <c r="Y9" s="273"/>
      <c r="Z9" s="274"/>
      <c r="AA9" s="274"/>
      <c r="AB9" s="274"/>
      <c r="AC9" s="274"/>
      <c r="AD9" s="274"/>
      <c r="AE9" s="274"/>
      <c r="AF9" s="274"/>
    </row>
    <row r="10" spans="1:32" ht="16.5" customHeight="1">
      <c r="A10" s="273"/>
      <c r="B10" s="482"/>
      <c r="C10" s="482"/>
      <c r="D10" s="275" t="s">
        <v>300</v>
      </c>
      <c r="E10" s="275" t="s">
        <v>301</v>
      </c>
      <c r="F10" s="275" t="s">
        <v>302</v>
      </c>
      <c r="G10" s="275" t="s">
        <v>303</v>
      </c>
      <c r="H10" s="275" t="s">
        <v>304</v>
      </c>
      <c r="I10" s="275" t="s">
        <v>305</v>
      </c>
      <c r="J10" s="275" t="s">
        <v>306</v>
      </c>
      <c r="K10" s="275" t="s">
        <v>307</v>
      </c>
      <c r="L10" s="275" t="s">
        <v>308</v>
      </c>
      <c r="M10" s="275" t="s">
        <v>309</v>
      </c>
      <c r="N10" s="275" t="s">
        <v>310</v>
      </c>
      <c r="O10" s="275" t="s">
        <v>311</v>
      </c>
      <c r="P10" s="275" t="s">
        <v>312</v>
      </c>
      <c r="Q10" s="275" t="s">
        <v>313</v>
      </c>
      <c r="R10" s="275" t="s">
        <v>314</v>
      </c>
      <c r="S10" s="275" t="s">
        <v>315</v>
      </c>
      <c r="T10" s="275" t="s">
        <v>316</v>
      </c>
      <c r="U10" s="275" t="s">
        <v>317</v>
      </c>
      <c r="V10" s="275" t="s">
        <v>318</v>
      </c>
      <c r="W10" s="275" t="s">
        <v>319</v>
      </c>
      <c r="X10" s="482"/>
      <c r="Y10" s="273"/>
      <c r="Z10" s="558"/>
      <c r="AA10" s="454"/>
      <c r="AB10" s="454"/>
      <c r="AC10" s="558"/>
      <c r="AD10" s="454"/>
      <c r="AE10" s="454"/>
      <c r="AF10" s="274"/>
    </row>
    <row r="11" spans="1:32" ht="16.5" customHeight="1">
      <c r="A11" s="273"/>
      <c r="B11" s="456"/>
      <c r="C11" s="456"/>
      <c r="D11" s="277" t="str">
        <f>'TP BI'!E9</f>
        <v>mampu menyimpulkan pesan dan informasi tentang kehidupan sehari-hari dari teks yang dibaca</v>
      </c>
      <c r="E11" s="278" t="str">
        <f>'TP BI'!E10</f>
        <v>mampu menulis teks prosedur dengan informasi yang rinci dan akurat</v>
      </c>
      <c r="F11" s="277" t="str">
        <f>'TP BI'!E11</f>
        <v>mampu mengidentifikasi dan mengartikan kosakata baru dari teks yang dibaca</v>
      </c>
      <c r="G11" s="278" t="str">
        <f>'TP BI'!E15</f>
        <v>mampu menulis teks narasi dengan informasi yang rinci dan akurat</v>
      </c>
      <c r="H11" s="277">
        <f>'TP BI'!E16</f>
        <v>0</v>
      </c>
      <c r="I11" s="278">
        <f>'TP BI'!E17</f>
        <v>0</v>
      </c>
      <c r="J11" s="277">
        <f>'TP BI'!E18</f>
        <v>0</v>
      </c>
      <c r="K11" s="277">
        <f>'TP BI'!E19</f>
        <v>0</v>
      </c>
      <c r="L11" s="277">
        <f>'TP BI'!E20</f>
        <v>0</v>
      </c>
      <c r="M11" s="277" t="e">
        <f>'TP BI'!#REF!</f>
        <v>#REF!</v>
      </c>
      <c r="N11" s="277" t="e">
        <f>'TP BI'!#REF!</f>
        <v>#REF!</v>
      </c>
      <c r="O11" s="277" t="e">
        <f>'TP BI'!#REF!</f>
        <v>#REF!</v>
      </c>
      <c r="P11" s="277">
        <f>'TP BI'!E21</f>
        <v>0</v>
      </c>
      <c r="Q11" s="277">
        <f>'TP BI'!E22</f>
        <v>0</v>
      </c>
      <c r="R11" s="277">
        <f>'TP BI'!E23</f>
        <v>0</v>
      </c>
      <c r="S11" s="277">
        <f>'TP BI'!E24</f>
        <v>0</v>
      </c>
      <c r="T11" s="277">
        <f>'TP BI'!E25</f>
        <v>0</v>
      </c>
      <c r="U11" s="277">
        <f>'TP BI'!E26</f>
        <v>0</v>
      </c>
      <c r="V11" s="277">
        <f>'TP BI'!E27</f>
        <v>0</v>
      </c>
      <c r="W11" s="277">
        <f>'TP BI'!E28</f>
        <v>0</v>
      </c>
      <c r="X11" s="538"/>
      <c r="Y11" s="273"/>
      <c r="Z11" s="276" t="s">
        <v>320</v>
      </c>
      <c r="AA11" s="276" t="s">
        <v>321</v>
      </c>
      <c r="AB11" s="276" t="s">
        <v>322</v>
      </c>
      <c r="AC11" s="238" t="s">
        <v>320</v>
      </c>
      <c r="AD11" s="238" t="s">
        <v>323</v>
      </c>
      <c r="AE11" s="238" t="s">
        <v>322</v>
      </c>
      <c r="AF11" s="274"/>
    </row>
    <row r="12" spans="1:32" ht="16.5" customHeight="1">
      <c r="A12" s="265"/>
      <c r="B12" s="279">
        <v>1</v>
      </c>
      <c r="C12" s="280" t="str">
        <f>'DATA PESERTA DIDIK'!D6</f>
        <v>ABID AQILA PRANAJA</v>
      </c>
      <c r="D12" s="281"/>
      <c r="E12" s="282"/>
      <c r="F12" s="282"/>
      <c r="G12" s="282"/>
      <c r="H12" s="282"/>
      <c r="I12" s="282"/>
      <c r="J12" s="282"/>
      <c r="K12" s="282"/>
      <c r="L12" s="282"/>
      <c r="M12" s="282"/>
      <c r="N12" s="282"/>
      <c r="O12" s="282"/>
      <c r="P12" s="282"/>
      <c r="Q12" s="282"/>
      <c r="R12" s="282"/>
      <c r="S12" s="282"/>
      <c r="T12" s="282"/>
      <c r="U12" s="282"/>
      <c r="V12" s="282"/>
      <c r="W12" s="282"/>
      <c r="X12" s="283">
        <f t="shared" ref="X12:X61" si="0">IFERROR(AVERAGE(D12:W12),0)</f>
        <v>0</v>
      </c>
      <c r="Y12" s="265"/>
      <c r="Z12" s="266" t="e">
        <f t="shared" ref="Z12:Z61" si="1">INDEX($D$11:$W$11,MATCH(AA12,D12:W12,0))</f>
        <v>#N/A</v>
      </c>
      <c r="AA12" s="266">
        <f t="shared" ref="AA12:AA61" si="2">MAX(D12:W12)</f>
        <v>0</v>
      </c>
      <c r="AB12" s="266" t="e">
        <f t="shared" ref="AB12:AB61" si="3">C12&amp;" menunjukkan penguasaan dalam "&amp;Z12</f>
        <v>#N/A</v>
      </c>
      <c r="AC12" s="266" t="e">
        <f t="shared" ref="AC12:AC61" si="4">INDEX($D$11:$W$11,MATCH(AD12,D12:W12,0))</f>
        <v>#N/A</v>
      </c>
      <c r="AD12" s="266">
        <f t="shared" ref="AD12:AD61" si="5">MIN(D12:W12)</f>
        <v>0</v>
      </c>
      <c r="AE12" s="266" t="e">
        <f t="shared" ref="AE12:AE61" si="6">C12&amp;" perlu bantuan dalam "&amp;AC12</f>
        <v>#N/A</v>
      </c>
      <c r="AF12" s="266"/>
    </row>
    <row r="13" spans="1:32" ht="16.5" customHeight="1">
      <c r="A13" s="265"/>
      <c r="B13" s="279">
        <v>2</v>
      </c>
      <c r="C13" s="280" t="str">
        <f>'DATA PESERTA DIDIK'!D16</f>
        <v>CHERYL FELICIA PUTRI</v>
      </c>
      <c r="D13" s="284"/>
      <c r="E13" s="285"/>
      <c r="F13" s="285"/>
      <c r="G13" s="285"/>
      <c r="H13" s="285"/>
      <c r="I13" s="285"/>
      <c r="J13" s="285"/>
      <c r="K13" s="285"/>
      <c r="L13" s="285"/>
      <c r="M13" s="285"/>
      <c r="N13" s="285"/>
      <c r="O13" s="285"/>
      <c r="P13" s="285"/>
      <c r="Q13" s="285"/>
      <c r="R13" s="285"/>
      <c r="S13" s="285"/>
      <c r="T13" s="285"/>
      <c r="U13" s="285"/>
      <c r="V13" s="285"/>
      <c r="W13" s="285"/>
      <c r="X13" s="286">
        <f t="shared" si="0"/>
        <v>0</v>
      </c>
      <c r="Y13" s="265"/>
      <c r="Z13" s="266" t="e">
        <f t="shared" si="1"/>
        <v>#N/A</v>
      </c>
      <c r="AA13" s="266">
        <f t="shared" si="2"/>
        <v>0</v>
      </c>
      <c r="AB13" s="266" t="e">
        <f t="shared" si="3"/>
        <v>#N/A</v>
      </c>
      <c r="AC13" s="266" t="e">
        <f t="shared" si="4"/>
        <v>#N/A</v>
      </c>
      <c r="AD13" s="266">
        <f t="shared" si="5"/>
        <v>0</v>
      </c>
      <c r="AE13" s="266" t="e">
        <f t="shared" si="6"/>
        <v>#N/A</v>
      </c>
      <c r="AF13" s="266"/>
    </row>
    <row r="14" spans="1:32" ht="16.5" customHeight="1">
      <c r="A14" s="265"/>
      <c r="B14" s="279">
        <v>3</v>
      </c>
      <c r="C14" s="280" t="str">
        <f>'DATA PESERTA DIDIK'!D17</f>
        <v>CINTAKHANZA ARFINZA GHANIYYA</v>
      </c>
      <c r="D14" s="284"/>
      <c r="E14" s="285"/>
      <c r="F14" s="285"/>
      <c r="G14" s="285"/>
      <c r="H14" s="285"/>
      <c r="I14" s="285"/>
      <c r="J14" s="285"/>
      <c r="K14" s="285"/>
      <c r="L14" s="285"/>
      <c r="M14" s="285"/>
      <c r="N14" s="285"/>
      <c r="O14" s="285"/>
      <c r="P14" s="285"/>
      <c r="Q14" s="285"/>
      <c r="R14" s="285"/>
      <c r="S14" s="285"/>
      <c r="T14" s="285"/>
      <c r="U14" s="285"/>
      <c r="V14" s="285"/>
      <c r="W14" s="285"/>
      <c r="X14" s="286">
        <f t="shared" si="0"/>
        <v>0</v>
      </c>
      <c r="Y14" s="265"/>
      <c r="Z14" s="266" t="e">
        <f t="shared" si="1"/>
        <v>#N/A</v>
      </c>
      <c r="AA14" s="266">
        <f t="shared" si="2"/>
        <v>0</v>
      </c>
      <c r="AB14" s="266" t="e">
        <f t="shared" si="3"/>
        <v>#N/A</v>
      </c>
      <c r="AC14" s="266" t="e">
        <f t="shared" si="4"/>
        <v>#N/A</v>
      </c>
      <c r="AD14" s="266">
        <f t="shared" si="5"/>
        <v>0</v>
      </c>
      <c r="AE14" s="266" t="e">
        <f t="shared" si="6"/>
        <v>#N/A</v>
      </c>
      <c r="AF14" s="266"/>
    </row>
    <row r="15" spans="1:32" ht="16.5" customHeight="1">
      <c r="A15" s="265"/>
      <c r="B15" s="279">
        <v>4</v>
      </c>
      <c r="C15" s="280" t="str">
        <f>'DATA PESERTA DIDIK'!D18</f>
        <v>DAFFA FAIRUZ HIDAYANTO</v>
      </c>
      <c r="D15" s="284"/>
      <c r="E15" s="285"/>
      <c r="F15" s="285"/>
      <c r="G15" s="285"/>
      <c r="H15" s="285"/>
      <c r="I15" s="285"/>
      <c r="J15" s="285"/>
      <c r="K15" s="285"/>
      <c r="L15" s="285"/>
      <c r="M15" s="285"/>
      <c r="N15" s="285"/>
      <c r="O15" s="285"/>
      <c r="P15" s="285"/>
      <c r="Q15" s="285"/>
      <c r="R15" s="285"/>
      <c r="S15" s="285"/>
      <c r="T15" s="285"/>
      <c r="U15" s="285"/>
      <c r="V15" s="285"/>
      <c r="W15" s="285"/>
      <c r="X15" s="286">
        <f t="shared" si="0"/>
        <v>0</v>
      </c>
      <c r="Y15" s="265"/>
      <c r="Z15" s="266" t="e">
        <f t="shared" si="1"/>
        <v>#N/A</v>
      </c>
      <c r="AA15" s="266">
        <f t="shared" si="2"/>
        <v>0</v>
      </c>
      <c r="AB15" s="266" t="e">
        <f t="shared" si="3"/>
        <v>#N/A</v>
      </c>
      <c r="AC15" s="266" t="e">
        <f t="shared" si="4"/>
        <v>#N/A</v>
      </c>
      <c r="AD15" s="266">
        <f t="shared" si="5"/>
        <v>0</v>
      </c>
      <c r="AE15" s="266" t="e">
        <f t="shared" si="6"/>
        <v>#N/A</v>
      </c>
      <c r="AF15" s="266"/>
    </row>
    <row r="16" spans="1:32" ht="16.5" customHeight="1">
      <c r="A16" s="265"/>
      <c r="B16" s="279">
        <v>5</v>
      </c>
      <c r="C16" s="280" t="str">
        <f>'DATA PESERTA DIDIK'!D19</f>
        <v>DAFFA NAUFAL ALFARIL</v>
      </c>
      <c r="D16" s="284"/>
      <c r="E16" s="285"/>
      <c r="F16" s="285"/>
      <c r="G16" s="285"/>
      <c r="H16" s="285"/>
      <c r="I16" s="285"/>
      <c r="J16" s="285"/>
      <c r="K16" s="285"/>
      <c r="L16" s="285"/>
      <c r="M16" s="285"/>
      <c r="N16" s="285"/>
      <c r="O16" s="285"/>
      <c r="P16" s="285"/>
      <c r="Q16" s="285"/>
      <c r="R16" s="285"/>
      <c r="S16" s="285"/>
      <c r="T16" s="285"/>
      <c r="U16" s="285"/>
      <c r="V16" s="285"/>
      <c r="W16" s="285"/>
      <c r="X16" s="286">
        <f t="shared" si="0"/>
        <v>0</v>
      </c>
      <c r="Y16" s="265"/>
      <c r="Z16" s="266" t="e">
        <f t="shared" si="1"/>
        <v>#N/A</v>
      </c>
      <c r="AA16" s="266">
        <f t="shared" si="2"/>
        <v>0</v>
      </c>
      <c r="AB16" s="266" t="e">
        <f t="shared" si="3"/>
        <v>#N/A</v>
      </c>
      <c r="AC16" s="266" t="e">
        <f t="shared" si="4"/>
        <v>#N/A</v>
      </c>
      <c r="AD16" s="266">
        <f t="shared" si="5"/>
        <v>0</v>
      </c>
      <c r="AE16" s="266" t="e">
        <f t="shared" si="6"/>
        <v>#N/A</v>
      </c>
      <c r="AF16" s="266"/>
    </row>
    <row r="17" spans="1:32" ht="16.5" customHeight="1">
      <c r="A17" s="265"/>
      <c r="B17" s="279">
        <v>6</v>
      </c>
      <c r="C17" s="280" t="str">
        <f>'DATA PESERTA DIDIK'!D20</f>
        <v>DYAN ADHITAMA CATUR RIADY</v>
      </c>
      <c r="D17" s="284"/>
      <c r="E17" s="285"/>
      <c r="F17" s="285"/>
      <c r="G17" s="285"/>
      <c r="H17" s="285"/>
      <c r="I17" s="285"/>
      <c r="J17" s="285"/>
      <c r="K17" s="285"/>
      <c r="L17" s="285"/>
      <c r="M17" s="285"/>
      <c r="N17" s="285"/>
      <c r="O17" s="285"/>
      <c r="P17" s="285"/>
      <c r="Q17" s="285"/>
      <c r="R17" s="285"/>
      <c r="S17" s="285"/>
      <c r="T17" s="285"/>
      <c r="U17" s="285"/>
      <c r="V17" s="285"/>
      <c r="W17" s="285"/>
      <c r="X17" s="286">
        <f t="shared" si="0"/>
        <v>0</v>
      </c>
      <c r="Y17" s="265"/>
      <c r="Z17" s="266" t="e">
        <f t="shared" si="1"/>
        <v>#N/A</v>
      </c>
      <c r="AA17" s="266">
        <f t="shared" si="2"/>
        <v>0</v>
      </c>
      <c r="AB17" s="266" t="e">
        <f t="shared" si="3"/>
        <v>#N/A</v>
      </c>
      <c r="AC17" s="266" t="e">
        <f t="shared" si="4"/>
        <v>#N/A</v>
      </c>
      <c r="AD17" s="266">
        <f t="shared" si="5"/>
        <v>0</v>
      </c>
      <c r="AE17" s="266" t="e">
        <f t="shared" si="6"/>
        <v>#N/A</v>
      </c>
      <c r="AF17" s="266"/>
    </row>
    <row r="18" spans="1:32" ht="16.5" customHeight="1">
      <c r="A18" s="265"/>
      <c r="B18" s="279">
        <v>7</v>
      </c>
      <c r="C18" s="280" t="str">
        <f>'DATA PESERTA DIDIK'!D21</f>
        <v>GENDHIS KINANTI TALITHA HERNADI</v>
      </c>
      <c r="D18" s="284"/>
      <c r="E18" s="285"/>
      <c r="F18" s="285"/>
      <c r="G18" s="285"/>
      <c r="H18" s="285"/>
      <c r="I18" s="285"/>
      <c r="J18" s="285"/>
      <c r="K18" s="285"/>
      <c r="L18" s="285"/>
      <c r="M18" s="285"/>
      <c r="N18" s="285"/>
      <c r="O18" s="285"/>
      <c r="P18" s="285"/>
      <c r="Q18" s="285"/>
      <c r="R18" s="285"/>
      <c r="S18" s="285"/>
      <c r="T18" s="285"/>
      <c r="U18" s="285"/>
      <c r="V18" s="285"/>
      <c r="W18" s="285"/>
      <c r="X18" s="286">
        <f t="shared" si="0"/>
        <v>0</v>
      </c>
      <c r="Y18" s="265"/>
      <c r="Z18" s="266" t="e">
        <f t="shared" si="1"/>
        <v>#N/A</v>
      </c>
      <c r="AA18" s="266">
        <f t="shared" si="2"/>
        <v>0</v>
      </c>
      <c r="AB18" s="266" t="e">
        <f t="shared" si="3"/>
        <v>#N/A</v>
      </c>
      <c r="AC18" s="266" t="e">
        <f t="shared" si="4"/>
        <v>#N/A</v>
      </c>
      <c r="AD18" s="266">
        <f t="shared" si="5"/>
        <v>0</v>
      </c>
      <c r="AE18" s="266" t="e">
        <f t="shared" si="6"/>
        <v>#N/A</v>
      </c>
      <c r="AF18" s="266"/>
    </row>
    <row r="19" spans="1:32" ht="16.5" customHeight="1">
      <c r="A19" s="265"/>
      <c r="B19" s="279">
        <v>8</v>
      </c>
      <c r="C19" s="280" t="str">
        <f>'DATA PESERTA DIDIK'!D22</f>
        <v>HANAN TAQI AFLAHA</v>
      </c>
      <c r="D19" s="284"/>
      <c r="E19" s="285"/>
      <c r="F19" s="285"/>
      <c r="G19" s="285"/>
      <c r="H19" s="285"/>
      <c r="I19" s="285"/>
      <c r="J19" s="285"/>
      <c r="K19" s="285"/>
      <c r="L19" s="285"/>
      <c r="M19" s="285"/>
      <c r="N19" s="285"/>
      <c r="O19" s="285"/>
      <c r="P19" s="285"/>
      <c r="Q19" s="285"/>
      <c r="R19" s="285"/>
      <c r="S19" s="285"/>
      <c r="T19" s="285"/>
      <c r="U19" s="285"/>
      <c r="V19" s="285"/>
      <c r="W19" s="285"/>
      <c r="X19" s="286">
        <f t="shared" si="0"/>
        <v>0</v>
      </c>
      <c r="Y19" s="265"/>
      <c r="Z19" s="266" t="e">
        <f t="shared" si="1"/>
        <v>#N/A</v>
      </c>
      <c r="AA19" s="266">
        <f t="shared" si="2"/>
        <v>0</v>
      </c>
      <c r="AB19" s="266" t="e">
        <f t="shared" si="3"/>
        <v>#N/A</v>
      </c>
      <c r="AC19" s="266" t="e">
        <f t="shared" si="4"/>
        <v>#N/A</v>
      </c>
      <c r="AD19" s="266">
        <f t="shared" si="5"/>
        <v>0</v>
      </c>
      <c r="AE19" s="266" t="e">
        <f t="shared" si="6"/>
        <v>#N/A</v>
      </c>
      <c r="AF19" s="266"/>
    </row>
    <row r="20" spans="1:32" ht="16.5" customHeight="1">
      <c r="A20" s="265"/>
      <c r="B20" s="279">
        <v>9</v>
      </c>
      <c r="C20" s="280" t="str">
        <f>'DATA PESERTA DIDIK'!D23</f>
        <v>ILLONA JIHAN AL SYAURABBANI</v>
      </c>
      <c r="D20" s="284"/>
      <c r="E20" s="285"/>
      <c r="F20" s="285"/>
      <c r="G20" s="285"/>
      <c r="H20" s="285"/>
      <c r="I20" s="285"/>
      <c r="J20" s="285"/>
      <c r="K20" s="285"/>
      <c r="L20" s="285"/>
      <c r="M20" s="285"/>
      <c r="N20" s="285"/>
      <c r="O20" s="285"/>
      <c r="P20" s="285"/>
      <c r="Q20" s="285"/>
      <c r="R20" s="285"/>
      <c r="S20" s="285"/>
      <c r="T20" s="285"/>
      <c r="U20" s="285"/>
      <c r="V20" s="285"/>
      <c r="W20" s="285"/>
      <c r="X20" s="286">
        <f t="shared" si="0"/>
        <v>0</v>
      </c>
      <c r="Y20" s="265"/>
      <c r="Z20" s="266" t="e">
        <f t="shared" si="1"/>
        <v>#N/A</v>
      </c>
      <c r="AA20" s="266">
        <f t="shared" si="2"/>
        <v>0</v>
      </c>
      <c r="AB20" s="266" t="e">
        <f t="shared" si="3"/>
        <v>#N/A</v>
      </c>
      <c r="AC20" s="266" t="e">
        <f t="shared" si="4"/>
        <v>#N/A</v>
      </c>
      <c r="AD20" s="266">
        <f t="shared" si="5"/>
        <v>0</v>
      </c>
      <c r="AE20" s="266" t="e">
        <f t="shared" si="6"/>
        <v>#N/A</v>
      </c>
      <c r="AF20" s="266"/>
    </row>
    <row r="21" spans="1:32" ht="16.5" customHeight="1">
      <c r="A21" s="265"/>
      <c r="B21" s="279">
        <v>10</v>
      </c>
      <c r="C21" s="280" t="str">
        <f>'DATA PESERTA DIDIK'!D24</f>
        <v>LATISHA MEIRA AZIZAHRA</v>
      </c>
      <c r="D21" s="284"/>
      <c r="E21" s="285"/>
      <c r="F21" s="285"/>
      <c r="G21" s="285"/>
      <c r="H21" s="285"/>
      <c r="I21" s="285"/>
      <c r="J21" s="285"/>
      <c r="K21" s="285"/>
      <c r="L21" s="285"/>
      <c r="M21" s="285"/>
      <c r="N21" s="285"/>
      <c r="O21" s="285"/>
      <c r="P21" s="285"/>
      <c r="Q21" s="285"/>
      <c r="R21" s="285"/>
      <c r="S21" s="285"/>
      <c r="T21" s="285"/>
      <c r="U21" s="285"/>
      <c r="V21" s="285"/>
      <c r="W21" s="285"/>
      <c r="X21" s="286">
        <f t="shared" si="0"/>
        <v>0</v>
      </c>
      <c r="Y21" s="265"/>
      <c r="Z21" s="266" t="e">
        <f t="shared" si="1"/>
        <v>#N/A</v>
      </c>
      <c r="AA21" s="266">
        <f t="shared" si="2"/>
        <v>0</v>
      </c>
      <c r="AB21" s="266" t="e">
        <f t="shared" si="3"/>
        <v>#N/A</v>
      </c>
      <c r="AC21" s="266" t="e">
        <f t="shared" si="4"/>
        <v>#N/A</v>
      </c>
      <c r="AD21" s="266">
        <f t="shared" si="5"/>
        <v>0</v>
      </c>
      <c r="AE21" s="266" t="e">
        <f t="shared" si="6"/>
        <v>#N/A</v>
      </c>
      <c r="AF21" s="266"/>
    </row>
    <row r="22" spans="1:32" ht="16.5" customHeight="1">
      <c r="A22" s="265"/>
      <c r="B22" s="279">
        <v>11</v>
      </c>
      <c r="C22" s="280" t="str">
        <f>'DATA PESERTA DIDIK'!D25</f>
        <v>MUHAMMAD ANANTA AESAR NAIL</v>
      </c>
      <c r="D22" s="284"/>
      <c r="E22" s="285"/>
      <c r="F22" s="285"/>
      <c r="G22" s="285"/>
      <c r="H22" s="285"/>
      <c r="I22" s="285"/>
      <c r="J22" s="285"/>
      <c r="K22" s="285"/>
      <c r="L22" s="285"/>
      <c r="M22" s="285"/>
      <c r="N22" s="285"/>
      <c r="O22" s="285"/>
      <c r="P22" s="285"/>
      <c r="Q22" s="285"/>
      <c r="R22" s="285"/>
      <c r="S22" s="285"/>
      <c r="T22" s="285"/>
      <c r="U22" s="285"/>
      <c r="V22" s="285"/>
      <c r="W22" s="285"/>
      <c r="X22" s="286">
        <f t="shared" si="0"/>
        <v>0</v>
      </c>
      <c r="Y22" s="265"/>
      <c r="Z22" s="266" t="e">
        <f t="shared" si="1"/>
        <v>#N/A</v>
      </c>
      <c r="AA22" s="266">
        <f t="shared" si="2"/>
        <v>0</v>
      </c>
      <c r="AB22" s="266" t="e">
        <f t="shared" si="3"/>
        <v>#N/A</v>
      </c>
      <c r="AC22" s="266" t="e">
        <f t="shared" si="4"/>
        <v>#N/A</v>
      </c>
      <c r="AD22" s="266">
        <f t="shared" si="5"/>
        <v>0</v>
      </c>
      <c r="AE22" s="266" t="e">
        <f t="shared" si="6"/>
        <v>#N/A</v>
      </c>
      <c r="AF22" s="266"/>
    </row>
    <row r="23" spans="1:32" ht="16.5" customHeight="1">
      <c r="A23" s="265"/>
      <c r="B23" s="279">
        <v>12</v>
      </c>
      <c r="C23" s="280" t="str">
        <f>'DATA PESERTA DIDIK'!D26</f>
        <v>MUHAMMAD FAREZKY IMANULLAH</v>
      </c>
      <c r="D23" s="284"/>
      <c r="E23" s="285"/>
      <c r="F23" s="285"/>
      <c r="G23" s="285"/>
      <c r="H23" s="285"/>
      <c r="I23" s="285"/>
      <c r="J23" s="285"/>
      <c r="K23" s="285"/>
      <c r="L23" s="285"/>
      <c r="M23" s="285"/>
      <c r="N23" s="285"/>
      <c r="O23" s="285"/>
      <c r="P23" s="285"/>
      <c r="Q23" s="285"/>
      <c r="R23" s="285"/>
      <c r="S23" s="285"/>
      <c r="T23" s="285"/>
      <c r="U23" s="285"/>
      <c r="V23" s="285"/>
      <c r="W23" s="285"/>
      <c r="X23" s="286">
        <f t="shared" si="0"/>
        <v>0</v>
      </c>
      <c r="Y23" s="265"/>
      <c r="Z23" s="266" t="e">
        <f t="shared" si="1"/>
        <v>#N/A</v>
      </c>
      <c r="AA23" s="266">
        <f t="shared" si="2"/>
        <v>0</v>
      </c>
      <c r="AB23" s="266" t="e">
        <f t="shared" si="3"/>
        <v>#N/A</v>
      </c>
      <c r="AC23" s="266" t="e">
        <f t="shared" si="4"/>
        <v>#N/A</v>
      </c>
      <c r="AD23" s="266">
        <f t="shared" si="5"/>
        <v>0</v>
      </c>
      <c r="AE23" s="266" t="e">
        <f t="shared" si="6"/>
        <v>#N/A</v>
      </c>
      <c r="AF23" s="266"/>
    </row>
    <row r="24" spans="1:32" ht="16.5" customHeight="1">
      <c r="A24" s="265"/>
      <c r="B24" s="279">
        <v>13</v>
      </c>
      <c r="C24" s="280" t="str">
        <f>'DATA PESERTA DIDIK'!D27</f>
        <v>MUHAMMAD HAFIDZ RAFI RACHMAN</v>
      </c>
      <c r="D24" s="284"/>
      <c r="E24" s="285"/>
      <c r="F24" s="285"/>
      <c r="G24" s="285"/>
      <c r="H24" s="285"/>
      <c r="I24" s="285"/>
      <c r="J24" s="285"/>
      <c r="K24" s="285"/>
      <c r="L24" s="285"/>
      <c r="M24" s="285"/>
      <c r="N24" s="285"/>
      <c r="O24" s="285"/>
      <c r="P24" s="285"/>
      <c r="Q24" s="285"/>
      <c r="R24" s="285"/>
      <c r="S24" s="285"/>
      <c r="T24" s="285"/>
      <c r="U24" s="285"/>
      <c r="V24" s="285"/>
      <c r="W24" s="285"/>
      <c r="X24" s="286">
        <f t="shared" si="0"/>
        <v>0</v>
      </c>
      <c r="Y24" s="265"/>
      <c r="Z24" s="266" t="e">
        <f t="shared" si="1"/>
        <v>#N/A</v>
      </c>
      <c r="AA24" s="266">
        <f t="shared" si="2"/>
        <v>0</v>
      </c>
      <c r="AB24" s="266" t="e">
        <f t="shared" si="3"/>
        <v>#N/A</v>
      </c>
      <c r="AC24" s="266" t="e">
        <f t="shared" si="4"/>
        <v>#N/A</v>
      </c>
      <c r="AD24" s="266">
        <f t="shared" si="5"/>
        <v>0</v>
      </c>
      <c r="AE24" s="266" t="e">
        <f t="shared" si="6"/>
        <v>#N/A</v>
      </c>
      <c r="AF24" s="266"/>
    </row>
    <row r="25" spans="1:32" ht="16.5" customHeight="1">
      <c r="A25" s="265"/>
      <c r="B25" s="279">
        <v>14</v>
      </c>
      <c r="C25" s="280" t="str">
        <f>'DATA PESERTA DIDIK'!D28</f>
        <v>MUHAMMAD RAJASTA ANDISA KRISNATAMA</v>
      </c>
      <c r="D25" s="284"/>
      <c r="E25" s="285"/>
      <c r="F25" s="285"/>
      <c r="G25" s="285"/>
      <c r="H25" s="285"/>
      <c r="I25" s="285"/>
      <c r="J25" s="285"/>
      <c r="K25" s="285"/>
      <c r="L25" s="285"/>
      <c r="M25" s="285"/>
      <c r="N25" s="285"/>
      <c r="O25" s="285"/>
      <c r="P25" s="285"/>
      <c r="Q25" s="285"/>
      <c r="R25" s="285"/>
      <c r="S25" s="285"/>
      <c r="T25" s="285"/>
      <c r="U25" s="285"/>
      <c r="V25" s="285"/>
      <c r="W25" s="285"/>
      <c r="X25" s="286">
        <f t="shared" si="0"/>
        <v>0</v>
      </c>
      <c r="Y25" s="265"/>
      <c r="Z25" s="266" t="e">
        <f t="shared" si="1"/>
        <v>#N/A</v>
      </c>
      <c r="AA25" s="266">
        <f t="shared" si="2"/>
        <v>0</v>
      </c>
      <c r="AB25" s="266" t="e">
        <f t="shared" si="3"/>
        <v>#N/A</v>
      </c>
      <c r="AC25" s="266" t="e">
        <f t="shared" si="4"/>
        <v>#N/A</v>
      </c>
      <c r="AD25" s="266">
        <f t="shared" si="5"/>
        <v>0</v>
      </c>
      <c r="AE25" s="266" t="e">
        <f t="shared" si="6"/>
        <v>#N/A</v>
      </c>
      <c r="AF25" s="266"/>
    </row>
    <row r="26" spans="1:32" ht="16.5" customHeight="1">
      <c r="A26" s="265"/>
      <c r="B26" s="279">
        <v>15</v>
      </c>
      <c r="C26" s="280" t="str">
        <f>'DATA PESERTA DIDIK'!D29</f>
        <v>MUHAMMAD SABIAN ELDEN LAKSANA</v>
      </c>
      <c r="D26" s="284"/>
      <c r="E26" s="285"/>
      <c r="F26" s="285"/>
      <c r="G26" s="285"/>
      <c r="H26" s="285"/>
      <c r="I26" s="285"/>
      <c r="J26" s="285"/>
      <c r="K26" s="285"/>
      <c r="L26" s="285"/>
      <c r="M26" s="285"/>
      <c r="N26" s="285"/>
      <c r="O26" s="285"/>
      <c r="P26" s="285"/>
      <c r="Q26" s="285"/>
      <c r="R26" s="285"/>
      <c r="S26" s="285"/>
      <c r="T26" s="285"/>
      <c r="U26" s="285"/>
      <c r="V26" s="285"/>
      <c r="W26" s="285"/>
      <c r="X26" s="286">
        <f t="shared" si="0"/>
        <v>0</v>
      </c>
      <c r="Y26" s="265"/>
      <c r="Z26" s="266" t="e">
        <f t="shared" si="1"/>
        <v>#N/A</v>
      </c>
      <c r="AA26" s="266">
        <f t="shared" si="2"/>
        <v>0</v>
      </c>
      <c r="AB26" s="266" t="e">
        <f t="shared" si="3"/>
        <v>#N/A</v>
      </c>
      <c r="AC26" s="266" t="e">
        <f t="shared" si="4"/>
        <v>#N/A</v>
      </c>
      <c r="AD26" s="266">
        <f t="shared" si="5"/>
        <v>0</v>
      </c>
      <c r="AE26" s="266" t="e">
        <f t="shared" si="6"/>
        <v>#N/A</v>
      </c>
      <c r="AF26" s="266"/>
    </row>
    <row r="27" spans="1:32" ht="16.5" customHeight="1">
      <c r="A27" s="265"/>
      <c r="B27" s="279">
        <v>16</v>
      </c>
      <c r="C27" s="280" t="str">
        <f>'DATA PESERTA DIDIK'!D30</f>
        <v>NARENDRA AZKA RAMADHAN</v>
      </c>
      <c r="D27" s="284"/>
      <c r="E27" s="285"/>
      <c r="F27" s="285"/>
      <c r="G27" s="285"/>
      <c r="H27" s="285"/>
      <c r="I27" s="285"/>
      <c r="J27" s="285"/>
      <c r="K27" s="285"/>
      <c r="L27" s="285"/>
      <c r="M27" s="285"/>
      <c r="N27" s="285"/>
      <c r="O27" s="285"/>
      <c r="P27" s="285"/>
      <c r="Q27" s="285"/>
      <c r="R27" s="285"/>
      <c r="S27" s="285"/>
      <c r="T27" s="285"/>
      <c r="U27" s="285"/>
      <c r="V27" s="285"/>
      <c r="W27" s="285"/>
      <c r="X27" s="286">
        <f t="shared" si="0"/>
        <v>0</v>
      </c>
      <c r="Y27" s="265"/>
      <c r="Z27" s="266" t="e">
        <f t="shared" si="1"/>
        <v>#N/A</v>
      </c>
      <c r="AA27" s="266">
        <f t="shared" si="2"/>
        <v>0</v>
      </c>
      <c r="AB27" s="266" t="e">
        <f t="shared" si="3"/>
        <v>#N/A</v>
      </c>
      <c r="AC27" s="266" t="e">
        <f t="shared" si="4"/>
        <v>#N/A</v>
      </c>
      <c r="AD27" s="266">
        <f t="shared" si="5"/>
        <v>0</v>
      </c>
      <c r="AE27" s="266" t="e">
        <f t="shared" si="6"/>
        <v>#N/A</v>
      </c>
      <c r="AF27" s="266"/>
    </row>
    <row r="28" spans="1:32" ht="16.5" customHeight="1">
      <c r="A28" s="265"/>
      <c r="B28" s="279">
        <v>17</v>
      </c>
      <c r="C28" s="280" t="str">
        <f>'DATA PESERTA DIDIK'!D31</f>
        <v>NAUFAL IHSAN HAWARI</v>
      </c>
      <c r="D28" s="284"/>
      <c r="E28" s="285"/>
      <c r="F28" s="285"/>
      <c r="G28" s="285"/>
      <c r="H28" s="285"/>
      <c r="I28" s="285"/>
      <c r="J28" s="285"/>
      <c r="K28" s="285"/>
      <c r="L28" s="285"/>
      <c r="M28" s="285"/>
      <c r="N28" s="285"/>
      <c r="O28" s="285"/>
      <c r="P28" s="285"/>
      <c r="Q28" s="285"/>
      <c r="R28" s="285"/>
      <c r="S28" s="285"/>
      <c r="T28" s="285"/>
      <c r="U28" s="285"/>
      <c r="V28" s="285"/>
      <c r="W28" s="285"/>
      <c r="X28" s="286">
        <f t="shared" si="0"/>
        <v>0</v>
      </c>
      <c r="Y28" s="265"/>
      <c r="Z28" s="266" t="e">
        <f t="shared" si="1"/>
        <v>#N/A</v>
      </c>
      <c r="AA28" s="266">
        <f t="shared" si="2"/>
        <v>0</v>
      </c>
      <c r="AB28" s="266" t="e">
        <f t="shared" si="3"/>
        <v>#N/A</v>
      </c>
      <c r="AC28" s="266" t="e">
        <f t="shared" si="4"/>
        <v>#N/A</v>
      </c>
      <c r="AD28" s="266">
        <f t="shared" si="5"/>
        <v>0</v>
      </c>
      <c r="AE28" s="266" t="e">
        <f t="shared" si="6"/>
        <v>#N/A</v>
      </c>
      <c r="AF28" s="266"/>
    </row>
    <row r="29" spans="1:32" ht="16.5" customHeight="1">
      <c r="A29" s="265"/>
      <c r="B29" s="279">
        <v>18</v>
      </c>
      <c r="C29" s="280" t="str">
        <f>'DATA PESERTA DIDIK'!D32</f>
        <v>SULTAN ATHALA DAVILLIO JAYANEGARA</v>
      </c>
      <c r="D29" s="284"/>
      <c r="E29" s="285"/>
      <c r="F29" s="285"/>
      <c r="G29" s="285"/>
      <c r="H29" s="285"/>
      <c r="I29" s="285"/>
      <c r="J29" s="285"/>
      <c r="K29" s="285"/>
      <c r="L29" s="285"/>
      <c r="M29" s="285"/>
      <c r="N29" s="285"/>
      <c r="O29" s="285"/>
      <c r="P29" s="285"/>
      <c r="Q29" s="285"/>
      <c r="R29" s="285"/>
      <c r="S29" s="285"/>
      <c r="T29" s="285"/>
      <c r="U29" s="285"/>
      <c r="V29" s="285"/>
      <c r="W29" s="285"/>
      <c r="X29" s="286">
        <f t="shared" si="0"/>
        <v>0</v>
      </c>
      <c r="Y29" s="265"/>
      <c r="Z29" s="266" t="e">
        <f t="shared" si="1"/>
        <v>#N/A</v>
      </c>
      <c r="AA29" s="266">
        <f t="shared" si="2"/>
        <v>0</v>
      </c>
      <c r="AB29" s="266" t="e">
        <f t="shared" si="3"/>
        <v>#N/A</v>
      </c>
      <c r="AC29" s="266" t="e">
        <f t="shared" si="4"/>
        <v>#N/A</v>
      </c>
      <c r="AD29" s="266">
        <f t="shared" si="5"/>
        <v>0</v>
      </c>
      <c r="AE29" s="266" t="e">
        <f t="shared" si="6"/>
        <v>#N/A</v>
      </c>
      <c r="AF29" s="266"/>
    </row>
    <row r="30" spans="1:32" ht="16.5" customHeight="1">
      <c r="A30" s="265"/>
      <c r="B30" s="279">
        <v>19</v>
      </c>
      <c r="C30" s="280" t="str">
        <f>'DATA PESERTA DIDIK'!D33</f>
        <v>SYIFA AZZAHRA RAHMANIA</v>
      </c>
      <c r="D30" s="284"/>
      <c r="E30" s="285"/>
      <c r="F30" s="285"/>
      <c r="G30" s="285"/>
      <c r="H30" s="285"/>
      <c r="I30" s="285"/>
      <c r="J30" s="285"/>
      <c r="K30" s="285"/>
      <c r="L30" s="285"/>
      <c r="M30" s="285"/>
      <c r="N30" s="285"/>
      <c r="O30" s="285"/>
      <c r="P30" s="285"/>
      <c r="Q30" s="285"/>
      <c r="R30" s="285"/>
      <c r="S30" s="285"/>
      <c r="T30" s="285"/>
      <c r="U30" s="285"/>
      <c r="V30" s="285"/>
      <c r="W30" s="285"/>
      <c r="X30" s="286">
        <f t="shared" si="0"/>
        <v>0</v>
      </c>
      <c r="Y30" s="265"/>
      <c r="Z30" s="266" t="e">
        <f t="shared" si="1"/>
        <v>#N/A</v>
      </c>
      <c r="AA30" s="266">
        <f t="shared" si="2"/>
        <v>0</v>
      </c>
      <c r="AB30" s="266" t="e">
        <f t="shared" si="3"/>
        <v>#N/A</v>
      </c>
      <c r="AC30" s="266" t="e">
        <f t="shared" si="4"/>
        <v>#N/A</v>
      </c>
      <c r="AD30" s="266">
        <f t="shared" si="5"/>
        <v>0</v>
      </c>
      <c r="AE30" s="266" t="e">
        <f t="shared" si="6"/>
        <v>#N/A</v>
      </c>
      <c r="AF30" s="266"/>
    </row>
    <row r="31" spans="1:32" ht="16.5" customHeight="1">
      <c r="A31" s="265"/>
      <c r="B31" s="279">
        <v>20</v>
      </c>
      <c r="C31" s="280" t="str">
        <f>'DATA PESERTA DIDIK'!D34</f>
        <v>ZERINA RAZEETA SHANUM</v>
      </c>
      <c r="D31" s="284"/>
      <c r="E31" s="285"/>
      <c r="F31" s="285"/>
      <c r="G31" s="285"/>
      <c r="H31" s="285"/>
      <c r="I31" s="285"/>
      <c r="J31" s="285"/>
      <c r="K31" s="285"/>
      <c r="L31" s="285"/>
      <c r="M31" s="285"/>
      <c r="N31" s="285"/>
      <c r="O31" s="285"/>
      <c r="P31" s="285"/>
      <c r="Q31" s="285"/>
      <c r="R31" s="285"/>
      <c r="S31" s="285"/>
      <c r="T31" s="285"/>
      <c r="U31" s="285"/>
      <c r="V31" s="285"/>
      <c r="W31" s="285"/>
      <c r="X31" s="286">
        <f t="shared" si="0"/>
        <v>0</v>
      </c>
      <c r="Y31" s="265"/>
      <c r="Z31" s="266" t="e">
        <f t="shared" si="1"/>
        <v>#N/A</v>
      </c>
      <c r="AA31" s="266">
        <f t="shared" si="2"/>
        <v>0</v>
      </c>
      <c r="AB31" s="266" t="e">
        <f t="shared" si="3"/>
        <v>#N/A</v>
      </c>
      <c r="AC31" s="266" t="e">
        <f t="shared" si="4"/>
        <v>#N/A</v>
      </c>
      <c r="AD31" s="266">
        <f t="shared" si="5"/>
        <v>0</v>
      </c>
      <c r="AE31" s="266" t="e">
        <f t="shared" si="6"/>
        <v>#N/A</v>
      </c>
      <c r="AF31" s="266"/>
    </row>
    <row r="32" spans="1:32" ht="16.5" customHeight="1">
      <c r="A32" s="265"/>
      <c r="B32" s="279">
        <v>21</v>
      </c>
      <c r="C32" s="280" t="str">
        <f>'DATA PESERTA DIDIK'!D35</f>
        <v>ANAYRA TALITHA AZZAHRA</v>
      </c>
      <c r="D32" s="284"/>
      <c r="E32" s="285"/>
      <c r="F32" s="285"/>
      <c r="G32" s="285"/>
      <c r="H32" s="285"/>
      <c r="I32" s="285"/>
      <c r="J32" s="285"/>
      <c r="K32" s="285"/>
      <c r="L32" s="285"/>
      <c r="M32" s="285"/>
      <c r="N32" s="285"/>
      <c r="O32" s="285"/>
      <c r="P32" s="285"/>
      <c r="Q32" s="285"/>
      <c r="R32" s="285"/>
      <c r="S32" s="285"/>
      <c r="T32" s="285"/>
      <c r="U32" s="285"/>
      <c r="V32" s="285"/>
      <c r="W32" s="285"/>
      <c r="X32" s="286">
        <f t="shared" si="0"/>
        <v>0</v>
      </c>
      <c r="Y32" s="265"/>
      <c r="Z32" s="266" t="e">
        <f t="shared" si="1"/>
        <v>#N/A</v>
      </c>
      <c r="AA32" s="266">
        <f t="shared" si="2"/>
        <v>0</v>
      </c>
      <c r="AB32" s="266" t="e">
        <f t="shared" si="3"/>
        <v>#N/A</v>
      </c>
      <c r="AC32" s="266" t="e">
        <f t="shared" si="4"/>
        <v>#N/A</v>
      </c>
      <c r="AD32" s="266">
        <f t="shared" si="5"/>
        <v>0</v>
      </c>
      <c r="AE32" s="266" t="e">
        <f t="shared" si="6"/>
        <v>#N/A</v>
      </c>
      <c r="AF32" s="266"/>
    </row>
    <row r="33" spans="1:32" ht="16.5" customHeight="1">
      <c r="A33" s="265"/>
      <c r="B33" s="279">
        <v>22</v>
      </c>
      <c r="C33" s="280" t="str">
        <f>'DATA PESERTA DIDIK'!D36</f>
        <v>VARIO RAUF WILUTOMO</v>
      </c>
      <c r="D33" s="284"/>
      <c r="E33" s="285"/>
      <c r="F33" s="285"/>
      <c r="G33" s="285"/>
      <c r="H33" s="285"/>
      <c r="I33" s="285"/>
      <c r="J33" s="285"/>
      <c r="K33" s="285"/>
      <c r="L33" s="285"/>
      <c r="M33" s="285"/>
      <c r="N33" s="285"/>
      <c r="O33" s="285"/>
      <c r="P33" s="285"/>
      <c r="Q33" s="285"/>
      <c r="R33" s="285"/>
      <c r="S33" s="285"/>
      <c r="T33" s="285"/>
      <c r="U33" s="285"/>
      <c r="V33" s="285"/>
      <c r="W33" s="285"/>
      <c r="X33" s="286">
        <f t="shared" si="0"/>
        <v>0</v>
      </c>
      <c r="Y33" s="265"/>
      <c r="Z33" s="266" t="e">
        <f t="shared" si="1"/>
        <v>#N/A</v>
      </c>
      <c r="AA33" s="266">
        <f t="shared" si="2"/>
        <v>0</v>
      </c>
      <c r="AB33" s="266" t="e">
        <f t="shared" si="3"/>
        <v>#N/A</v>
      </c>
      <c r="AC33" s="266" t="e">
        <f t="shared" si="4"/>
        <v>#N/A</v>
      </c>
      <c r="AD33" s="266">
        <f t="shared" si="5"/>
        <v>0</v>
      </c>
      <c r="AE33" s="266" t="e">
        <f t="shared" si="6"/>
        <v>#N/A</v>
      </c>
      <c r="AF33" s="266"/>
    </row>
    <row r="34" spans="1:32" ht="16.5" customHeight="1">
      <c r="A34" s="265"/>
      <c r="B34" s="279">
        <v>23</v>
      </c>
      <c r="C34" s="280" t="str">
        <f>'DATA PESERTA DIDIK'!D37</f>
        <v>BERLIANTI QAIRINA WIGATI CANDRA</v>
      </c>
      <c r="D34" s="284"/>
      <c r="E34" s="285"/>
      <c r="F34" s="285"/>
      <c r="G34" s="285"/>
      <c r="H34" s="285"/>
      <c r="I34" s="285"/>
      <c r="J34" s="285"/>
      <c r="K34" s="285"/>
      <c r="L34" s="285"/>
      <c r="M34" s="285"/>
      <c r="N34" s="285"/>
      <c r="O34" s="285"/>
      <c r="P34" s="285"/>
      <c r="Q34" s="285"/>
      <c r="R34" s="285"/>
      <c r="S34" s="285"/>
      <c r="T34" s="285"/>
      <c r="U34" s="285"/>
      <c r="V34" s="285"/>
      <c r="W34" s="285"/>
      <c r="X34" s="286">
        <f t="shared" si="0"/>
        <v>0</v>
      </c>
      <c r="Y34" s="265"/>
      <c r="Z34" s="266" t="e">
        <f t="shared" si="1"/>
        <v>#N/A</v>
      </c>
      <c r="AA34" s="266">
        <f t="shared" si="2"/>
        <v>0</v>
      </c>
      <c r="AB34" s="266" t="e">
        <f t="shared" si="3"/>
        <v>#N/A</v>
      </c>
      <c r="AC34" s="266" t="e">
        <f t="shared" si="4"/>
        <v>#N/A</v>
      </c>
      <c r="AD34" s="266">
        <f t="shared" si="5"/>
        <v>0</v>
      </c>
      <c r="AE34" s="266" t="e">
        <f t="shared" si="6"/>
        <v>#N/A</v>
      </c>
      <c r="AF34" s="266"/>
    </row>
    <row r="35" spans="1:32" ht="16.5" customHeight="1">
      <c r="A35" s="265"/>
      <c r="B35" s="279">
        <v>24</v>
      </c>
      <c r="C35" s="280">
        <f>'DATA PESERTA DIDIK'!D38</f>
        <v>0</v>
      </c>
      <c r="D35" s="284"/>
      <c r="E35" s="285"/>
      <c r="F35" s="285"/>
      <c r="G35" s="285"/>
      <c r="H35" s="285"/>
      <c r="I35" s="285"/>
      <c r="J35" s="285"/>
      <c r="K35" s="285"/>
      <c r="L35" s="285"/>
      <c r="M35" s="285"/>
      <c r="N35" s="285"/>
      <c r="O35" s="285"/>
      <c r="P35" s="285"/>
      <c r="Q35" s="285"/>
      <c r="R35" s="285"/>
      <c r="S35" s="285"/>
      <c r="T35" s="285"/>
      <c r="U35" s="285"/>
      <c r="V35" s="285"/>
      <c r="W35" s="285"/>
      <c r="X35" s="286">
        <f t="shared" si="0"/>
        <v>0</v>
      </c>
      <c r="Y35" s="265"/>
      <c r="Z35" s="266" t="e">
        <f t="shared" si="1"/>
        <v>#N/A</v>
      </c>
      <c r="AA35" s="266">
        <f t="shared" si="2"/>
        <v>0</v>
      </c>
      <c r="AB35" s="266" t="e">
        <f t="shared" si="3"/>
        <v>#N/A</v>
      </c>
      <c r="AC35" s="266" t="e">
        <f t="shared" si="4"/>
        <v>#N/A</v>
      </c>
      <c r="AD35" s="266">
        <f t="shared" si="5"/>
        <v>0</v>
      </c>
      <c r="AE35" s="266" t="e">
        <f t="shared" si="6"/>
        <v>#N/A</v>
      </c>
      <c r="AF35" s="266"/>
    </row>
    <row r="36" spans="1:32" ht="16.5" customHeight="1">
      <c r="A36" s="265"/>
      <c r="B36" s="279">
        <v>25</v>
      </c>
      <c r="C36" s="280">
        <f>'DATA PESERTA DIDIK'!D39</f>
        <v>0</v>
      </c>
      <c r="D36" s="284"/>
      <c r="E36" s="285"/>
      <c r="F36" s="285"/>
      <c r="G36" s="285"/>
      <c r="H36" s="285"/>
      <c r="I36" s="285"/>
      <c r="J36" s="285"/>
      <c r="K36" s="285"/>
      <c r="L36" s="285"/>
      <c r="M36" s="285"/>
      <c r="N36" s="285"/>
      <c r="O36" s="285"/>
      <c r="P36" s="285"/>
      <c r="Q36" s="285"/>
      <c r="R36" s="285"/>
      <c r="S36" s="285"/>
      <c r="T36" s="285"/>
      <c r="U36" s="285"/>
      <c r="V36" s="285"/>
      <c r="W36" s="285"/>
      <c r="X36" s="286">
        <f t="shared" si="0"/>
        <v>0</v>
      </c>
      <c r="Y36" s="265"/>
      <c r="Z36" s="266" t="e">
        <f t="shared" si="1"/>
        <v>#N/A</v>
      </c>
      <c r="AA36" s="266">
        <f t="shared" si="2"/>
        <v>0</v>
      </c>
      <c r="AB36" s="266" t="e">
        <f t="shared" si="3"/>
        <v>#N/A</v>
      </c>
      <c r="AC36" s="266" t="e">
        <f t="shared" si="4"/>
        <v>#N/A</v>
      </c>
      <c r="AD36" s="266">
        <f t="shared" si="5"/>
        <v>0</v>
      </c>
      <c r="AE36" s="266" t="e">
        <f t="shared" si="6"/>
        <v>#N/A</v>
      </c>
      <c r="AF36" s="266"/>
    </row>
    <row r="37" spans="1:32" ht="16.5" customHeight="1">
      <c r="A37" s="265"/>
      <c r="B37" s="279">
        <v>26</v>
      </c>
      <c r="C37" s="280">
        <f>'DATA PESERTA DIDIK'!D40</f>
        <v>0</v>
      </c>
      <c r="D37" s="284"/>
      <c r="E37" s="285"/>
      <c r="F37" s="285"/>
      <c r="G37" s="285"/>
      <c r="H37" s="285"/>
      <c r="I37" s="285"/>
      <c r="J37" s="285"/>
      <c r="K37" s="285"/>
      <c r="L37" s="285"/>
      <c r="M37" s="285"/>
      <c r="N37" s="285"/>
      <c r="O37" s="285"/>
      <c r="P37" s="285"/>
      <c r="Q37" s="285"/>
      <c r="R37" s="285"/>
      <c r="S37" s="285"/>
      <c r="T37" s="285"/>
      <c r="U37" s="285"/>
      <c r="V37" s="285"/>
      <c r="W37" s="285"/>
      <c r="X37" s="286">
        <f t="shared" si="0"/>
        <v>0</v>
      </c>
      <c r="Y37" s="265"/>
      <c r="Z37" s="266" t="e">
        <f t="shared" si="1"/>
        <v>#N/A</v>
      </c>
      <c r="AA37" s="266">
        <f t="shared" si="2"/>
        <v>0</v>
      </c>
      <c r="AB37" s="266" t="e">
        <f t="shared" si="3"/>
        <v>#N/A</v>
      </c>
      <c r="AC37" s="266" t="e">
        <f t="shared" si="4"/>
        <v>#N/A</v>
      </c>
      <c r="AD37" s="266">
        <f t="shared" si="5"/>
        <v>0</v>
      </c>
      <c r="AE37" s="266" t="e">
        <f t="shared" si="6"/>
        <v>#N/A</v>
      </c>
      <c r="AF37" s="266"/>
    </row>
    <row r="38" spans="1:32" ht="16.5" customHeight="1">
      <c r="A38" s="265"/>
      <c r="B38" s="279">
        <v>27</v>
      </c>
      <c r="C38" s="280">
        <f>'DATA PESERTA DIDIK'!D41</f>
        <v>0</v>
      </c>
      <c r="D38" s="284"/>
      <c r="E38" s="285"/>
      <c r="F38" s="285"/>
      <c r="G38" s="285"/>
      <c r="H38" s="285"/>
      <c r="I38" s="285"/>
      <c r="J38" s="285"/>
      <c r="K38" s="285"/>
      <c r="L38" s="285"/>
      <c r="M38" s="285"/>
      <c r="N38" s="285"/>
      <c r="O38" s="285"/>
      <c r="P38" s="285"/>
      <c r="Q38" s="285"/>
      <c r="R38" s="285"/>
      <c r="S38" s="285"/>
      <c r="T38" s="285"/>
      <c r="U38" s="285"/>
      <c r="V38" s="285"/>
      <c r="W38" s="285"/>
      <c r="X38" s="286">
        <f t="shared" si="0"/>
        <v>0</v>
      </c>
      <c r="Y38" s="265"/>
      <c r="Z38" s="266" t="e">
        <f t="shared" si="1"/>
        <v>#N/A</v>
      </c>
      <c r="AA38" s="266">
        <f t="shared" si="2"/>
        <v>0</v>
      </c>
      <c r="AB38" s="266" t="e">
        <f t="shared" si="3"/>
        <v>#N/A</v>
      </c>
      <c r="AC38" s="266" t="e">
        <f t="shared" si="4"/>
        <v>#N/A</v>
      </c>
      <c r="AD38" s="266">
        <f t="shared" si="5"/>
        <v>0</v>
      </c>
      <c r="AE38" s="266" t="e">
        <f t="shared" si="6"/>
        <v>#N/A</v>
      </c>
      <c r="AF38" s="266"/>
    </row>
    <row r="39" spans="1:32" ht="16.5" customHeight="1">
      <c r="A39" s="265"/>
      <c r="B39" s="279">
        <v>28</v>
      </c>
      <c r="C39" s="280">
        <f>'DATA PESERTA DIDIK'!D42</f>
        <v>0</v>
      </c>
      <c r="D39" s="284"/>
      <c r="E39" s="285"/>
      <c r="F39" s="285"/>
      <c r="G39" s="285"/>
      <c r="H39" s="285"/>
      <c r="I39" s="285"/>
      <c r="J39" s="285"/>
      <c r="K39" s="285"/>
      <c r="L39" s="285"/>
      <c r="M39" s="285"/>
      <c r="N39" s="285"/>
      <c r="O39" s="285"/>
      <c r="P39" s="285"/>
      <c r="Q39" s="285"/>
      <c r="R39" s="285"/>
      <c r="S39" s="285"/>
      <c r="T39" s="285"/>
      <c r="U39" s="285"/>
      <c r="V39" s="285"/>
      <c r="W39" s="285"/>
      <c r="X39" s="286">
        <f t="shared" si="0"/>
        <v>0</v>
      </c>
      <c r="Y39" s="265"/>
      <c r="Z39" s="266" t="e">
        <f t="shared" si="1"/>
        <v>#N/A</v>
      </c>
      <c r="AA39" s="266">
        <f t="shared" si="2"/>
        <v>0</v>
      </c>
      <c r="AB39" s="266" t="e">
        <f t="shared" si="3"/>
        <v>#N/A</v>
      </c>
      <c r="AC39" s="266" t="e">
        <f t="shared" si="4"/>
        <v>#N/A</v>
      </c>
      <c r="AD39" s="266">
        <f t="shared" si="5"/>
        <v>0</v>
      </c>
      <c r="AE39" s="266" t="e">
        <f t="shared" si="6"/>
        <v>#N/A</v>
      </c>
      <c r="AF39" s="266"/>
    </row>
    <row r="40" spans="1:32" ht="16.5" customHeight="1">
      <c r="A40" s="265"/>
      <c r="B40" s="279">
        <v>29</v>
      </c>
      <c r="C40" s="280">
        <f>'DATA PESERTA DIDIK'!D43</f>
        <v>0</v>
      </c>
      <c r="D40" s="284"/>
      <c r="E40" s="285"/>
      <c r="F40" s="285"/>
      <c r="G40" s="285"/>
      <c r="H40" s="285"/>
      <c r="I40" s="285"/>
      <c r="J40" s="285"/>
      <c r="K40" s="285"/>
      <c r="L40" s="285"/>
      <c r="M40" s="285"/>
      <c r="N40" s="285"/>
      <c r="O40" s="285"/>
      <c r="P40" s="285"/>
      <c r="Q40" s="285"/>
      <c r="R40" s="285"/>
      <c r="S40" s="285"/>
      <c r="T40" s="285"/>
      <c r="U40" s="285"/>
      <c r="V40" s="285"/>
      <c r="W40" s="285"/>
      <c r="X40" s="286">
        <f t="shared" si="0"/>
        <v>0</v>
      </c>
      <c r="Y40" s="265"/>
      <c r="Z40" s="266" t="e">
        <f t="shared" si="1"/>
        <v>#N/A</v>
      </c>
      <c r="AA40" s="266">
        <f t="shared" si="2"/>
        <v>0</v>
      </c>
      <c r="AB40" s="266" t="e">
        <f t="shared" si="3"/>
        <v>#N/A</v>
      </c>
      <c r="AC40" s="266" t="e">
        <f t="shared" si="4"/>
        <v>#N/A</v>
      </c>
      <c r="AD40" s="266">
        <f t="shared" si="5"/>
        <v>0</v>
      </c>
      <c r="AE40" s="266" t="e">
        <f t="shared" si="6"/>
        <v>#N/A</v>
      </c>
      <c r="AF40" s="266"/>
    </row>
    <row r="41" spans="1:32" ht="16.5" customHeight="1">
      <c r="A41" s="265"/>
      <c r="B41" s="279">
        <v>30</v>
      </c>
      <c r="C41" s="280">
        <f>'DATA PESERTA DIDIK'!D44</f>
        <v>0</v>
      </c>
      <c r="D41" s="284"/>
      <c r="E41" s="285"/>
      <c r="F41" s="285"/>
      <c r="G41" s="285"/>
      <c r="H41" s="285"/>
      <c r="I41" s="285"/>
      <c r="J41" s="285"/>
      <c r="K41" s="285"/>
      <c r="L41" s="285"/>
      <c r="M41" s="285"/>
      <c r="N41" s="285"/>
      <c r="O41" s="285"/>
      <c r="P41" s="285"/>
      <c r="Q41" s="285"/>
      <c r="R41" s="285"/>
      <c r="S41" s="285"/>
      <c r="T41" s="285"/>
      <c r="U41" s="285"/>
      <c r="V41" s="285"/>
      <c r="W41" s="285"/>
      <c r="X41" s="286">
        <f t="shared" si="0"/>
        <v>0</v>
      </c>
      <c r="Y41" s="265"/>
      <c r="Z41" s="266" t="e">
        <f t="shared" si="1"/>
        <v>#N/A</v>
      </c>
      <c r="AA41" s="266">
        <f t="shared" si="2"/>
        <v>0</v>
      </c>
      <c r="AB41" s="266" t="e">
        <f t="shared" si="3"/>
        <v>#N/A</v>
      </c>
      <c r="AC41" s="266" t="e">
        <f t="shared" si="4"/>
        <v>#N/A</v>
      </c>
      <c r="AD41" s="266">
        <f t="shared" si="5"/>
        <v>0</v>
      </c>
      <c r="AE41" s="266" t="e">
        <f t="shared" si="6"/>
        <v>#N/A</v>
      </c>
      <c r="AF41" s="266"/>
    </row>
    <row r="42" spans="1:32" ht="16.5" customHeight="1">
      <c r="A42" s="265"/>
      <c r="B42" s="279">
        <v>31</v>
      </c>
      <c r="C42" s="280">
        <f>'DATA PESERTA DIDIK'!D45</f>
        <v>0</v>
      </c>
      <c r="D42" s="284"/>
      <c r="E42" s="285"/>
      <c r="F42" s="285"/>
      <c r="G42" s="285"/>
      <c r="H42" s="285"/>
      <c r="I42" s="285"/>
      <c r="J42" s="285"/>
      <c r="K42" s="285"/>
      <c r="L42" s="285"/>
      <c r="M42" s="285"/>
      <c r="N42" s="285"/>
      <c r="O42" s="285"/>
      <c r="P42" s="285"/>
      <c r="Q42" s="285"/>
      <c r="R42" s="285"/>
      <c r="S42" s="285"/>
      <c r="T42" s="285"/>
      <c r="U42" s="285"/>
      <c r="V42" s="285"/>
      <c r="W42" s="285"/>
      <c r="X42" s="286">
        <f t="shared" si="0"/>
        <v>0</v>
      </c>
      <c r="Y42" s="265"/>
      <c r="Z42" s="266" t="e">
        <f t="shared" si="1"/>
        <v>#N/A</v>
      </c>
      <c r="AA42" s="266">
        <f t="shared" si="2"/>
        <v>0</v>
      </c>
      <c r="AB42" s="266" t="e">
        <f t="shared" si="3"/>
        <v>#N/A</v>
      </c>
      <c r="AC42" s="266" t="e">
        <f t="shared" si="4"/>
        <v>#N/A</v>
      </c>
      <c r="AD42" s="266">
        <f t="shared" si="5"/>
        <v>0</v>
      </c>
      <c r="AE42" s="266" t="e">
        <f t="shared" si="6"/>
        <v>#N/A</v>
      </c>
      <c r="AF42" s="266"/>
    </row>
    <row r="43" spans="1:32" ht="16.5" customHeight="1">
      <c r="A43" s="265"/>
      <c r="B43" s="279">
        <v>32</v>
      </c>
      <c r="C43" s="280">
        <f>'DATA PESERTA DIDIK'!D46</f>
        <v>0</v>
      </c>
      <c r="D43" s="284"/>
      <c r="E43" s="285"/>
      <c r="F43" s="285"/>
      <c r="G43" s="285"/>
      <c r="H43" s="285"/>
      <c r="I43" s="285"/>
      <c r="J43" s="285"/>
      <c r="K43" s="285"/>
      <c r="L43" s="285"/>
      <c r="M43" s="285"/>
      <c r="N43" s="285"/>
      <c r="O43" s="285"/>
      <c r="P43" s="285"/>
      <c r="Q43" s="285"/>
      <c r="R43" s="285"/>
      <c r="S43" s="285"/>
      <c r="T43" s="285"/>
      <c r="U43" s="285"/>
      <c r="V43" s="285"/>
      <c r="W43" s="285"/>
      <c r="X43" s="286">
        <f t="shared" si="0"/>
        <v>0</v>
      </c>
      <c r="Y43" s="265"/>
      <c r="Z43" s="266" t="e">
        <f t="shared" si="1"/>
        <v>#N/A</v>
      </c>
      <c r="AA43" s="266">
        <f t="shared" si="2"/>
        <v>0</v>
      </c>
      <c r="AB43" s="266" t="e">
        <f t="shared" si="3"/>
        <v>#N/A</v>
      </c>
      <c r="AC43" s="266" t="e">
        <f t="shared" si="4"/>
        <v>#N/A</v>
      </c>
      <c r="AD43" s="266">
        <f t="shared" si="5"/>
        <v>0</v>
      </c>
      <c r="AE43" s="266" t="e">
        <f t="shared" si="6"/>
        <v>#N/A</v>
      </c>
      <c r="AF43" s="266"/>
    </row>
    <row r="44" spans="1:32" ht="16.5" customHeight="1">
      <c r="A44" s="265"/>
      <c r="B44" s="279">
        <v>33</v>
      </c>
      <c r="C44" s="280">
        <f>'DATA PESERTA DIDIK'!D47</f>
        <v>0</v>
      </c>
      <c r="D44" s="284"/>
      <c r="E44" s="285"/>
      <c r="F44" s="285"/>
      <c r="G44" s="285"/>
      <c r="H44" s="285"/>
      <c r="I44" s="285"/>
      <c r="J44" s="285"/>
      <c r="K44" s="285"/>
      <c r="L44" s="285"/>
      <c r="M44" s="285"/>
      <c r="N44" s="285"/>
      <c r="O44" s="285"/>
      <c r="P44" s="285"/>
      <c r="Q44" s="285"/>
      <c r="R44" s="285"/>
      <c r="S44" s="285"/>
      <c r="T44" s="285"/>
      <c r="U44" s="285"/>
      <c r="V44" s="285"/>
      <c r="W44" s="285"/>
      <c r="X44" s="286">
        <f t="shared" si="0"/>
        <v>0</v>
      </c>
      <c r="Y44" s="265"/>
      <c r="Z44" s="266" t="e">
        <f t="shared" si="1"/>
        <v>#N/A</v>
      </c>
      <c r="AA44" s="266">
        <f t="shared" si="2"/>
        <v>0</v>
      </c>
      <c r="AB44" s="266" t="e">
        <f t="shared" si="3"/>
        <v>#N/A</v>
      </c>
      <c r="AC44" s="266" t="e">
        <f t="shared" si="4"/>
        <v>#N/A</v>
      </c>
      <c r="AD44" s="266">
        <f t="shared" si="5"/>
        <v>0</v>
      </c>
      <c r="AE44" s="266" t="e">
        <f t="shared" si="6"/>
        <v>#N/A</v>
      </c>
      <c r="AF44" s="266"/>
    </row>
    <row r="45" spans="1:32" ht="16.5" customHeight="1">
      <c r="A45" s="265"/>
      <c r="B45" s="279">
        <v>34</v>
      </c>
      <c r="C45" s="280" t="e">
        <f t="shared" ref="C45:C53" si="7">#REF!</f>
        <v>#REF!</v>
      </c>
      <c r="D45" s="284"/>
      <c r="E45" s="285"/>
      <c r="F45" s="285"/>
      <c r="G45" s="285"/>
      <c r="H45" s="285"/>
      <c r="I45" s="285"/>
      <c r="J45" s="285"/>
      <c r="K45" s="285"/>
      <c r="L45" s="285"/>
      <c r="M45" s="285"/>
      <c r="N45" s="285"/>
      <c r="O45" s="285"/>
      <c r="P45" s="285"/>
      <c r="Q45" s="285"/>
      <c r="R45" s="285"/>
      <c r="S45" s="285"/>
      <c r="T45" s="285"/>
      <c r="U45" s="285"/>
      <c r="V45" s="285"/>
      <c r="W45" s="285"/>
      <c r="X45" s="286">
        <f t="shared" si="0"/>
        <v>0</v>
      </c>
      <c r="Y45" s="265"/>
      <c r="Z45" s="266" t="e">
        <f t="shared" si="1"/>
        <v>#N/A</v>
      </c>
      <c r="AA45" s="266">
        <f t="shared" si="2"/>
        <v>0</v>
      </c>
      <c r="AB45" s="266" t="e">
        <f t="shared" si="3"/>
        <v>#REF!</v>
      </c>
      <c r="AC45" s="266" t="e">
        <f t="shared" si="4"/>
        <v>#N/A</v>
      </c>
      <c r="AD45" s="266">
        <f t="shared" si="5"/>
        <v>0</v>
      </c>
      <c r="AE45" s="266" t="e">
        <f t="shared" si="6"/>
        <v>#REF!</v>
      </c>
      <c r="AF45" s="266"/>
    </row>
    <row r="46" spans="1:32" ht="16.5" customHeight="1">
      <c r="A46" s="265"/>
      <c r="B46" s="279">
        <v>35</v>
      </c>
      <c r="C46" s="280" t="e">
        <f t="shared" si="7"/>
        <v>#REF!</v>
      </c>
      <c r="D46" s="284"/>
      <c r="E46" s="285"/>
      <c r="F46" s="285"/>
      <c r="G46" s="285"/>
      <c r="H46" s="285"/>
      <c r="I46" s="285"/>
      <c r="J46" s="285"/>
      <c r="K46" s="285"/>
      <c r="L46" s="285"/>
      <c r="M46" s="285"/>
      <c r="N46" s="285"/>
      <c r="O46" s="285"/>
      <c r="P46" s="285"/>
      <c r="Q46" s="285"/>
      <c r="R46" s="285"/>
      <c r="S46" s="285"/>
      <c r="T46" s="285"/>
      <c r="U46" s="285"/>
      <c r="V46" s="285"/>
      <c r="W46" s="285"/>
      <c r="X46" s="286">
        <f t="shared" si="0"/>
        <v>0</v>
      </c>
      <c r="Y46" s="265"/>
      <c r="Z46" s="266" t="e">
        <f t="shared" si="1"/>
        <v>#N/A</v>
      </c>
      <c r="AA46" s="266">
        <f t="shared" si="2"/>
        <v>0</v>
      </c>
      <c r="AB46" s="266" t="e">
        <f t="shared" si="3"/>
        <v>#REF!</v>
      </c>
      <c r="AC46" s="266" t="e">
        <f t="shared" si="4"/>
        <v>#N/A</v>
      </c>
      <c r="AD46" s="266">
        <f t="shared" si="5"/>
        <v>0</v>
      </c>
      <c r="AE46" s="266" t="e">
        <f t="shared" si="6"/>
        <v>#REF!</v>
      </c>
      <c r="AF46" s="266"/>
    </row>
    <row r="47" spans="1:32" ht="16.5" customHeight="1">
      <c r="A47" s="265"/>
      <c r="B47" s="279">
        <v>36</v>
      </c>
      <c r="C47" s="280" t="e">
        <f t="shared" si="7"/>
        <v>#REF!</v>
      </c>
      <c r="D47" s="284"/>
      <c r="E47" s="285"/>
      <c r="F47" s="285"/>
      <c r="G47" s="285"/>
      <c r="H47" s="285"/>
      <c r="I47" s="285"/>
      <c r="J47" s="285"/>
      <c r="K47" s="285"/>
      <c r="L47" s="285"/>
      <c r="M47" s="285"/>
      <c r="N47" s="285"/>
      <c r="O47" s="285"/>
      <c r="P47" s="285"/>
      <c r="Q47" s="285"/>
      <c r="R47" s="285"/>
      <c r="S47" s="285"/>
      <c r="T47" s="285"/>
      <c r="U47" s="285"/>
      <c r="V47" s="285"/>
      <c r="W47" s="285"/>
      <c r="X47" s="286">
        <f t="shared" si="0"/>
        <v>0</v>
      </c>
      <c r="Y47" s="265"/>
      <c r="Z47" s="266" t="e">
        <f t="shared" si="1"/>
        <v>#N/A</v>
      </c>
      <c r="AA47" s="266">
        <f t="shared" si="2"/>
        <v>0</v>
      </c>
      <c r="AB47" s="266" t="e">
        <f t="shared" si="3"/>
        <v>#REF!</v>
      </c>
      <c r="AC47" s="266" t="e">
        <f t="shared" si="4"/>
        <v>#N/A</v>
      </c>
      <c r="AD47" s="266">
        <f t="shared" si="5"/>
        <v>0</v>
      </c>
      <c r="AE47" s="266" t="e">
        <f t="shared" si="6"/>
        <v>#REF!</v>
      </c>
      <c r="AF47" s="266"/>
    </row>
    <row r="48" spans="1:32" ht="16.5" customHeight="1">
      <c r="A48" s="265"/>
      <c r="B48" s="279">
        <v>37</v>
      </c>
      <c r="C48" s="280" t="e">
        <f t="shared" si="7"/>
        <v>#REF!</v>
      </c>
      <c r="D48" s="284"/>
      <c r="E48" s="285"/>
      <c r="F48" s="285"/>
      <c r="G48" s="285"/>
      <c r="H48" s="285"/>
      <c r="I48" s="285"/>
      <c r="J48" s="285"/>
      <c r="K48" s="285"/>
      <c r="L48" s="285"/>
      <c r="M48" s="285"/>
      <c r="N48" s="285"/>
      <c r="O48" s="285"/>
      <c r="P48" s="285"/>
      <c r="Q48" s="285"/>
      <c r="R48" s="285"/>
      <c r="S48" s="285"/>
      <c r="T48" s="285"/>
      <c r="U48" s="285"/>
      <c r="V48" s="285"/>
      <c r="W48" s="285"/>
      <c r="X48" s="286">
        <f t="shared" si="0"/>
        <v>0</v>
      </c>
      <c r="Y48" s="265"/>
      <c r="Z48" s="266" t="e">
        <f t="shared" si="1"/>
        <v>#N/A</v>
      </c>
      <c r="AA48" s="266">
        <f t="shared" si="2"/>
        <v>0</v>
      </c>
      <c r="AB48" s="266" t="e">
        <f t="shared" si="3"/>
        <v>#REF!</v>
      </c>
      <c r="AC48" s="266" t="e">
        <f t="shared" si="4"/>
        <v>#N/A</v>
      </c>
      <c r="AD48" s="266">
        <f t="shared" si="5"/>
        <v>0</v>
      </c>
      <c r="AE48" s="266" t="e">
        <f t="shared" si="6"/>
        <v>#REF!</v>
      </c>
      <c r="AF48" s="266"/>
    </row>
    <row r="49" spans="1:32" ht="16.5" customHeight="1">
      <c r="A49" s="265"/>
      <c r="B49" s="279">
        <v>38</v>
      </c>
      <c r="C49" s="280" t="e">
        <f t="shared" si="7"/>
        <v>#REF!</v>
      </c>
      <c r="D49" s="284"/>
      <c r="E49" s="285"/>
      <c r="F49" s="285"/>
      <c r="G49" s="285"/>
      <c r="H49" s="285"/>
      <c r="I49" s="285"/>
      <c r="J49" s="285"/>
      <c r="K49" s="285"/>
      <c r="L49" s="285"/>
      <c r="M49" s="285"/>
      <c r="N49" s="285"/>
      <c r="O49" s="285"/>
      <c r="P49" s="285"/>
      <c r="Q49" s="285"/>
      <c r="R49" s="285"/>
      <c r="S49" s="285"/>
      <c r="T49" s="285"/>
      <c r="U49" s="285"/>
      <c r="V49" s="285"/>
      <c r="W49" s="285"/>
      <c r="X49" s="286">
        <f t="shared" si="0"/>
        <v>0</v>
      </c>
      <c r="Y49" s="265"/>
      <c r="Z49" s="266" t="e">
        <f t="shared" si="1"/>
        <v>#N/A</v>
      </c>
      <c r="AA49" s="266">
        <f t="shared" si="2"/>
        <v>0</v>
      </c>
      <c r="AB49" s="266" t="e">
        <f t="shared" si="3"/>
        <v>#REF!</v>
      </c>
      <c r="AC49" s="266" t="e">
        <f t="shared" si="4"/>
        <v>#N/A</v>
      </c>
      <c r="AD49" s="266">
        <f t="shared" si="5"/>
        <v>0</v>
      </c>
      <c r="AE49" s="266" t="e">
        <f t="shared" si="6"/>
        <v>#REF!</v>
      </c>
      <c r="AF49" s="266"/>
    </row>
    <row r="50" spans="1:32" ht="16.5" customHeight="1">
      <c r="A50" s="265"/>
      <c r="B50" s="279">
        <v>39</v>
      </c>
      <c r="C50" s="280" t="e">
        <f t="shared" si="7"/>
        <v>#REF!</v>
      </c>
      <c r="D50" s="284"/>
      <c r="E50" s="285"/>
      <c r="F50" s="285"/>
      <c r="G50" s="285"/>
      <c r="H50" s="285"/>
      <c r="I50" s="285"/>
      <c r="J50" s="285"/>
      <c r="K50" s="285"/>
      <c r="L50" s="285"/>
      <c r="M50" s="285"/>
      <c r="N50" s="285"/>
      <c r="O50" s="285"/>
      <c r="P50" s="285"/>
      <c r="Q50" s="285"/>
      <c r="R50" s="285"/>
      <c r="S50" s="285"/>
      <c r="T50" s="285"/>
      <c r="U50" s="285"/>
      <c r="V50" s="285"/>
      <c r="W50" s="285"/>
      <c r="X50" s="286">
        <f t="shared" si="0"/>
        <v>0</v>
      </c>
      <c r="Y50" s="265"/>
      <c r="Z50" s="266" t="e">
        <f t="shared" si="1"/>
        <v>#N/A</v>
      </c>
      <c r="AA50" s="266">
        <f t="shared" si="2"/>
        <v>0</v>
      </c>
      <c r="AB50" s="266" t="e">
        <f t="shared" si="3"/>
        <v>#REF!</v>
      </c>
      <c r="AC50" s="266" t="e">
        <f t="shared" si="4"/>
        <v>#N/A</v>
      </c>
      <c r="AD50" s="266">
        <f t="shared" si="5"/>
        <v>0</v>
      </c>
      <c r="AE50" s="266" t="e">
        <f t="shared" si="6"/>
        <v>#REF!</v>
      </c>
      <c r="AF50" s="266"/>
    </row>
    <row r="51" spans="1:32" ht="16.5" customHeight="1">
      <c r="A51" s="265"/>
      <c r="B51" s="279">
        <v>40</v>
      </c>
      <c r="C51" s="280" t="e">
        <f t="shared" si="7"/>
        <v>#REF!</v>
      </c>
      <c r="D51" s="284"/>
      <c r="E51" s="285"/>
      <c r="F51" s="285"/>
      <c r="G51" s="285"/>
      <c r="H51" s="285"/>
      <c r="I51" s="285"/>
      <c r="J51" s="285"/>
      <c r="K51" s="285"/>
      <c r="L51" s="285"/>
      <c r="M51" s="285"/>
      <c r="N51" s="285"/>
      <c r="O51" s="285"/>
      <c r="P51" s="285"/>
      <c r="Q51" s="285"/>
      <c r="R51" s="285"/>
      <c r="S51" s="285"/>
      <c r="T51" s="285"/>
      <c r="U51" s="285"/>
      <c r="V51" s="285"/>
      <c r="W51" s="285"/>
      <c r="X51" s="286">
        <f t="shared" si="0"/>
        <v>0</v>
      </c>
      <c r="Y51" s="265"/>
      <c r="Z51" s="266" t="e">
        <f t="shared" si="1"/>
        <v>#N/A</v>
      </c>
      <c r="AA51" s="266">
        <f t="shared" si="2"/>
        <v>0</v>
      </c>
      <c r="AB51" s="266" t="e">
        <f t="shared" si="3"/>
        <v>#REF!</v>
      </c>
      <c r="AC51" s="266" t="e">
        <f t="shared" si="4"/>
        <v>#N/A</v>
      </c>
      <c r="AD51" s="266">
        <f t="shared" si="5"/>
        <v>0</v>
      </c>
      <c r="AE51" s="266" t="e">
        <f t="shared" si="6"/>
        <v>#REF!</v>
      </c>
      <c r="AF51" s="266"/>
    </row>
    <row r="52" spans="1:32" ht="16.5" customHeight="1">
      <c r="A52" s="265"/>
      <c r="B52" s="279">
        <v>41</v>
      </c>
      <c r="C52" s="280" t="e">
        <f t="shared" si="7"/>
        <v>#REF!</v>
      </c>
      <c r="D52" s="284"/>
      <c r="E52" s="285"/>
      <c r="F52" s="285"/>
      <c r="G52" s="285"/>
      <c r="H52" s="285"/>
      <c r="I52" s="285"/>
      <c r="J52" s="285"/>
      <c r="K52" s="285"/>
      <c r="L52" s="285"/>
      <c r="M52" s="285"/>
      <c r="N52" s="285"/>
      <c r="O52" s="285"/>
      <c r="P52" s="285"/>
      <c r="Q52" s="285"/>
      <c r="R52" s="285"/>
      <c r="S52" s="285"/>
      <c r="T52" s="285"/>
      <c r="U52" s="285"/>
      <c r="V52" s="285"/>
      <c r="W52" s="285"/>
      <c r="X52" s="286">
        <f t="shared" si="0"/>
        <v>0</v>
      </c>
      <c r="Y52" s="265"/>
      <c r="Z52" s="266" t="e">
        <f t="shared" si="1"/>
        <v>#N/A</v>
      </c>
      <c r="AA52" s="266">
        <f t="shared" si="2"/>
        <v>0</v>
      </c>
      <c r="AB52" s="266" t="e">
        <f t="shared" si="3"/>
        <v>#REF!</v>
      </c>
      <c r="AC52" s="266" t="e">
        <f t="shared" si="4"/>
        <v>#N/A</v>
      </c>
      <c r="AD52" s="266">
        <f t="shared" si="5"/>
        <v>0</v>
      </c>
      <c r="AE52" s="266" t="e">
        <f t="shared" si="6"/>
        <v>#REF!</v>
      </c>
      <c r="AF52" s="266"/>
    </row>
    <row r="53" spans="1:32" ht="16.5" customHeight="1">
      <c r="A53" s="265"/>
      <c r="B53" s="279">
        <v>42</v>
      </c>
      <c r="C53" s="280" t="e">
        <f t="shared" si="7"/>
        <v>#REF!</v>
      </c>
      <c r="D53" s="284"/>
      <c r="E53" s="285"/>
      <c r="F53" s="285"/>
      <c r="G53" s="285"/>
      <c r="H53" s="285"/>
      <c r="I53" s="285"/>
      <c r="J53" s="285"/>
      <c r="K53" s="285"/>
      <c r="L53" s="285"/>
      <c r="M53" s="285"/>
      <c r="N53" s="285"/>
      <c r="O53" s="285"/>
      <c r="P53" s="285"/>
      <c r="Q53" s="285"/>
      <c r="R53" s="285"/>
      <c r="S53" s="285"/>
      <c r="T53" s="285"/>
      <c r="U53" s="285"/>
      <c r="V53" s="285"/>
      <c r="W53" s="285"/>
      <c r="X53" s="286">
        <f t="shared" si="0"/>
        <v>0</v>
      </c>
      <c r="Y53" s="265"/>
      <c r="Z53" s="266" t="e">
        <f t="shared" si="1"/>
        <v>#N/A</v>
      </c>
      <c r="AA53" s="266">
        <f t="shared" si="2"/>
        <v>0</v>
      </c>
      <c r="AB53" s="266" t="e">
        <f t="shared" si="3"/>
        <v>#REF!</v>
      </c>
      <c r="AC53" s="266" t="e">
        <f t="shared" si="4"/>
        <v>#N/A</v>
      </c>
      <c r="AD53" s="266">
        <f t="shared" si="5"/>
        <v>0</v>
      </c>
      <c r="AE53" s="266" t="e">
        <f t="shared" si="6"/>
        <v>#REF!</v>
      </c>
      <c r="AF53" s="266"/>
    </row>
    <row r="54" spans="1:32" ht="16.5" customHeight="1">
      <c r="A54" s="265"/>
      <c r="B54" s="279">
        <v>43</v>
      </c>
      <c r="C54" s="280">
        <f>'DATA PESERTA DIDIK'!D48</f>
        <v>0</v>
      </c>
      <c r="D54" s="284"/>
      <c r="E54" s="285"/>
      <c r="F54" s="285"/>
      <c r="G54" s="285"/>
      <c r="H54" s="285"/>
      <c r="I54" s="285"/>
      <c r="J54" s="285"/>
      <c r="K54" s="285"/>
      <c r="L54" s="285"/>
      <c r="M54" s="285"/>
      <c r="N54" s="285"/>
      <c r="O54" s="285"/>
      <c r="P54" s="285"/>
      <c r="Q54" s="285"/>
      <c r="R54" s="285"/>
      <c r="S54" s="285"/>
      <c r="T54" s="285"/>
      <c r="U54" s="285"/>
      <c r="V54" s="285"/>
      <c r="W54" s="285"/>
      <c r="X54" s="286">
        <f t="shared" si="0"/>
        <v>0</v>
      </c>
      <c r="Y54" s="265"/>
      <c r="Z54" s="266" t="e">
        <f t="shared" si="1"/>
        <v>#N/A</v>
      </c>
      <c r="AA54" s="266">
        <f t="shared" si="2"/>
        <v>0</v>
      </c>
      <c r="AB54" s="266" t="e">
        <f t="shared" si="3"/>
        <v>#N/A</v>
      </c>
      <c r="AC54" s="266" t="e">
        <f t="shared" si="4"/>
        <v>#N/A</v>
      </c>
      <c r="AD54" s="266">
        <f t="shared" si="5"/>
        <v>0</v>
      </c>
      <c r="AE54" s="266" t="e">
        <f t="shared" si="6"/>
        <v>#N/A</v>
      </c>
      <c r="AF54" s="266"/>
    </row>
    <row r="55" spans="1:32" ht="16.5" customHeight="1">
      <c r="A55" s="265"/>
      <c r="B55" s="279">
        <v>44</v>
      </c>
      <c r="C55" s="280">
        <f>'DATA PESERTA DIDIK'!D49</f>
        <v>0</v>
      </c>
      <c r="D55" s="284"/>
      <c r="E55" s="285"/>
      <c r="F55" s="285"/>
      <c r="G55" s="285"/>
      <c r="H55" s="285"/>
      <c r="I55" s="285"/>
      <c r="J55" s="285"/>
      <c r="K55" s="285"/>
      <c r="L55" s="285"/>
      <c r="M55" s="285"/>
      <c r="N55" s="285"/>
      <c r="O55" s="285"/>
      <c r="P55" s="285"/>
      <c r="Q55" s="285"/>
      <c r="R55" s="285"/>
      <c r="S55" s="285"/>
      <c r="T55" s="285"/>
      <c r="U55" s="285"/>
      <c r="V55" s="285"/>
      <c r="W55" s="285"/>
      <c r="X55" s="286">
        <f t="shared" si="0"/>
        <v>0</v>
      </c>
      <c r="Y55" s="265"/>
      <c r="Z55" s="266" t="e">
        <f t="shared" si="1"/>
        <v>#N/A</v>
      </c>
      <c r="AA55" s="266">
        <f t="shared" si="2"/>
        <v>0</v>
      </c>
      <c r="AB55" s="266" t="e">
        <f t="shared" si="3"/>
        <v>#N/A</v>
      </c>
      <c r="AC55" s="266" t="e">
        <f t="shared" si="4"/>
        <v>#N/A</v>
      </c>
      <c r="AD55" s="266">
        <f t="shared" si="5"/>
        <v>0</v>
      </c>
      <c r="AE55" s="266" t="e">
        <f t="shared" si="6"/>
        <v>#N/A</v>
      </c>
      <c r="AF55" s="266"/>
    </row>
    <row r="56" spans="1:32" ht="16.5" customHeight="1">
      <c r="A56" s="265"/>
      <c r="B56" s="279">
        <v>45</v>
      </c>
      <c r="C56" s="280">
        <f>'DATA PESERTA DIDIK'!D50</f>
        <v>0</v>
      </c>
      <c r="D56" s="284"/>
      <c r="E56" s="285"/>
      <c r="F56" s="285"/>
      <c r="G56" s="285"/>
      <c r="H56" s="285"/>
      <c r="I56" s="285"/>
      <c r="J56" s="285"/>
      <c r="K56" s="285"/>
      <c r="L56" s="285"/>
      <c r="M56" s="285"/>
      <c r="N56" s="285"/>
      <c r="O56" s="285"/>
      <c r="P56" s="285"/>
      <c r="Q56" s="285"/>
      <c r="R56" s="285"/>
      <c r="S56" s="285"/>
      <c r="T56" s="285"/>
      <c r="U56" s="285"/>
      <c r="V56" s="285"/>
      <c r="W56" s="285"/>
      <c r="X56" s="286">
        <f t="shared" si="0"/>
        <v>0</v>
      </c>
      <c r="Y56" s="265"/>
      <c r="Z56" s="266" t="e">
        <f t="shared" si="1"/>
        <v>#N/A</v>
      </c>
      <c r="AA56" s="266">
        <f t="shared" si="2"/>
        <v>0</v>
      </c>
      <c r="AB56" s="266" t="e">
        <f t="shared" si="3"/>
        <v>#N/A</v>
      </c>
      <c r="AC56" s="266" t="e">
        <f t="shared" si="4"/>
        <v>#N/A</v>
      </c>
      <c r="AD56" s="266">
        <f t="shared" si="5"/>
        <v>0</v>
      </c>
      <c r="AE56" s="266" t="e">
        <f t="shared" si="6"/>
        <v>#N/A</v>
      </c>
      <c r="AF56" s="266"/>
    </row>
    <row r="57" spans="1:32" ht="16.5" customHeight="1">
      <c r="A57" s="265"/>
      <c r="B57" s="279">
        <v>46</v>
      </c>
      <c r="C57" s="280">
        <f>'DATA PESERTA DIDIK'!D51</f>
        <v>0</v>
      </c>
      <c r="D57" s="284"/>
      <c r="E57" s="285"/>
      <c r="F57" s="285"/>
      <c r="G57" s="285"/>
      <c r="H57" s="285"/>
      <c r="I57" s="285"/>
      <c r="J57" s="285"/>
      <c r="K57" s="285"/>
      <c r="L57" s="285"/>
      <c r="M57" s="285"/>
      <c r="N57" s="285"/>
      <c r="O57" s="285"/>
      <c r="P57" s="285"/>
      <c r="Q57" s="285"/>
      <c r="R57" s="285"/>
      <c r="S57" s="285"/>
      <c r="T57" s="285"/>
      <c r="U57" s="285"/>
      <c r="V57" s="285"/>
      <c r="W57" s="285"/>
      <c r="X57" s="286">
        <f t="shared" si="0"/>
        <v>0</v>
      </c>
      <c r="Y57" s="265"/>
      <c r="Z57" s="266" t="e">
        <f t="shared" si="1"/>
        <v>#N/A</v>
      </c>
      <c r="AA57" s="266">
        <f t="shared" si="2"/>
        <v>0</v>
      </c>
      <c r="AB57" s="266" t="e">
        <f t="shared" si="3"/>
        <v>#N/A</v>
      </c>
      <c r="AC57" s="266" t="e">
        <f t="shared" si="4"/>
        <v>#N/A</v>
      </c>
      <c r="AD57" s="266">
        <f t="shared" si="5"/>
        <v>0</v>
      </c>
      <c r="AE57" s="266" t="e">
        <f t="shared" si="6"/>
        <v>#N/A</v>
      </c>
      <c r="AF57" s="266"/>
    </row>
    <row r="58" spans="1:32" ht="16.5" customHeight="1">
      <c r="A58" s="265"/>
      <c r="B58" s="279">
        <v>47</v>
      </c>
      <c r="C58" s="280">
        <f>'DATA PESERTA DIDIK'!D52</f>
        <v>0</v>
      </c>
      <c r="D58" s="284"/>
      <c r="E58" s="285"/>
      <c r="F58" s="285"/>
      <c r="G58" s="285"/>
      <c r="H58" s="285"/>
      <c r="I58" s="285"/>
      <c r="J58" s="285"/>
      <c r="K58" s="285"/>
      <c r="L58" s="285"/>
      <c r="M58" s="285"/>
      <c r="N58" s="285"/>
      <c r="O58" s="285"/>
      <c r="P58" s="285"/>
      <c r="Q58" s="285"/>
      <c r="R58" s="285"/>
      <c r="S58" s="285"/>
      <c r="T58" s="285"/>
      <c r="U58" s="285"/>
      <c r="V58" s="285"/>
      <c r="W58" s="285"/>
      <c r="X58" s="286">
        <f t="shared" si="0"/>
        <v>0</v>
      </c>
      <c r="Y58" s="265"/>
      <c r="Z58" s="266" t="e">
        <f t="shared" si="1"/>
        <v>#N/A</v>
      </c>
      <c r="AA58" s="266">
        <f t="shared" si="2"/>
        <v>0</v>
      </c>
      <c r="AB58" s="266" t="e">
        <f t="shared" si="3"/>
        <v>#N/A</v>
      </c>
      <c r="AC58" s="266" t="e">
        <f t="shared" si="4"/>
        <v>#N/A</v>
      </c>
      <c r="AD58" s="266">
        <f t="shared" si="5"/>
        <v>0</v>
      </c>
      <c r="AE58" s="266" t="e">
        <f t="shared" si="6"/>
        <v>#N/A</v>
      </c>
      <c r="AF58" s="266"/>
    </row>
    <row r="59" spans="1:32" ht="16.5" customHeight="1">
      <c r="A59" s="265"/>
      <c r="B59" s="279">
        <v>48</v>
      </c>
      <c r="C59" s="280">
        <f>'DATA PESERTA DIDIK'!D53</f>
        <v>0</v>
      </c>
      <c r="D59" s="284"/>
      <c r="E59" s="285"/>
      <c r="F59" s="285"/>
      <c r="G59" s="285"/>
      <c r="H59" s="285"/>
      <c r="I59" s="285"/>
      <c r="J59" s="285"/>
      <c r="K59" s="285"/>
      <c r="L59" s="285"/>
      <c r="M59" s="285"/>
      <c r="N59" s="285"/>
      <c r="O59" s="285"/>
      <c r="P59" s="285"/>
      <c r="Q59" s="285"/>
      <c r="R59" s="285"/>
      <c r="S59" s="285"/>
      <c r="T59" s="285"/>
      <c r="U59" s="285"/>
      <c r="V59" s="285"/>
      <c r="W59" s="285"/>
      <c r="X59" s="286">
        <f t="shared" si="0"/>
        <v>0</v>
      </c>
      <c r="Y59" s="265"/>
      <c r="Z59" s="266" t="e">
        <f t="shared" si="1"/>
        <v>#N/A</v>
      </c>
      <c r="AA59" s="266">
        <f t="shared" si="2"/>
        <v>0</v>
      </c>
      <c r="AB59" s="266" t="e">
        <f t="shared" si="3"/>
        <v>#N/A</v>
      </c>
      <c r="AC59" s="266" t="e">
        <f t="shared" si="4"/>
        <v>#N/A</v>
      </c>
      <c r="AD59" s="266">
        <f t="shared" si="5"/>
        <v>0</v>
      </c>
      <c r="AE59" s="266" t="e">
        <f t="shared" si="6"/>
        <v>#N/A</v>
      </c>
      <c r="AF59" s="266"/>
    </row>
    <row r="60" spans="1:32" ht="16.5" customHeight="1">
      <c r="A60" s="265"/>
      <c r="B60" s="279">
        <v>49</v>
      </c>
      <c r="C60" s="280">
        <f>'DATA PESERTA DIDIK'!D54</f>
        <v>0</v>
      </c>
      <c r="D60" s="284"/>
      <c r="E60" s="285"/>
      <c r="F60" s="285"/>
      <c r="G60" s="285"/>
      <c r="H60" s="285"/>
      <c r="I60" s="285"/>
      <c r="J60" s="285"/>
      <c r="K60" s="285"/>
      <c r="L60" s="285"/>
      <c r="M60" s="285"/>
      <c r="N60" s="285"/>
      <c r="O60" s="285"/>
      <c r="P60" s="285"/>
      <c r="Q60" s="285"/>
      <c r="R60" s="285"/>
      <c r="S60" s="285"/>
      <c r="T60" s="285"/>
      <c r="U60" s="285"/>
      <c r="V60" s="285"/>
      <c r="W60" s="285"/>
      <c r="X60" s="286">
        <f t="shared" si="0"/>
        <v>0</v>
      </c>
      <c r="Y60" s="265"/>
      <c r="Z60" s="266" t="e">
        <f t="shared" si="1"/>
        <v>#N/A</v>
      </c>
      <c r="AA60" s="266">
        <f t="shared" si="2"/>
        <v>0</v>
      </c>
      <c r="AB60" s="266" t="e">
        <f t="shared" si="3"/>
        <v>#N/A</v>
      </c>
      <c r="AC60" s="266" t="e">
        <f t="shared" si="4"/>
        <v>#N/A</v>
      </c>
      <c r="AD60" s="266">
        <f t="shared" si="5"/>
        <v>0</v>
      </c>
      <c r="AE60" s="266" t="e">
        <f t="shared" si="6"/>
        <v>#N/A</v>
      </c>
      <c r="AF60" s="266"/>
    </row>
    <row r="61" spans="1:32" ht="16.5" customHeight="1">
      <c r="A61" s="265"/>
      <c r="B61" s="279">
        <v>50</v>
      </c>
      <c r="C61" s="280">
        <f>'DATA PESERTA DIDIK'!D55</f>
        <v>0</v>
      </c>
      <c r="D61" s="287"/>
      <c r="E61" s="288"/>
      <c r="F61" s="288"/>
      <c r="G61" s="288"/>
      <c r="H61" s="288"/>
      <c r="I61" s="288"/>
      <c r="J61" s="288"/>
      <c r="K61" s="288"/>
      <c r="L61" s="288"/>
      <c r="M61" s="288"/>
      <c r="N61" s="288"/>
      <c r="O61" s="288"/>
      <c r="P61" s="288"/>
      <c r="Q61" s="288"/>
      <c r="R61" s="288"/>
      <c r="S61" s="288"/>
      <c r="T61" s="288"/>
      <c r="U61" s="288"/>
      <c r="V61" s="288"/>
      <c r="W61" s="288"/>
      <c r="X61" s="289">
        <f t="shared" si="0"/>
        <v>0</v>
      </c>
      <c r="Y61" s="265"/>
      <c r="Z61" s="266" t="e">
        <f t="shared" si="1"/>
        <v>#N/A</v>
      </c>
      <c r="AA61" s="266">
        <f t="shared" si="2"/>
        <v>0</v>
      </c>
      <c r="AB61" s="266" t="e">
        <f t="shared" si="3"/>
        <v>#N/A</v>
      </c>
      <c r="AC61" s="266" t="e">
        <f t="shared" si="4"/>
        <v>#N/A</v>
      </c>
      <c r="AD61" s="266">
        <f t="shared" si="5"/>
        <v>0</v>
      </c>
      <c r="AE61" s="266" t="e">
        <f t="shared" si="6"/>
        <v>#N/A</v>
      </c>
      <c r="AF61" s="266"/>
    </row>
    <row r="62" spans="1:32" ht="16.5" customHeight="1">
      <c r="A62" s="265"/>
      <c r="B62" s="560" t="s">
        <v>324</v>
      </c>
      <c r="C62" s="463"/>
      <c r="D62" s="290">
        <f t="shared" ref="D62:W62" si="8">IFERROR(AVERAGE(D12:D61),0)</f>
        <v>0</v>
      </c>
      <c r="E62" s="290">
        <f t="shared" si="8"/>
        <v>0</v>
      </c>
      <c r="F62" s="290">
        <f t="shared" si="8"/>
        <v>0</v>
      </c>
      <c r="G62" s="290">
        <f t="shared" si="8"/>
        <v>0</v>
      </c>
      <c r="H62" s="290">
        <f t="shared" si="8"/>
        <v>0</v>
      </c>
      <c r="I62" s="290">
        <f t="shared" si="8"/>
        <v>0</v>
      </c>
      <c r="J62" s="290">
        <f t="shared" si="8"/>
        <v>0</v>
      </c>
      <c r="K62" s="290">
        <f t="shared" si="8"/>
        <v>0</v>
      </c>
      <c r="L62" s="290">
        <f t="shared" si="8"/>
        <v>0</v>
      </c>
      <c r="M62" s="290">
        <f t="shared" si="8"/>
        <v>0</v>
      </c>
      <c r="N62" s="290">
        <f t="shared" si="8"/>
        <v>0</v>
      </c>
      <c r="O62" s="290">
        <f t="shared" si="8"/>
        <v>0</v>
      </c>
      <c r="P62" s="290">
        <f t="shared" si="8"/>
        <v>0</v>
      </c>
      <c r="Q62" s="290">
        <f t="shared" si="8"/>
        <v>0</v>
      </c>
      <c r="R62" s="290">
        <f t="shared" si="8"/>
        <v>0</v>
      </c>
      <c r="S62" s="290">
        <f t="shared" si="8"/>
        <v>0</v>
      </c>
      <c r="T62" s="290">
        <f t="shared" si="8"/>
        <v>0</v>
      </c>
      <c r="U62" s="290">
        <f t="shared" si="8"/>
        <v>0</v>
      </c>
      <c r="V62" s="290">
        <f t="shared" si="8"/>
        <v>0</v>
      </c>
      <c r="W62" s="290">
        <f t="shared" si="8"/>
        <v>0</v>
      </c>
      <c r="X62" s="291"/>
      <c r="Y62" s="265"/>
      <c r="Z62" s="266"/>
      <c r="AA62" s="266"/>
      <c r="AB62" s="266"/>
      <c r="AC62" s="266"/>
      <c r="AD62" s="266"/>
      <c r="AE62" s="266"/>
      <c r="AF62" s="266"/>
    </row>
    <row r="63" spans="1:32" ht="16.5"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6"/>
      <c r="AA63" s="266"/>
      <c r="AB63" s="266"/>
      <c r="AC63" s="266"/>
      <c r="AD63" s="266"/>
      <c r="AE63" s="266"/>
      <c r="AF63" s="266"/>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view="pageBreakPreview" topLeftCell="K7" zoomScale="70" zoomScaleNormal="100" zoomScaleSheetLayoutView="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HOME!E34</f>
        <v>Bahasa Indonesia</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BI'!E9</f>
        <v>mampu menyimpulkan pesan dan informasi tentang kehidupan sehari-hari dari teks yang dibaca</v>
      </c>
      <c r="E15" s="243" t="str">
        <f>'TP BI'!E10</f>
        <v>mampu menulis teks prosedur dengan informasi yang rinci dan akurat</v>
      </c>
      <c r="F15" s="243" t="str">
        <f>'TP BI'!E11</f>
        <v>mampu mengidentifikasi dan mengartikan kosakata baru dari teks yang dibaca</v>
      </c>
      <c r="G15" s="243" t="str">
        <f>'TP BI'!E12</f>
        <v xml:space="preserve"> mampu mengidentifikasi informasi dari media audio</v>
      </c>
      <c r="H15" s="243" t="str">
        <f>'TP BI'!E13</f>
        <v>mampu menceritakan kembali informasi yang dibaca dari teks narasi dengan topik yang beraneka ragam</v>
      </c>
      <c r="I15" s="243" t="str">
        <f>'TP BI'!E14</f>
        <v>mampu menjelaskan isi teks narasi yang dibacakan atau dari media audio</v>
      </c>
      <c r="J15" s="243" t="str">
        <f>'TP BI'!E15</f>
        <v>mampu menulis teks narasi dengan informasi yang rinci dan akurat</v>
      </c>
      <c r="K15" s="243">
        <f>'TP BI'!E16</f>
        <v>0</v>
      </c>
      <c r="L15" s="243">
        <f>'TP BI'!E17</f>
        <v>0</v>
      </c>
      <c r="M15" s="243">
        <f>'TP BI'!E18</f>
        <v>0</v>
      </c>
      <c r="N15" s="456"/>
      <c r="O15" s="243" t="s">
        <v>368</v>
      </c>
      <c r="P15" s="243" t="s">
        <v>369</v>
      </c>
      <c r="Q15" s="239" t="s">
        <v>370</v>
      </c>
      <c r="R15" s="456"/>
      <c r="S15" s="244"/>
      <c r="T15" s="244"/>
      <c r="U15" s="245" t="str">
        <f t="shared" ref="U15:AD15" si="0">D15</f>
        <v>mampu menyimpulkan pesan dan informasi tentang kehidupan sehari-hari dari teks yang dibaca</v>
      </c>
      <c r="V15" s="245" t="str">
        <f t="shared" si="0"/>
        <v>mampu menulis teks prosedur dengan informasi yang rinci dan akurat</v>
      </c>
      <c r="W15" s="245" t="str">
        <f t="shared" si="0"/>
        <v>mampu mengidentifikasi dan mengartikan kosakata baru dari teks yang dibaca</v>
      </c>
      <c r="X15" s="245" t="str">
        <f t="shared" si="0"/>
        <v xml:space="preserve"> mampu mengidentifikasi informasi dari media audio</v>
      </c>
      <c r="Y15" s="245" t="str">
        <f t="shared" si="0"/>
        <v>mampu menceritakan kembali informasi yang dibaca dari teks narasi dengan topik yang beraneka ragam</v>
      </c>
      <c r="Z15" s="245" t="str">
        <f t="shared" si="0"/>
        <v>mampu menjelaskan isi teks narasi yang dibacakan atau dari media audio</v>
      </c>
      <c r="AA15" s="245" t="str">
        <f t="shared" si="0"/>
        <v>mampu menulis teks narasi dengan informasi yang rinci dan akurat</v>
      </c>
      <c r="AB15" s="245">
        <f t="shared" si="0"/>
        <v>0</v>
      </c>
      <c r="AC15" s="245">
        <f t="shared" si="0"/>
        <v>0</v>
      </c>
      <c r="AD15" s="245">
        <f t="shared" si="0"/>
        <v>0</v>
      </c>
      <c r="AE15" s="246" t="str">
        <f t="shared" ref="AE15:AN15" si="1">U15</f>
        <v>mampu menyimpulkan pesan dan informasi tentang kehidupan sehari-hari dari teks yang dibaca</v>
      </c>
      <c r="AF15" s="246" t="str">
        <f t="shared" si="1"/>
        <v>mampu menulis teks prosedur dengan informasi yang rinci dan akurat</v>
      </c>
      <c r="AG15" s="246" t="str">
        <f t="shared" si="1"/>
        <v>mampu mengidentifikasi dan mengartikan kosakata baru dari teks yang dibaca</v>
      </c>
      <c r="AH15" s="246" t="str">
        <f t="shared" si="1"/>
        <v xml:space="preserve"> mampu mengidentifikasi informasi dari media audio</v>
      </c>
      <c r="AI15" s="246" t="str">
        <f t="shared" si="1"/>
        <v>mampu menceritakan kembali informasi yang dibaca dari teks narasi dengan topik yang beraneka ragam</v>
      </c>
      <c r="AJ15" s="246" t="str">
        <f t="shared" si="1"/>
        <v>mampu menjelaskan isi teks narasi yang dibacakan atau dari media audio</v>
      </c>
      <c r="AK15" s="246" t="str">
        <f t="shared" si="1"/>
        <v>mampu menulis teks narasi dengan informasi yang rinci dan akurat</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menyimpulkan pesan dan informasi tentang kehidupan sehari-hari dari teks yang dibaca</v>
      </c>
      <c r="AZ15" s="245" t="str">
        <f t="shared" si="3"/>
        <v>mampu menulis teks prosedur dengan informasi yang rinci dan akurat</v>
      </c>
      <c r="BA15" s="245" t="str">
        <f t="shared" si="3"/>
        <v>mampu mengidentifikasi dan mengartikan kosakata baru dari teks yang dibaca</v>
      </c>
      <c r="BB15" s="245" t="str">
        <f t="shared" si="3"/>
        <v xml:space="preserve"> mampu mengidentifikasi informasi dari media audio</v>
      </c>
      <c r="BC15" s="245" t="str">
        <f t="shared" si="3"/>
        <v>mampu menceritakan kembali informasi yang dibaca dari teks narasi dengan topik yang beraneka ragam</v>
      </c>
      <c r="BD15" s="245" t="str">
        <f t="shared" si="3"/>
        <v>mampu menjelaskan isi teks narasi yang dibacakan atau dari media audio</v>
      </c>
      <c r="BE15" s="245" t="str">
        <f t="shared" si="3"/>
        <v>mampu menulis teks narasi dengan informasi yang rinci dan akurat</v>
      </c>
      <c r="BF15" s="245">
        <f t="shared" si="3"/>
        <v>0</v>
      </c>
      <c r="BG15" s="245">
        <f t="shared" si="3"/>
        <v>0</v>
      </c>
      <c r="BH15" s="245">
        <f t="shared" si="3"/>
        <v>0</v>
      </c>
      <c r="BI15" s="246" t="str">
        <f t="shared" ref="BI15:BR15" si="4">AY15</f>
        <v>mampu menyimpulkan pesan dan informasi tentang kehidupan sehari-hari dari teks yang dibaca</v>
      </c>
      <c r="BJ15" s="246" t="str">
        <f t="shared" si="4"/>
        <v>mampu menulis teks prosedur dengan informasi yang rinci dan akurat</v>
      </c>
      <c r="BK15" s="246" t="str">
        <f t="shared" si="4"/>
        <v>mampu mengidentifikasi dan mengartikan kosakata baru dari teks yang dibaca</v>
      </c>
      <c r="BL15" s="246" t="str">
        <f t="shared" si="4"/>
        <v xml:space="preserve"> mampu mengidentifikasi informasi dari media audio</v>
      </c>
      <c r="BM15" s="246" t="str">
        <f t="shared" si="4"/>
        <v>mampu menceritakan kembali informasi yang dibaca dari teks narasi dengan topik yang beraneka ragam</v>
      </c>
      <c r="BN15" s="246" t="str">
        <f t="shared" si="4"/>
        <v>mampu menjelaskan isi teks narasi yang dibacakan atau dari media audio</v>
      </c>
      <c r="BO15" s="246" t="str">
        <f t="shared" si="4"/>
        <v>mampu menulis teks narasi dengan informasi yang rinci dan akurat</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8.75" customHeight="1">
      <c r="A16" s="190"/>
      <c r="B16" s="208">
        <f>'DATA PESERTA DIDIK'!A6</f>
        <v>1</v>
      </c>
      <c r="C16" s="248" t="str">
        <f>'DATA PESERTA DIDIK'!D6</f>
        <v>ABID AQILA PRANAJA</v>
      </c>
      <c r="D16" s="358">
        <v>92.666666666666671</v>
      </c>
      <c r="E16" s="358">
        <v>84.333333333333329</v>
      </c>
      <c r="F16" s="358">
        <v>95</v>
      </c>
      <c r="G16" s="359">
        <v>90</v>
      </c>
      <c r="H16" s="359">
        <v>85</v>
      </c>
      <c r="I16" s="359">
        <v>90</v>
      </c>
      <c r="J16" s="359">
        <v>90</v>
      </c>
      <c r="K16" s="359"/>
      <c r="L16" s="355"/>
      <c r="M16" s="355"/>
      <c r="N16" s="250">
        <f t="shared" ref="N16:N65" si="6">IFERROR(AVERAGE(D16:M16),"-")</f>
        <v>89.571428571428569</v>
      </c>
      <c r="O16" s="251"/>
      <c r="P16" s="251">
        <v>82</v>
      </c>
      <c r="Q16" s="250">
        <f t="shared" ref="Q16:Q65" si="7">IFERROR(AVERAGE(O16:P16),"-")</f>
        <v>82</v>
      </c>
      <c r="R16" s="250">
        <f t="shared" ref="R16:R65" si="8">IFERROR(SUM(($G$11*N16)+($I$11*Q16))/($G$11+$I$11),"-")</f>
        <v>87.047619047619037</v>
      </c>
      <c r="S16" s="190"/>
      <c r="T16" s="190"/>
      <c r="U16" s="253">
        <f t="shared" ref="U16:AB16" si="9">IF(E19&gt;=$R$16,E19,"")</f>
        <v>89.333333333333329</v>
      </c>
      <c r="V16" s="253">
        <f t="shared" si="9"/>
        <v>92</v>
      </c>
      <c r="W16" s="253" t="str">
        <f t="shared" si="9"/>
        <v/>
      </c>
      <c r="X16" s="253">
        <f t="shared" si="9"/>
        <v>87.5</v>
      </c>
      <c r="Y16" s="253">
        <f t="shared" si="9"/>
        <v>96.666666666666671</v>
      </c>
      <c r="Z16" s="253">
        <f t="shared" si="9"/>
        <v>95</v>
      </c>
      <c r="AA16" s="253" t="str">
        <f t="shared" si="9"/>
        <v/>
      </c>
      <c r="AB16" s="253" t="str">
        <f t="shared" si="9"/>
        <v/>
      </c>
      <c r="AC16" s="253" t="str">
        <f t="shared" ref="AC16:AD16" si="10">IF(L16&gt;=$R$16,L16,"")</f>
        <v/>
      </c>
      <c r="AD16" s="253" t="str">
        <f t="shared" si="10"/>
        <v/>
      </c>
      <c r="AE16" s="254">
        <f t="shared" ref="AE16:AN16" si="11">IFERROR(RANK(U16,$U16:$AD16,0)+COUNTIF($U16:U16,U16)-1,"")</f>
        <v>4</v>
      </c>
      <c r="AF16" s="254">
        <f t="shared" si="11"/>
        <v>3</v>
      </c>
      <c r="AG16" s="254" t="str">
        <f t="shared" si="11"/>
        <v/>
      </c>
      <c r="AH16" s="254">
        <f t="shared" si="11"/>
        <v>5</v>
      </c>
      <c r="AI16" s="254">
        <f t="shared" si="11"/>
        <v>1</v>
      </c>
      <c r="AJ16" s="254">
        <f t="shared" si="11"/>
        <v>2</v>
      </c>
      <c r="AK16" s="254" t="str">
        <f t="shared" si="11"/>
        <v/>
      </c>
      <c r="AL16" s="254" t="str">
        <f t="shared" si="11"/>
        <v/>
      </c>
      <c r="AM16" s="254" t="str">
        <f t="shared" si="11"/>
        <v/>
      </c>
      <c r="AN16" s="254" t="str">
        <f t="shared" si="11"/>
        <v/>
      </c>
      <c r="AO16" s="379" t="str">
        <f>IF(D16&gt;=R16,$D$15,"")</f>
        <v>mampu menyimpulkan pesan dan informasi tentang kehidupan sehari-hari dari teks yang dibaca</v>
      </c>
      <c r="AP16" s="380" t="str">
        <f>IF(E16&gt;=R16,$E$15,"")</f>
        <v/>
      </c>
      <c r="AQ16" s="380" t="str">
        <f>IF(F16&gt;=R16,$F$15,"")</f>
        <v>mampu mengidentifikasi dan mengartikan kosakata baru dari teks yang dibaca</v>
      </c>
      <c r="AR16" s="380" t="str">
        <f>IF(G16&gt;=R16,$G$15,"")</f>
        <v xml:space="preserve"> mampu mengidentifikasi informasi dari media audio</v>
      </c>
      <c r="AS16" s="380" t="str">
        <f>IF(H16&gt;=R16,$H$15,"")</f>
        <v/>
      </c>
      <c r="AT16" s="380" t="str">
        <f>IF(I16&gt;=R16,$I$15,"")</f>
        <v>mampu menjelaskan isi teks narasi yang dibacakan atau dari media audio</v>
      </c>
      <c r="AU16" s="380" t="str">
        <f>IF(J16&gt;=R16,$J$15,"")</f>
        <v>mampu menulis teks narasi dengan informasi yang rinci dan akurat</v>
      </c>
      <c r="AV16" s="380" t="str">
        <f>IF(K16&gt;=R16,$K$15,"")</f>
        <v/>
      </c>
      <c r="AW16" s="380" t="str">
        <f>IF(L16&gt;=R16,$L$15,"")</f>
        <v/>
      </c>
      <c r="AX16" s="380" t="str">
        <f>IF(M16&gt;=R16,$M$15,"")</f>
        <v/>
      </c>
      <c r="AY16" s="255" t="str">
        <f t="shared" ref="AY16:BF16" si="12">IF(E19&lt;$R$16,E19,"")</f>
        <v/>
      </c>
      <c r="AZ16" s="255" t="str">
        <f t="shared" si="12"/>
        <v/>
      </c>
      <c r="BA16" s="255">
        <f t="shared" si="12"/>
        <v>85</v>
      </c>
      <c r="BB16" s="255" t="str">
        <f t="shared" si="12"/>
        <v/>
      </c>
      <c r="BC16" s="255" t="str">
        <f t="shared" si="12"/>
        <v/>
      </c>
      <c r="BD16" s="255" t="str">
        <f t="shared" si="12"/>
        <v/>
      </c>
      <c r="BE16" s="255">
        <f t="shared" si="12"/>
        <v>0</v>
      </c>
      <c r="BF16" s="255">
        <f t="shared" si="12"/>
        <v>0</v>
      </c>
      <c r="BG16" s="255">
        <f t="shared" ref="BG16:BH16" si="13">IF(L16&lt;$R$16,L16,"")</f>
        <v>0</v>
      </c>
      <c r="BH16" s="255">
        <f t="shared" si="13"/>
        <v>0</v>
      </c>
      <c r="BI16" s="225" t="str">
        <f t="shared" ref="BI16:BR16" si="14">IFERROR(RANK(AY16,$AY16:$BH16,0)+COUNTIF($AY16:AY16,AY16)-1,"")</f>
        <v/>
      </c>
      <c r="BJ16" s="225" t="str">
        <f t="shared" si="14"/>
        <v/>
      </c>
      <c r="BK16" s="225">
        <f t="shared" si="14"/>
        <v>1</v>
      </c>
      <c r="BL16" s="225" t="str">
        <f t="shared" si="14"/>
        <v/>
      </c>
      <c r="BM16" s="225" t="str">
        <f t="shared" si="14"/>
        <v/>
      </c>
      <c r="BN16" s="225" t="str">
        <f t="shared" si="14"/>
        <v/>
      </c>
      <c r="BO16" s="225">
        <f t="shared" si="14"/>
        <v>2</v>
      </c>
      <c r="BP16" s="225">
        <f t="shared" si="14"/>
        <v>3</v>
      </c>
      <c r="BQ16" s="225">
        <f t="shared" si="14"/>
        <v>4</v>
      </c>
      <c r="BR16" s="225">
        <f t="shared" si="14"/>
        <v>5</v>
      </c>
      <c r="BS16" s="379" t="str">
        <f>IF(D16&lt;R16,$D$15,"")</f>
        <v/>
      </c>
      <c r="BT16" s="377" t="str">
        <f>IF(E16&lt;R16,$E$15,"")</f>
        <v>mampu menulis teks prosedur dengan informasi yang rinci dan akurat</v>
      </c>
      <c r="BU16" s="377" t="str">
        <f>IF(F16&lt;R16,$F$15,"")</f>
        <v/>
      </c>
      <c r="BV16" s="377" t="str">
        <f>IF(G16&lt;R16,$G$15,"")</f>
        <v/>
      </c>
      <c r="BW16" s="377" t="str">
        <f>IF(H16&lt;R16,$H$15,"")</f>
        <v>mampu menceritakan kembali informasi yang dibaca dari teks narasi dengan topik yang beraneka ragam</v>
      </c>
      <c r="BX16" s="377" t="str">
        <f>IF(I16&lt;R16,$I$15,"")</f>
        <v/>
      </c>
      <c r="BY16" s="377" t="str">
        <f>IF(J16&lt;R16,$J$15,"")</f>
        <v/>
      </c>
      <c r="BZ16" s="377">
        <f>IF(K16&lt;R16,$K$15,"")</f>
        <v>0</v>
      </c>
      <c r="CA16" s="377">
        <f>IF(L16&lt;R16,$L$15,"")</f>
        <v>0</v>
      </c>
      <c r="CB16" s="377">
        <f>IF(M16&lt;R16,$M$15,"")</f>
        <v>0</v>
      </c>
      <c r="CC16" s="257" t="str">
        <f>CONCATENATE("Kompetensi dalam hal ",AO16,AP16,AQ16,AR16,AS16,AT16,AU16," sudah tercapai.")</f>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CD16" s="257" t="str">
        <f>CONCATENATE("Kompetensi dalam hal ",BS16,BT16,BU16,BV16,BW16,BX16,BY16," perlu ditingkatkan.")</f>
        <v>Kompetensi dalam hal mampu menulis teks prosedur dengan informasi yang rinci dan akuratmampu menceritakan kembali informasi yang dibaca dari teks narasi dengan topik yang beraneka ragam perlu ditingkatkan.</v>
      </c>
    </row>
    <row r="17" spans="1:82" ht="18.75" customHeight="1">
      <c r="A17" s="190"/>
      <c r="B17" s="208">
        <f>'DATA PESERTA DIDIK'!A7</f>
        <v>2</v>
      </c>
      <c r="C17" s="248" t="str">
        <f>'DATA PESERTA DIDIK'!D7</f>
        <v>ACHMAD IBRAHIM ARYASATYA</v>
      </c>
      <c r="D17" s="358">
        <v>86</v>
      </c>
      <c r="E17" s="358">
        <v>82.666666666666671</v>
      </c>
      <c r="F17" s="358">
        <v>90</v>
      </c>
      <c r="G17" s="359">
        <v>92.5</v>
      </c>
      <c r="H17" s="359">
        <v>86.666666666666671</v>
      </c>
      <c r="I17" s="359">
        <v>81</v>
      </c>
      <c r="J17" s="359">
        <v>80</v>
      </c>
      <c r="K17" s="359"/>
      <c r="L17" s="355"/>
      <c r="M17" s="355"/>
      <c r="N17" s="250">
        <f t="shared" si="6"/>
        <v>85.547619047619051</v>
      </c>
      <c r="O17" s="251"/>
      <c r="P17" s="251">
        <v>82</v>
      </c>
      <c r="Q17" s="250">
        <f t="shared" si="7"/>
        <v>82</v>
      </c>
      <c r="R17" s="250">
        <f t="shared" si="8"/>
        <v>84.365079365079367</v>
      </c>
      <c r="S17" s="190"/>
      <c r="T17" s="190"/>
      <c r="U17" s="253">
        <f t="shared" ref="U17:U65" si="15">IF(E20&gt;=$R$16,E20,"")</f>
        <v>96.5</v>
      </c>
      <c r="V17" s="253">
        <f t="shared" ref="V17:V65" si="16">IF(F20&gt;=$R$16,F20,"")</f>
        <v>97.5</v>
      </c>
      <c r="W17" s="253">
        <f t="shared" ref="W17:W65" si="17">IF(G20&gt;=$R$16,G20,"")</f>
        <v>90</v>
      </c>
      <c r="X17" s="253">
        <f t="shared" ref="X17:X65" si="18">IF(H20&gt;=$R$16,H20,"")</f>
        <v>90</v>
      </c>
      <c r="Y17" s="253">
        <f t="shared" ref="Y17:Y65" si="19">IF(I20&gt;=$R$16,I20,"")</f>
        <v>93.333333333333329</v>
      </c>
      <c r="Z17" s="253">
        <f t="shared" ref="Z17:Z65" si="20">IF(J20&gt;=$R$16,J20,"")</f>
        <v>90</v>
      </c>
      <c r="AA17" s="253" t="str">
        <f t="shared" ref="AA17:AA65" si="21">IF(K20&gt;=$R$16,K20,"")</f>
        <v/>
      </c>
      <c r="AB17" s="253" t="str">
        <f t="shared" ref="AB17:AB65" si="22">IF(L20&gt;=$R$16,L20,"")</f>
        <v/>
      </c>
      <c r="AC17" s="253" t="str">
        <f t="shared" ref="AC17:AC65" si="23">IF(L17&gt;=$R$16,L17,"")</f>
        <v/>
      </c>
      <c r="AD17" s="253" t="str">
        <f t="shared" ref="AD17:AD65" si="24">IF(M17&gt;=$R$16,M17,"")</f>
        <v/>
      </c>
      <c r="AE17" s="254">
        <f t="shared" ref="AE17:AN17" si="25">IFERROR(RANK(U17,$U17:$AD17,0)+COUNTIF($U17:U17,U17)-1,"")</f>
        <v>2</v>
      </c>
      <c r="AF17" s="254">
        <f t="shared" si="25"/>
        <v>1</v>
      </c>
      <c r="AG17" s="254">
        <f t="shared" si="25"/>
        <v>4</v>
      </c>
      <c r="AH17" s="254">
        <f t="shared" si="25"/>
        <v>5</v>
      </c>
      <c r="AI17" s="254">
        <f t="shared" si="25"/>
        <v>3</v>
      </c>
      <c r="AJ17" s="254">
        <f t="shared" si="25"/>
        <v>6</v>
      </c>
      <c r="AK17" s="254" t="str">
        <f t="shared" si="25"/>
        <v/>
      </c>
      <c r="AL17" s="254" t="str">
        <f t="shared" si="25"/>
        <v/>
      </c>
      <c r="AM17" s="254" t="str">
        <f t="shared" si="25"/>
        <v/>
      </c>
      <c r="AN17" s="254" t="str">
        <f t="shared" si="25"/>
        <v/>
      </c>
      <c r="AO17" s="379" t="str">
        <f t="shared" ref="AO17:AO65" si="26">IF(D17&gt;=R17,$D$15,"")</f>
        <v>mampu menyimpulkan pesan dan informasi tentang kehidupan sehari-hari dari teks yang dibaca</v>
      </c>
      <c r="AP17" s="380" t="str">
        <f t="shared" ref="AP17:AP65" si="27">IF(E17&gt;=R17,$E$15,"")</f>
        <v/>
      </c>
      <c r="AQ17" s="380" t="str">
        <f t="shared" ref="AQ17:AQ65" si="28">IF(F17&gt;=R17,$F$15,"")</f>
        <v>mampu mengidentifikasi dan mengartikan kosakata baru dari teks yang dibaca</v>
      </c>
      <c r="AR17" s="380" t="str">
        <f t="shared" ref="AR17:AR65" si="29">IF(G17&gt;=R17,$G$15,"")</f>
        <v xml:space="preserve"> mampu mengidentifikasi informasi dari media audio</v>
      </c>
      <c r="AS17" s="380" t="str">
        <f t="shared" ref="AS17:AS65" si="30">IF(H17&gt;=R17,$H$15,"")</f>
        <v>mampu menceritakan kembali informasi yang dibaca dari teks narasi dengan topik yang beraneka ragam</v>
      </c>
      <c r="AT17" s="380" t="str">
        <f t="shared" ref="AT17:AT65" si="31">IF(I17&gt;=R17,$I$15,"")</f>
        <v/>
      </c>
      <c r="AU17" s="380" t="str">
        <f t="shared" ref="AU17:AU65" si="32">IF(J17&gt;=R17,$J$15,"")</f>
        <v/>
      </c>
      <c r="AV17" s="380" t="str">
        <f t="shared" ref="AV17:AV65" si="33">IF(K17&gt;=R17,$K$15,"")</f>
        <v/>
      </c>
      <c r="AW17" s="380" t="str">
        <f t="shared" ref="AW17:AW65" si="34">IF(L17&gt;=R17,$L$15,"")</f>
        <v/>
      </c>
      <c r="AX17" s="380" t="str">
        <f t="shared" ref="AX17:AX65" si="35">IF(M17&gt;=R17,$M$15,"")</f>
        <v/>
      </c>
      <c r="AY17" s="255" t="str">
        <f t="shared" ref="AY17:AY65" si="36">IF(E20&lt;$R$16,E20,"")</f>
        <v/>
      </c>
      <c r="AZ17" s="255" t="str">
        <f t="shared" ref="AZ17:AZ65" si="37">IF(F20&lt;$R$16,F20,"")</f>
        <v/>
      </c>
      <c r="BA17" s="255" t="str">
        <f t="shared" ref="BA17:BA65" si="38">IF(G20&lt;$R$16,G20,"")</f>
        <v/>
      </c>
      <c r="BB17" s="255" t="str">
        <f t="shared" ref="BB17:BB65" si="39">IF(H20&lt;$R$16,H20,"")</f>
        <v/>
      </c>
      <c r="BC17" s="255" t="str">
        <f t="shared" ref="BC17:BC65" si="40">IF(I20&lt;$R$16,I20,"")</f>
        <v/>
      </c>
      <c r="BD17" s="255" t="str">
        <f t="shared" ref="BD17:BD65" si="41">IF(J20&lt;$R$16,J20,"")</f>
        <v/>
      </c>
      <c r="BE17" s="255">
        <f t="shared" ref="BE17:BE65" si="42">IF(K20&lt;$R$16,K20,"")</f>
        <v>0</v>
      </c>
      <c r="BF17" s="255">
        <f t="shared" ref="BF17:BF65" si="43">IF(L20&lt;$R$16,L20,"")</f>
        <v>0</v>
      </c>
      <c r="BG17" s="255">
        <f t="shared" ref="BG17:BG65" si="44">IF(L17&lt;$R$16,L17,"")</f>
        <v>0</v>
      </c>
      <c r="BH17" s="255">
        <f t="shared" ref="BH17:BH65" si="45">IF(M17&lt;$R$16,M17,"")</f>
        <v>0</v>
      </c>
      <c r="BI17" s="225" t="str">
        <f t="shared" ref="BI17:BI65" si="46">IFERROR(RANK(AY17,$AY17:$BH17,0)+COUNTIF($AY17:AY17,AY17)-1,"")</f>
        <v/>
      </c>
      <c r="BJ17" s="225" t="str">
        <f t="shared" ref="BJ17:BJ65" si="47">IFERROR(RANK(AZ17,$AY17:$BH17,0)+COUNTIF($AY17:AZ17,AZ17)-1,"")</f>
        <v/>
      </c>
      <c r="BK17" s="225" t="str">
        <f t="shared" ref="BK17:BK65" si="48">IFERROR(RANK(BA17,$AY17:$BH17,0)+COUNTIF($AY17:BA17,BA17)-1,"")</f>
        <v/>
      </c>
      <c r="BL17" s="225" t="str">
        <f t="shared" ref="BL17:BL65" si="49">IFERROR(RANK(BB17,$AY17:$BH17,0)+COUNTIF($AY17:BB17,BB17)-1,"")</f>
        <v/>
      </c>
      <c r="BM17" s="225" t="str">
        <f t="shared" ref="BM17:BM65" si="50">IFERROR(RANK(BC17,$AY17:$BH17,0)+COUNTIF($AY17:BC17,BC17)-1,"")</f>
        <v/>
      </c>
      <c r="BN17" s="225" t="str">
        <f t="shared" ref="BN17:BN65" si="51">IFERROR(RANK(BD17,$AY17:$BH17,0)+COUNTIF($AY17:BD17,BD17)-1,"")</f>
        <v/>
      </c>
      <c r="BO17" s="225">
        <f t="shared" ref="BO17:BO65" si="52">IFERROR(RANK(BE17,$AY17:$BH17,0)+COUNTIF($AY17:BE17,BE17)-1,"")</f>
        <v>1</v>
      </c>
      <c r="BP17" s="225">
        <f t="shared" ref="BP17:BP65" si="53">IFERROR(RANK(BF17,$AY17:$BH17,0)+COUNTIF($AY17:BF17,BF17)-1,"")</f>
        <v>2</v>
      </c>
      <c r="BQ17" s="225">
        <f t="shared" ref="BQ17:BQ65" si="54">IFERROR(RANK(BG17,$AY17:$BH17,0)+COUNTIF($AY17:BG17,BG17)-1,"")</f>
        <v>3</v>
      </c>
      <c r="BR17" s="225">
        <f t="shared" ref="BR17:BR65" si="55">IFERROR(RANK(BH17,$AY17:$BH17,0)+COUNTIF($AY17:BH17,BH17)-1,"")</f>
        <v>4</v>
      </c>
      <c r="BS17" s="379" t="str">
        <f t="shared" ref="BS17:BS65" si="56">IF(D17&lt;R17,$D$15,"")</f>
        <v/>
      </c>
      <c r="BT17" s="377" t="str">
        <f t="shared" ref="BT17:BT65" si="57">IF(E17&lt;R17,$E$15,"")</f>
        <v>mampu menulis teks prosedur dengan informasi yang rinci dan akurat</v>
      </c>
      <c r="BU17" s="377" t="str">
        <f t="shared" ref="BU17:BU65" si="58">IF(F17&lt;R17,$F$15,"")</f>
        <v/>
      </c>
      <c r="BV17" s="377" t="str">
        <f t="shared" ref="BV17:BV65" si="59">IF(G17&lt;R17,$G$15,"")</f>
        <v/>
      </c>
      <c r="BW17" s="377" t="str">
        <f t="shared" ref="BW17:BW65" si="60">IF(H17&lt;R17,$H$15,"")</f>
        <v/>
      </c>
      <c r="BX17" s="377" t="str">
        <f t="shared" ref="BX17:BX65" si="61">IF(I17&lt;R17,$I$15,"")</f>
        <v>mampu menjelaskan isi teks narasi yang dibacakan atau dari media audio</v>
      </c>
      <c r="BY17" s="377" t="str">
        <f t="shared" ref="BY17:BY65" si="62">IF(J17&lt;R17,$J$15,"")</f>
        <v>mampu menulis teks narasi dengan informasi yang rinci dan akurat</v>
      </c>
      <c r="BZ17" s="377">
        <f t="shared" ref="BZ17:BZ65" si="63">IF(K17&lt;R17,$K$15,"")</f>
        <v>0</v>
      </c>
      <c r="CA17" s="377">
        <f t="shared" ref="CA17:CA65" si="64">IF(L17&lt;R17,$L$15,"")</f>
        <v>0</v>
      </c>
      <c r="CB17" s="377">
        <f t="shared" ref="CB17:CB65" si="65">IF(M17&lt;R17,$M$15,"")</f>
        <v>0</v>
      </c>
      <c r="CC17" s="257" t="str">
        <f t="shared" ref="CC17:CC65" si="66">CONCATENATE("Kompetensi dalam hal ",AO17,AP17,AQ17,AR17,AS17,AT17,AU17," sudah tercapai.")</f>
        <v>Kompetensi dalam hal mampu menyimpulkan pesan dan informasi tentang kehidupan sehari-hari dari teks yang dibacamampu mengidentifikasi dan mengartikan kosakata baru dari teks yang dibaca mampu mengidentifikasi informasi dari media audiomampu menceritakan kembali informasi yang dibaca dari teks narasi dengan topik yang beraneka ragam sudah tercapai.</v>
      </c>
      <c r="CD17" s="257" t="str">
        <f t="shared" ref="CD17:CD65" si="67">CONCATENATE("Kompetensi dalam hal ",BS17,BT17,BU17,BV17,BW17,BX17,BY17," perlu ditingkatkan.")</f>
        <v>Kompetensi dalam hal mampu menulis teks prosedur dengan informasi yang rinci dan akuratmampu menjelaskan isi teks narasi yang dibacakan atau dari media audiomampu menulis teks narasi dengan informasi yang rinci dan akurat perlu ditingkatkan.</v>
      </c>
    </row>
    <row r="18" spans="1:82" ht="18.75" customHeight="1">
      <c r="A18" s="190"/>
      <c r="B18" s="208">
        <f>'DATA PESERTA DIDIK'!A8</f>
        <v>3</v>
      </c>
      <c r="C18" s="248" t="str">
        <f>'DATA PESERTA DIDIK'!D8</f>
        <v>AKIRA KISSA ZHAFIRAH</v>
      </c>
      <c r="D18" s="358">
        <v>97.666666666666671</v>
      </c>
      <c r="E18" s="358">
        <v>96</v>
      </c>
      <c r="F18" s="358">
        <v>95</v>
      </c>
      <c r="G18" s="359">
        <v>85</v>
      </c>
      <c r="H18" s="359">
        <v>82.6666666666667</v>
      </c>
      <c r="I18" s="359">
        <v>96.666666666666671</v>
      </c>
      <c r="J18" s="359">
        <v>95</v>
      </c>
      <c r="K18" s="359"/>
      <c r="L18" s="355"/>
      <c r="M18" s="355"/>
      <c r="N18" s="250">
        <f t="shared" si="6"/>
        <v>92.571428571428569</v>
      </c>
      <c r="O18" s="251"/>
      <c r="P18" s="251">
        <v>95</v>
      </c>
      <c r="Q18" s="250">
        <f t="shared" si="7"/>
        <v>95</v>
      </c>
      <c r="R18" s="250">
        <f t="shared" si="8"/>
        <v>93.380952380952365</v>
      </c>
      <c r="S18" s="190"/>
      <c r="T18" s="190"/>
      <c r="U18" s="253">
        <f t="shared" si="15"/>
        <v>87.666666666666671</v>
      </c>
      <c r="V18" s="253">
        <f t="shared" si="16"/>
        <v>97.5</v>
      </c>
      <c r="W18" s="253">
        <f t="shared" si="17"/>
        <v>95</v>
      </c>
      <c r="X18" s="253">
        <f t="shared" si="18"/>
        <v>90</v>
      </c>
      <c r="Y18" s="253">
        <f t="shared" si="19"/>
        <v>96.666666666666671</v>
      </c>
      <c r="Z18" s="253">
        <f t="shared" si="20"/>
        <v>95</v>
      </c>
      <c r="AA18" s="253" t="str">
        <f t="shared" si="21"/>
        <v/>
      </c>
      <c r="AB18" s="253" t="str">
        <f t="shared" si="22"/>
        <v/>
      </c>
      <c r="AC18" s="253" t="str">
        <f t="shared" si="23"/>
        <v/>
      </c>
      <c r="AD18" s="253" t="str">
        <f t="shared" si="24"/>
        <v/>
      </c>
      <c r="AE18" s="254">
        <f t="shared" ref="AE18:AN18" si="68">IFERROR(RANK(U18,$U18:$AD18,0)+COUNTIF($U18:U18,U18)-1,"")</f>
        <v>6</v>
      </c>
      <c r="AF18" s="254">
        <f t="shared" si="68"/>
        <v>1</v>
      </c>
      <c r="AG18" s="254">
        <f t="shared" si="68"/>
        <v>3</v>
      </c>
      <c r="AH18" s="254">
        <f t="shared" si="68"/>
        <v>5</v>
      </c>
      <c r="AI18" s="254">
        <f t="shared" si="68"/>
        <v>2</v>
      </c>
      <c r="AJ18" s="254">
        <f t="shared" si="68"/>
        <v>4</v>
      </c>
      <c r="AK18" s="254" t="str">
        <f t="shared" si="68"/>
        <v/>
      </c>
      <c r="AL18" s="254" t="str">
        <f t="shared" si="68"/>
        <v/>
      </c>
      <c r="AM18" s="254" t="str">
        <f t="shared" si="68"/>
        <v/>
      </c>
      <c r="AN18" s="254" t="str">
        <f t="shared" si="68"/>
        <v/>
      </c>
      <c r="AO18" s="379" t="str">
        <f t="shared" si="26"/>
        <v>mampu menyimpulkan pesan dan informasi tentang kehidupan sehari-hari dari teks yang dibaca</v>
      </c>
      <c r="AP18" s="380" t="str">
        <f t="shared" si="27"/>
        <v>mampu menulis teks prosedur dengan informasi yang rinci dan akurat</v>
      </c>
      <c r="AQ18" s="380" t="str">
        <f t="shared" si="28"/>
        <v>mampu mengidentifikasi dan mengartikan kosakata baru dari teks yang dibaca</v>
      </c>
      <c r="AR18" s="380" t="str">
        <f t="shared" si="29"/>
        <v/>
      </c>
      <c r="AS18" s="380" t="str">
        <f t="shared" si="30"/>
        <v/>
      </c>
      <c r="AT18" s="380" t="str">
        <f t="shared" si="31"/>
        <v>mampu menjelaskan isi teks narasi yang dibacakan atau dari media audio</v>
      </c>
      <c r="AU18" s="380" t="str">
        <f t="shared" si="32"/>
        <v>mampu menulis teks narasi dengan informasi yang rinci dan akurat</v>
      </c>
      <c r="AV18" s="380" t="str">
        <f t="shared" si="33"/>
        <v/>
      </c>
      <c r="AW18" s="380" t="str">
        <f t="shared" si="34"/>
        <v/>
      </c>
      <c r="AX18" s="380" t="str">
        <f t="shared" si="35"/>
        <v/>
      </c>
      <c r="AY18" s="255" t="str">
        <f t="shared" si="36"/>
        <v/>
      </c>
      <c r="AZ18" s="255" t="str">
        <f t="shared" si="37"/>
        <v/>
      </c>
      <c r="BA18" s="255" t="str">
        <f t="shared" si="38"/>
        <v/>
      </c>
      <c r="BB18" s="255" t="str">
        <f t="shared" si="39"/>
        <v/>
      </c>
      <c r="BC18" s="255" t="str">
        <f t="shared" si="40"/>
        <v/>
      </c>
      <c r="BD18" s="255" t="str">
        <f t="shared" si="41"/>
        <v/>
      </c>
      <c r="BE18" s="255">
        <f t="shared" si="42"/>
        <v>0</v>
      </c>
      <c r="BF18" s="255">
        <f t="shared" si="43"/>
        <v>0</v>
      </c>
      <c r="BG18" s="255">
        <f t="shared" si="44"/>
        <v>0</v>
      </c>
      <c r="BH18" s="255">
        <f t="shared" si="45"/>
        <v>0</v>
      </c>
      <c r="BI18" s="225" t="str">
        <f t="shared" si="46"/>
        <v/>
      </c>
      <c r="BJ18" s="225" t="str">
        <f t="shared" si="47"/>
        <v/>
      </c>
      <c r="BK18" s="225" t="str">
        <f t="shared" si="48"/>
        <v/>
      </c>
      <c r="BL18" s="225" t="str">
        <f t="shared" si="49"/>
        <v/>
      </c>
      <c r="BM18" s="225" t="str">
        <f t="shared" si="50"/>
        <v/>
      </c>
      <c r="BN18" s="225" t="str">
        <f t="shared" si="51"/>
        <v/>
      </c>
      <c r="BO18" s="225">
        <f t="shared" si="52"/>
        <v>1</v>
      </c>
      <c r="BP18" s="225">
        <f t="shared" si="53"/>
        <v>2</v>
      </c>
      <c r="BQ18" s="225">
        <f t="shared" si="54"/>
        <v>3</v>
      </c>
      <c r="BR18" s="225">
        <f t="shared" si="55"/>
        <v>4</v>
      </c>
      <c r="BS18" s="379" t="str">
        <f t="shared" si="56"/>
        <v/>
      </c>
      <c r="BT18" s="377" t="str">
        <f t="shared" si="57"/>
        <v/>
      </c>
      <c r="BU18" s="377" t="str">
        <f t="shared" si="58"/>
        <v/>
      </c>
      <c r="BV18" s="377" t="str">
        <f t="shared" si="59"/>
        <v xml:space="preserve"> mampu mengidentifikasi informasi dari media audio</v>
      </c>
      <c r="BW18" s="377" t="str">
        <f t="shared" si="60"/>
        <v>mampu menceritakan kembali informasi yang dibaca dari teks narasi dengan topik yang beraneka ragam</v>
      </c>
      <c r="BX18" s="377" t="str">
        <f t="shared" si="61"/>
        <v/>
      </c>
      <c r="BY18" s="377" t="str">
        <f t="shared" si="62"/>
        <v/>
      </c>
      <c r="BZ18" s="377">
        <f t="shared" si="63"/>
        <v>0</v>
      </c>
      <c r="CA18" s="377">
        <f t="shared" si="64"/>
        <v>0</v>
      </c>
      <c r="CB18" s="377">
        <f t="shared" si="65"/>
        <v>0</v>
      </c>
      <c r="CC18"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18" s="257" t="str">
        <f t="shared" si="67"/>
        <v>Kompetensi dalam hal  mampu mengidentifikasi informasi dari media audiomampu menceritakan kembali informasi yang dibaca dari teks narasi dengan topik yang beraneka ragam perlu ditingkatkan.</v>
      </c>
    </row>
    <row r="19" spans="1:82" ht="18.75" customHeight="1">
      <c r="A19" s="190"/>
      <c r="B19" s="208">
        <f>'DATA PESERTA DIDIK'!A9</f>
        <v>4</v>
      </c>
      <c r="C19" s="248" t="str">
        <f>'DATA PESERTA DIDIK'!D9</f>
        <v>ALANA SALSABILA</v>
      </c>
      <c r="D19" s="358">
        <v>89.333333333333329</v>
      </c>
      <c r="E19" s="356">
        <v>89.333333333333329</v>
      </c>
      <c r="F19" s="356">
        <v>92</v>
      </c>
      <c r="G19" s="355">
        <v>85</v>
      </c>
      <c r="H19" s="355">
        <v>87.5</v>
      </c>
      <c r="I19" s="355">
        <v>96.666666666666671</v>
      </c>
      <c r="J19" s="355">
        <v>95</v>
      </c>
      <c r="K19" s="355"/>
      <c r="L19" s="355"/>
      <c r="M19" s="355"/>
      <c r="N19" s="250">
        <f t="shared" si="6"/>
        <v>90.690476190476176</v>
      </c>
      <c r="O19" s="251"/>
      <c r="P19" s="251">
        <v>98.333333333333343</v>
      </c>
      <c r="Q19" s="250">
        <f t="shared" si="7"/>
        <v>98.333333333333343</v>
      </c>
      <c r="R19" s="250">
        <f t="shared" si="8"/>
        <v>93.238095238095227</v>
      </c>
      <c r="S19" s="190"/>
      <c r="T19" s="190"/>
      <c r="U19" s="253">
        <f t="shared" si="15"/>
        <v>94.333333333333329</v>
      </c>
      <c r="V19" s="253">
        <f t="shared" si="16"/>
        <v>91.25</v>
      </c>
      <c r="W19" s="253" t="str">
        <f t="shared" si="17"/>
        <v/>
      </c>
      <c r="X19" s="253" t="str">
        <f t="shared" si="18"/>
        <v/>
      </c>
      <c r="Y19" s="253" t="str">
        <f t="shared" si="19"/>
        <v/>
      </c>
      <c r="Z19" s="253" t="str">
        <f t="shared" si="20"/>
        <v/>
      </c>
      <c r="AA19" s="253" t="str">
        <f t="shared" si="21"/>
        <v/>
      </c>
      <c r="AB19" s="253" t="str">
        <f t="shared" si="22"/>
        <v/>
      </c>
      <c r="AC19" s="253" t="str">
        <f t="shared" si="23"/>
        <v/>
      </c>
      <c r="AD19" s="253" t="str">
        <f t="shared" si="24"/>
        <v/>
      </c>
      <c r="AE19" s="254">
        <f t="shared" ref="AE19:AN19" si="69">IFERROR(RANK(U19,$U19:$AD19,0)+COUNTIF($U19:U19,U19)-1,"")</f>
        <v>1</v>
      </c>
      <c r="AF19" s="254">
        <f t="shared" si="69"/>
        <v>2</v>
      </c>
      <c r="AG19" s="254" t="str">
        <f t="shared" si="69"/>
        <v/>
      </c>
      <c r="AH19" s="254" t="str">
        <f t="shared" si="69"/>
        <v/>
      </c>
      <c r="AI19" s="254" t="str">
        <f t="shared" si="69"/>
        <v/>
      </c>
      <c r="AJ19" s="254" t="str">
        <f t="shared" si="69"/>
        <v/>
      </c>
      <c r="AK19" s="254" t="str">
        <f t="shared" si="69"/>
        <v/>
      </c>
      <c r="AL19" s="254" t="str">
        <f t="shared" si="69"/>
        <v/>
      </c>
      <c r="AM19" s="254" t="str">
        <f t="shared" si="69"/>
        <v/>
      </c>
      <c r="AN19" s="254" t="str">
        <f t="shared" si="69"/>
        <v/>
      </c>
      <c r="AO19" s="379" t="str">
        <f t="shared" si="26"/>
        <v/>
      </c>
      <c r="AP19" s="380" t="str">
        <f t="shared" si="27"/>
        <v/>
      </c>
      <c r="AQ19" s="380" t="str">
        <f t="shared" si="28"/>
        <v/>
      </c>
      <c r="AR19" s="380" t="str">
        <f t="shared" si="29"/>
        <v/>
      </c>
      <c r="AS19" s="380" t="str">
        <f t="shared" si="30"/>
        <v/>
      </c>
      <c r="AT19" s="380" t="str">
        <f t="shared" si="31"/>
        <v>mampu menjelaskan isi teks narasi yang dibacakan atau dari media audio</v>
      </c>
      <c r="AU19" s="380" t="str">
        <f t="shared" si="32"/>
        <v>mampu menulis teks narasi dengan informasi yang rinci dan akurat</v>
      </c>
      <c r="AV19" s="380" t="str">
        <f t="shared" si="33"/>
        <v/>
      </c>
      <c r="AW19" s="380" t="str">
        <f t="shared" si="34"/>
        <v/>
      </c>
      <c r="AX19" s="380" t="str">
        <f t="shared" si="35"/>
        <v/>
      </c>
      <c r="AY19" s="255" t="str">
        <f t="shared" si="36"/>
        <v/>
      </c>
      <c r="AZ19" s="255" t="str">
        <f t="shared" si="37"/>
        <v/>
      </c>
      <c r="BA19" s="255">
        <f t="shared" si="38"/>
        <v>85</v>
      </c>
      <c r="BB19" s="255">
        <f t="shared" si="39"/>
        <v>80.6666666666667</v>
      </c>
      <c r="BC19" s="255">
        <f t="shared" si="40"/>
        <v>86.666666666666671</v>
      </c>
      <c r="BD19" s="255">
        <f t="shared" si="41"/>
        <v>81</v>
      </c>
      <c r="BE19" s="255">
        <f t="shared" si="42"/>
        <v>0</v>
      </c>
      <c r="BF19" s="255">
        <f t="shared" si="43"/>
        <v>0</v>
      </c>
      <c r="BG19" s="255">
        <f t="shared" si="44"/>
        <v>0</v>
      </c>
      <c r="BH19" s="255">
        <f t="shared" si="45"/>
        <v>0</v>
      </c>
      <c r="BI19" s="225" t="str">
        <f t="shared" si="46"/>
        <v/>
      </c>
      <c r="BJ19" s="225" t="str">
        <f t="shared" si="47"/>
        <v/>
      </c>
      <c r="BK19" s="225">
        <f t="shared" si="48"/>
        <v>2</v>
      </c>
      <c r="BL19" s="225">
        <f t="shared" si="49"/>
        <v>4</v>
      </c>
      <c r="BM19" s="225">
        <f t="shared" si="50"/>
        <v>1</v>
      </c>
      <c r="BN19" s="225">
        <f t="shared" si="51"/>
        <v>3</v>
      </c>
      <c r="BO19" s="225">
        <f t="shared" si="52"/>
        <v>5</v>
      </c>
      <c r="BP19" s="225">
        <f t="shared" si="53"/>
        <v>6</v>
      </c>
      <c r="BQ19" s="225">
        <f t="shared" si="54"/>
        <v>7</v>
      </c>
      <c r="BR19" s="225">
        <f t="shared" si="55"/>
        <v>8</v>
      </c>
      <c r="BS19" s="379" t="str">
        <f t="shared" si="56"/>
        <v>mampu menyimpulkan pesan dan informasi tentang kehidupan sehari-hari dari teks yang dibaca</v>
      </c>
      <c r="BT19" s="377" t="str">
        <f t="shared" si="57"/>
        <v>mampu menulis teks prosedur dengan informasi yang rinci dan akurat</v>
      </c>
      <c r="BU19" s="377" t="str">
        <f t="shared" si="58"/>
        <v>mampu mengidentifikasi dan mengartikan kosakata baru dari teks yang dibaca</v>
      </c>
      <c r="BV19" s="377" t="str">
        <f t="shared" si="59"/>
        <v xml:space="preserve"> mampu mengidentifikasi informasi dari media audio</v>
      </c>
      <c r="BW19" s="377" t="str">
        <f t="shared" si="60"/>
        <v>mampu menceritakan kembali informasi yang dibaca dari teks narasi dengan topik yang beraneka ragam</v>
      </c>
      <c r="BX19" s="377" t="str">
        <f t="shared" si="61"/>
        <v/>
      </c>
      <c r="BY19" s="377" t="str">
        <f t="shared" si="62"/>
        <v/>
      </c>
      <c r="BZ19" s="377">
        <f t="shared" si="63"/>
        <v>0</v>
      </c>
      <c r="CA19" s="377">
        <f t="shared" si="64"/>
        <v>0</v>
      </c>
      <c r="CB19" s="377">
        <f t="shared" si="65"/>
        <v>0</v>
      </c>
      <c r="CC19" s="257" t="str">
        <f t="shared" si="66"/>
        <v>Kompetensi dalam hal mampu menjelaskan isi teks narasi yang dibacakan atau dari media audiomampu menulis teks narasi dengan informasi yang rinci dan akurat sudah tercapai.</v>
      </c>
      <c r="CD19"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perlu ditingkatkan.</v>
      </c>
    </row>
    <row r="20" spans="1:82" ht="18.75" customHeight="1">
      <c r="A20" s="190"/>
      <c r="B20" s="208">
        <f>'DATA PESERTA DIDIK'!A10</f>
        <v>5</v>
      </c>
      <c r="C20" s="248" t="str">
        <f>'DATA PESERTA DIDIK'!D10</f>
        <v>ANDRA MAHARDIKA IBRAHIM</v>
      </c>
      <c r="D20" s="358">
        <v>97.666666666666671</v>
      </c>
      <c r="E20" s="356">
        <v>96.5</v>
      </c>
      <c r="F20" s="356">
        <v>97.5</v>
      </c>
      <c r="G20" s="355">
        <v>90</v>
      </c>
      <c r="H20" s="355">
        <v>90</v>
      </c>
      <c r="I20" s="355">
        <v>93.333333333333329</v>
      </c>
      <c r="J20" s="355">
        <v>90</v>
      </c>
      <c r="K20" s="355"/>
      <c r="L20" s="355"/>
      <c r="M20" s="355"/>
      <c r="N20" s="250">
        <f t="shared" si="6"/>
        <v>93.571428571428569</v>
      </c>
      <c r="O20" s="251"/>
      <c r="P20" s="251">
        <v>91.666666666666657</v>
      </c>
      <c r="Q20" s="250">
        <f t="shared" si="7"/>
        <v>91.666666666666657</v>
      </c>
      <c r="R20" s="250">
        <f t="shared" si="8"/>
        <v>92.936507936507937</v>
      </c>
      <c r="S20" s="190"/>
      <c r="T20" s="190"/>
      <c r="U20" s="253">
        <f t="shared" si="15"/>
        <v>95</v>
      </c>
      <c r="V20" s="253">
        <f t="shared" si="16"/>
        <v>96.25</v>
      </c>
      <c r="W20" s="253">
        <f t="shared" si="17"/>
        <v>92.5</v>
      </c>
      <c r="X20" s="253" t="str">
        <f t="shared" si="18"/>
        <v/>
      </c>
      <c r="Y20" s="253">
        <f t="shared" si="19"/>
        <v>88.333333333333329</v>
      </c>
      <c r="Z20" s="253">
        <f t="shared" si="20"/>
        <v>90</v>
      </c>
      <c r="AA20" s="253" t="str">
        <f t="shared" si="21"/>
        <v/>
      </c>
      <c r="AB20" s="253" t="str">
        <f t="shared" si="22"/>
        <v/>
      </c>
      <c r="AC20" s="253" t="str">
        <f t="shared" si="23"/>
        <v/>
      </c>
      <c r="AD20" s="253" t="str">
        <f t="shared" si="24"/>
        <v/>
      </c>
      <c r="AE20" s="254">
        <f t="shared" ref="AE20:AN20" si="70">IFERROR(RANK(U20,$U20:$AD20,0)+COUNTIF($U20:U20,U20)-1,"")</f>
        <v>2</v>
      </c>
      <c r="AF20" s="254">
        <f t="shared" si="70"/>
        <v>1</v>
      </c>
      <c r="AG20" s="254">
        <f t="shared" si="70"/>
        <v>3</v>
      </c>
      <c r="AH20" s="254" t="str">
        <f t="shared" si="70"/>
        <v/>
      </c>
      <c r="AI20" s="254">
        <f t="shared" si="70"/>
        <v>5</v>
      </c>
      <c r="AJ20" s="254">
        <f t="shared" si="70"/>
        <v>4</v>
      </c>
      <c r="AK20" s="254" t="str">
        <f t="shared" si="70"/>
        <v/>
      </c>
      <c r="AL20" s="254" t="str">
        <f t="shared" si="70"/>
        <v/>
      </c>
      <c r="AM20" s="254" t="str">
        <f t="shared" si="70"/>
        <v/>
      </c>
      <c r="AN20" s="254" t="str">
        <f t="shared" si="70"/>
        <v/>
      </c>
      <c r="AO20" s="379" t="str">
        <f t="shared" si="26"/>
        <v>mampu menyimpulkan pesan dan informasi tentang kehidupan sehari-hari dari teks yang dibaca</v>
      </c>
      <c r="AP20" s="380" t="str">
        <f t="shared" si="27"/>
        <v>mampu menulis teks prosedur dengan informasi yang rinci dan akurat</v>
      </c>
      <c r="AQ20" s="380" t="str">
        <f t="shared" si="28"/>
        <v>mampu mengidentifikasi dan mengartikan kosakata baru dari teks yang dibaca</v>
      </c>
      <c r="AR20" s="380" t="str">
        <f t="shared" si="29"/>
        <v/>
      </c>
      <c r="AS20" s="380" t="str">
        <f t="shared" si="30"/>
        <v/>
      </c>
      <c r="AT20" s="380" t="str">
        <f t="shared" si="31"/>
        <v>mampu menjelaskan isi teks narasi yang dibacakan atau dari media audio</v>
      </c>
      <c r="AU20" s="380" t="str">
        <f t="shared" si="32"/>
        <v/>
      </c>
      <c r="AV20" s="380" t="str">
        <f t="shared" si="33"/>
        <v/>
      </c>
      <c r="AW20" s="380" t="str">
        <f t="shared" si="34"/>
        <v/>
      </c>
      <c r="AX20" s="380" t="str">
        <f t="shared" si="35"/>
        <v/>
      </c>
      <c r="AY20" s="255" t="str">
        <f t="shared" si="36"/>
        <v/>
      </c>
      <c r="AZ20" s="255" t="str">
        <f t="shared" si="37"/>
        <v/>
      </c>
      <c r="BA20" s="255" t="str">
        <f t="shared" si="38"/>
        <v/>
      </c>
      <c r="BB20" s="255">
        <f t="shared" si="39"/>
        <v>80.3333333333333</v>
      </c>
      <c r="BC20" s="255" t="str">
        <f t="shared" si="40"/>
        <v/>
      </c>
      <c r="BD20" s="255" t="str">
        <f t="shared" si="41"/>
        <v/>
      </c>
      <c r="BE20" s="255">
        <f t="shared" si="42"/>
        <v>0</v>
      </c>
      <c r="BF20" s="255">
        <f t="shared" si="43"/>
        <v>0</v>
      </c>
      <c r="BG20" s="255">
        <f t="shared" si="44"/>
        <v>0</v>
      </c>
      <c r="BH20" s="255">
        <f t="shared" si="45"/>
        <v>0</v>
      </c>
      <c r="BI20" s="225" t="str">
        <f t="shared" si="46"/>
        <v/>
      </c>
      <c r="BJ20" s="225" t="str">
        <f t="shared" si="47"/>
        <v/>
      </c>
      <c r="BK20" s="225" t="str">
        <f t="shared" si="48"/>
        <v/>
      </c>
      <c r="BL20" s="225">
        <f t="shared" si="49"/>
        <v>1</v>
      </c>
      <c r="BM20" s="225" t="str">
        <f t="shared" si="50"/>
        <v/>
      </c>
      <c r="BN20" s="225" t="str">
        <f t="shared" si="51"/>
        <v/>
      </c>
      <c r="BO20" s="225">
        <f t="shared" si="52"/>
        <v>2</v>
      </c>
      <c r="BP20" s="225">
        <f t="shared" si="53"/>
        <v>3</v>
      </c>
      <c r="BQ20" s="225">
        <f t="shared" si="54"/>
        <v>4</v>
      </c>
      <c r="BR20" s="225">
        <f t="shared" si="55"/>
        <v>5</v>
      </c>
      <c r="BS20" s="379" t="str">
        <f t="shared" si="56"/>
        <v/>
      </c>
      <c r="BT20" s="377" t="str">
        <f t="shared" si="57"/>
        <v/>
      </c>
      <c r="BU20" s="377" t="str">
        <f t="shared" si="58"/>
        <v/>
      </c>
      <c r="BV20" s="377" t="str">
        <f t="shared" si="59"/>
        <v xml:space="preserve"> mampu mengidentifikasi informasi dari media audio</v>
      </c>
      <c r="BW20" s="377" t="str">
        <f t="shared" si="60"/>
        <v>mampu menceritakan kembali informasi yang dibaca dari teks narasi dengan topik yang beraneka ragam</v>
      </c>
      <c r="BX20" s="377" t="str">
        <f t="shared" si="61"/>
        <v/>
      </c>
      <c r="BY20" s="377" t="str">
        <f t="shared" si="62"/>
        <v>mampu menulis teks narasi dengan informasi yang rinci dan akurat</v>
      </c>
      <c r="BZ20" s="377">
        <f t="shared" si="63"/>
        <v>0</v>
      </c>
      <c r="CA20" s="377">
        <f t="shared" si="64"/>
        <v>0</v>
      </c>
      <c r="CB20" s="377">
        <f t="shared" si="65"/>
        <v>0</v>
      </c>
      <c r="CC20"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CD20" s="257" t="str">
        <f t="shared" si="67"/>
        <v>Kompetensi dalam hal  mampu mengidentifikasi informasi dari media audiomampu menceritakan kembali informasi yang dibaca dari teks narasi dengan topik yang beraneka ragammampu menulis teks narasi dengan informasi yang rinci dan akurat perlu ditingkatkan.</v>
      </c>
    </row>
    <row r="21" spans="1:82" ht="18.75" customHeight="1">
      <c r="A21" s="190"/>
      <c r="B21" s="208">
        <f>'DATA PESERTA DIDIK'!A11</f>
        <v>6</v>
      </c>
      <c r="C21" s="248" t="str">
        <f>'DATA PESERTA DIDIK'!D11</f>
        <v>ANINDYASWARI SEKAR TRIANDITA</v>
      </c>
      <c r="D21" s="358">
        <v>92.666666666666671</v>
      </c>
      <c r="E21" s="356">
        <v>87.666666666666671</v>
      </c>
      <c r="F21" s="356">
        <v>97.5</v>
      </c>
      <c r="G21" s="355">
        <v>95</v>
      </c>
      <c r="H21" s="355">
        <v>90</v>
      </c>
      <c r="I21" s="355">
        <v>96.666666666666671</v>
      </c>
      <c r="J21" s="355">
        <v>95</v>
      </c>
      <c r="K21" s="355"/>
      <c r="L21" s="355"/>
      <c r="M21" s="355"/>
      <c r="N21" s="250">
        <f t="shared" si="6"/>
        <v>93.5</v>
      </c>
      <c r="O21" s="251"/>
      <c r="P21" s="251">
        <v>88.333333333333343</v>
      </c>
      <c r="Q21" s="250">
        <f t="shared" si="7"/>
        <v>88.333333333333343</v>
      </c>
      <c r="R21" s="250">
        <f t="shared" si="8"/>
        <v>91.777777777777786</v>
      </c>
      <c r="S21" s="190"/>
      <c r="T21" s="190"/>
      <c r="U21" s="253">
        <f t="shared" si="15"/>
        <v>95.666666666666671</v>
      </c>
      <c r="V21" s="253">
        <f t="shared" si="16"/>
        <v>97.5</v>
      </c>
      <c r="W21" s="253">
        <f t="shared" si="17"/>
        <v>95</v>
      </c>
      <c r="X21" s="253" t="str">
        <f t="shared" si="18"/>
        <v/>
      </c>
      <c r="Y21" s="253">
        <f t="shared" si="19"/>
        <v>93.333333333333329</v>
      </c>
      <c r="Z21" s="253">
        <f t="shared" si="20"/>
        <v>95</v>
      </c>
      <c r="AA21" s="253" t="str">
        <f t="shared" si="21"/>
        <v/>
      </c>
      <c r="AB21" s="253" t="str">
        <f t="shared" si="22"/>
        <v/>
      </c>
      <c r="AC21" s="253" t="str">
        <f t="shared" si="23"/>
        <v/>
      </c>
      <c r="AD21" s="253" t="str">
        <f t="shared" si="24"/>
        <v/>
      </c>
      <c r="AE21" s="254">
        <f t="shared" ref="AE21:AN21" si="71">IFERROR(RANK(U21,$U21:$AD21,0)+COUNTIF($U21:U21,U21)-1,"")</f>
        <v>2</v>
      </c>
      <c r="AF21" s="254">
        <f t="shared" si="71"/>
        <v>1</v>
      </c>
      <c r="AG21" s="254">
        <f t="shared" si="71"/>
        <v>3</v>
      </c>
      <c r="AH21" s="254" t="str">
        <f t="shared" si="71"/>
        <v/>
      </c>
      <c r="AI21" s="254">
        <f t="shared" si="71"/>
        <v>5</v>
      </c>
      <c r="AJ21" s="254">
        <f t="shared" si="71"/>
        <v>4</v>
      </c>
      <c r="AK21" s="254" t="str">
        <f t="shared" si="71"/>
        <v/>
      </c>
      <c r="AL21" s="254" t="str">
        <f t="shared" si="71"/>
        <v/>
      </c>
      <c r="AM21" s="254" t="str">
        <f t="shared" si="71"/>
        <v/>
      </c>
      <c r="AN21" s="254" t="str">
        <f t="shared" si="71"/>
        <v/>
      </c>
      <c r="AO21" s="379" t="str">
        <f t="shared" si="26"/>
        <v>mampu menyimpulkan pesan dan informasi tentang kehidupan sehari-hari dari teks yang dibaca</v>
      </c>
      <c r="AP21" s="380" t="str">
        <f t="shared" si="27"/>
        <v/>
      </c>
      <c r="AQ21" s="380" t="str">
        <f t="shared" si="28"/>
        <v>mampu mengidentifikasi dan mengartikan kosakata baru dari teks yang dibaca</v>
      </c>
      <c r="AR21" s="380" t="str">
        <f t="shared" si="29"/>
        <v xml:space="preserve"> mampu mengidentifikasi informasi dari media audio</v>
      </c>
      <c r="AS21" s="380" t="str">
        <f t="shared" si="30"/>
        <v/>
      </c>
      <c r="AT21" s="380" t="str">
        <f t="shared" si="31"/>
        <v>mampu menjelaskan isi teks narasi yang dibacakan atau dari media audio</v>
      </c>
      <c r="AU21" s="380" t="str">
        <f t="shared" si="32"/>
        <v>mampu menulis teks narasi dengan informasi yang rinci dan akurat</v>
      </c>
      <c r="AV21" s="380" t="str">
        <f t="shared" si="33"/>
        <v/>
      </c>
      <c r="AW21" s="380" t="str">
        <f t="shared" si="34"/>
        <v/>
      </c>
      <c r="AX21" s="380" t="str">
        <f t="shared" si="35"/>
        <v/>
      </c>
      <c r="AY21" s="255" t="str">
        <f t="shared" si="36"/>
        <v/>
      </c>
      <c r="AZ21" s="255" t="str">
        <f t="shared" si="37"/>
        <v/>
      </c>
      <c r="BA21" s="255" t="str">
        <f t="shared" si="38"/>
        <v/>
      </c>
      <c r="BB21" s="255">
        <f t="shared" si="39"/>
        <v>83.333333333333329</v>
      </c>
      <c r="BC21" s="255" t="str">
        <f t="shared" si="40"/>
        <v/>
      </c>
      <c r="BD21" s="255" t="str">
        <f t="shared" si="41"/>
        <v/>
      </c>
      <c r="BE21" s="255">
        <f t="shared" si="42"/>
        <v>0</v>
      </c>
      <c r="BF21" s="255">
        <f t="shared" si="43"/>
        <v>0</v>
      </c>
      <c r="BG21" s="255">
        <f t="shared" si="44"/>
        <v>0</v>
      </c>
      <c r="BH21" s="255">
        <f t="shared" si="45"/>
        <v>0</v>
      </c>
      <c r="BI21" s="225" t="str">
        <f t="shared" si="46"/>
        <v/>
      </c>
      <c r="BJ21" s="225" t="str">
        <f t="shared" si="47"/>
        <v/>
      </c>
      <c r="BK21" s="225" t="str">
        <f t="shared" si="48"/>
        <v/>
      </c>
      <c r="BL21" s="225">
        <f t="shared" si="49"/>
        <v>1</v>
      </c>
      <c r="BM21" s="225" t="str">
        <f t="shared" si="50"/>
        <v/>
      </c>
      <c r="BN21" s="225" t="str">
        <f t="shared" si="51"/>
        <v/>
      </c>
      <c r="BO21" s="225">
        <f t="shared" si="52"/>
        <v>2</v>
      </c>
      <c r="BP21" s="225">
        <f t="shared" si="53"/>
        <v>3</v>
      </c>
      <c r="BQ21" s="225">
        <f t="shared" si="54"/>
        <v>4</v>
      </c>
      <c r="BR21" s="225">
        <f t="shared" si="55"/>
        <v>5</v>
      </c>
      <c r="BS21" s="379" t="str">
        <f t="shared" si="56"/>
        <v/>
      </c>
      <c r="BT21" s="377" t="str">
        <f t="shared" si="57"/>
        <v>mampu menulis teks prosedur dengan informasi yang rinci dan akurat</v>
      </c>
      <c r="BU21" s="377" t="str">
        <f t="shared" si="58"/>
        <v/>
      </c>
      <c r="BV21" s="377" t="str">
        <f t="shared" si="59"/>
        <v/>
      </c>
      <c r="BW21" s="377" t="str">
        <f t="shared" si="60"/>
        <v>mampu menceritakan kembali informasi yang dibaca dari teks narasi dengan topik yang beraneka ragam</v>
      </c>
      <c r="BX21" s="377" t="str">
        <f t="shared" si="61"/>
        <v/>
      </c>
      <c r="BY21" s="377" t="str">
        <f t="shared" si="62"/>
        <v/>
      </c>
      <c r="BZ21" s="377">
        <f t="shared" si="63"/>
        <v>0</v>
      </c>
      <c r="CA21" s="377">
        <f t="shared" si="64"/>
        <v>0</v>
      </c>
      <c r="CB21" s="377">
        <f t="shared" si="65"/>
        <v>0</v>
      </c>
      <c r="CC21" s="257" t="str">
        <f t="shared" si="66"/>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CD21" s="257" t="str">
        <f t="shared" si="67"/>
        <v>Kompetensi dalam hal mampu menulis teks prosedur dengan informasi yang rinci dan akuratmampu menceritakan kembali informasi yang dibaca dari teks narasi dengan topik yang beraneka ragam perlu ditingkatkan.</v>
      </c>
    </row>
    <row r="22" spans="1:82" ht="18.75" customHeight="1">
      <c r="A22" s="190"/>
      <c r="B22" s="208">
        <f>'DATA PESERTA DIDIK'!A12</f>
        <v>7</v>
      </c>
      <c r="C22" s="248" t="str">
        <f>'DATA PESERTA DIDIK'!D12</f>
        <v>AQUEENA NASYWAH ELSYIFANIE</v>
      </c>
      <c r="D22" s="358">
        <v>94.333333333333329</v>
      </c>
      <c r="E22" s="356">
        <v>94.333333333333329</v>
      </c>
      <c r="F22" s="356">
        <v>91.25</v>
      </c>
      <c r="G22" s="355">
        <v>85</v>
      </c>
      <c r="H22" s="355">
        <v>80.6666666666667</v>
      </c>
      <c r="I22" s="355">
        <v>86.666666666666671</v>
      </c>
      <c r="J22" s="355">
        <v>81</v>
      </c>
      <c r="K22" s="355"/>
      <c r="L22" s="355"/>
      <c r="M22" s="355"/>
      <c r="N22" s="250">
        <f t="shared" si="6"/>
        <v>87.607142857142861</v>
      </c>
      <c r="O22" s="251"/>
      <c r="P22" s="251">
        <v>85</v>
      </c>
      <c r="Q22" s="250">
        <f t="shared" si="7"/>
        <v>85</v>
      </c>
      <c r="R22" s="250">
        <f t="shared" si="8"/>
        <v>86.738095238095241</v>
      </c>
      <c r="S22" s="190"/>
      <c r="T22" s="190"/>
      <c r="U22" s="253">
        <f t="shared" si="15"/>
        <v>92.333333333333329</v>
      </c>
      <c r="V22" s="253">
        <f t="shared" si="16"/>
        <v>96.25</v>
      </c>
      <c r="W22" s="253" t="str">
        <f t="shared" si="17"/>
        <v/>
      </c>
      <c r="X22" s="253" t="str">
        <f t="shared" si="18"/>
        <v/>
      </c>
      <c r="Y22" s="253">
        <f t="shared" si="19"/>
        <v>93.333333333333329</v>
      </c>
      <c r="Z22" s="253">
        <f t="shared" si="20"/>
        <v>90</v>
      </c>
      <c r="AA22" s="253" t="str">
        <f t="shared" si="21"/>
        <v/>
      </c>
      <c r="AB22" s="253" t="str">
        <f t="shared" si="22"/>
        <v/>
      </c>
      <c r="AC22" s="253" t="str">
        <f t="shared" si="23"/>
        <v/>
      </c>
      <c r="AD22" s="253" t="str">
        <f t="shared" si="24"/>
        <v/>
      </c>
      <c r="AE22" s="254">
        <f t="shared" ref="AE22:AN22" si="72">IFERROR(RANK(U22,$U22:$AD22,0)+COUNTIF($U22:U22,U22)-1,"")</f>
        <v>3</v>
      </c>
      <c r="AF22" s="254">
        <f t="shared" si="72"/>
        <v>1</v>
      </c>
      <c r="AG22" s="254" t="str">
        <f t="shared" si="72"/>
        <v/>
      </c>
      <c r="AH22" s="254" t="str">
        <f t="shared" si="72"/>
        <v/>
      </c>
      <c r="AI22" s="254">
        <f t="shared" si="72"/>
        <v>2</v>
      </c>
      <c r="AJ22" s="254">
        <f t="shared" si="72"/>
        <v>4</v>
      </c>
      <c r="AK22" s="254" t="str">
        <f t="shared" si="72"/>
        <v/>
      </c>
      <c r="AL22" s="254" t="str">
        <f t="shared" si="72"/>
        <v/>
      </c>
      <c r="AM22" s="254" t="str">
        <f t="shared" si="72"/>
        <v/>
      </c>
      <c r="AN22" s="254" t="str">
        <f t="shared" si="72"/>
        <v/>
      </c>
      <c r="AO22" s="379" t="str">
        <f t="shared" si="26"/>
        <v>mampu menyimpulkan pesan dan informasi tentang kehidupan sehari-hari dari teks yang dibaca</v>
      </c>
      <c r="AP22" s="380" t="str">
        <f t="shared" si="27"/>
        <v>mampu menulis teks prosedur dengan informasi yang rinci dan akurat</v>
      </c>
      <c r="AQ22" s="380" t="str">
        <f t="shared" si="28"/>
        <v>mampu mengidentifikasi dan mengartikan kosakata baru dari teks yang dibaca</v>
      </c>
      <c r="AR22" s="380" t="str">
        <f t="shared" si="29"/>
        <v/>
      </c>
      <c r="AS22" s="380" t="str">
        <f t="shared" si="30"/>
        <v/>
      </c>
      <c r="AT22" s="380" t="str">
        <f t="shared" si="31"/>
        <v/>
      </c>
      <c r="AU22" s="380" t="str">
        <f t="shared" si="32"/>
        <v/>
      </c>
      <c r="AV22" s="380" t="str">
        <f t="shared" si="33"/>
        <v/>
      </c>
      <c r="AW22" s="380" t="str">
        <f t="shared" si="34"/>
        <v/>
      </c>
      <c r="AX22" s="380" t="str">
        <f t="shared" si="35"/>
        <v/>
      </c>
      <c r="AY22" s="255" t="str">
        <f t="shared" si="36"/>
        <v/>
      </c>
      <c r="AZ22" s="255" t="str">
        <f t="shared" si="37"/>
        <v/>
      </c>
      <c r="BA22" s="255">
        <f t="shared" si="38"/>
        <v>80</v>
      </c>
      <c r="BB22" s="255">
        <f t="shared" si="39"/>
        <v>82.6666666666667</v>
      </c>
      <c r="BC22" s="255" t="str">
        <f t="shared" si="40"/>
        <v/>
      </c>
      <c r="BD22" s="255" t="str">
        <f t="shared" si="41"/>
        <v/>
      </c>
      <c r="BE22" s="255">
        <f t="shared" si="42"/>
        <v>0</v>
      </c>
      <c r="BF22" s="255">
        <f t="shared" si="43"/>
        <v>0</v>
      </c>
      <c r="BG22" s="255">
        <f t="shared" si="44"/>
        <v>0</v>
      </c>
      <c r="BH22" s="255">
        <f t="shared" si="45"/>
        <v>0</v>
      </c>
      <c r="BI22" s="225" t="str">
        <f t="shared" si="46"/>
        <v/>
      </c>
      <c r="BJ22" s="225" t="str">
        <f t="shared" si="47"/>
        <v/>
      </c>
      <c r="BK22" s="225">
        <f t="shared" si="48"/>
        <v>2</v>
      </c>
      <c r="BL22" s="225">
        <f t="shared" si="49"/>
        <v>1</v>
      </c>
      <c r="BM22" s="225" t="str">
        <f t="shared" si="50"/>
        <v/>
      </c>
      <c r="BN22" s="225" t="str">
        <f t="shared" si="51"/>
        <v/>
      </c>
      <c r="BO22" s="225">
        <f t="shared" si="52"/>
        <v>3</v>
      </c>
      <c r="BP22" s="225">
        <f t="shared" si="53"/>
        <v>4</v>
      </c>
      <c r="BQ22" s="225">
        <f t="shared" si="54"/>
        <v>5</v>
      </c>
      <c r="BR22" s="225">
        <f t="shared" si="55"/>
        <v>6</v>
      </c>
      <c r="BS22" s="379" t="str">
        <f t="shared" si="56"/>
        <v/>
      </c>
      <c r="BT22" s="377" t="str">
        <f t="shared" si="57"/>
        <v/>
      </c>
      <c r="BU22" s="377" t="str">
        <f t="shared" si="58"/>
        <v/>
      </c>
      <c r="BV22" s="377" t="str">
        <f t="shared" si="59"/>
        <v xml:space="preserve"> mampu mengidentifikasi informasi dari media audio</v>
      </c>
      <c r="BW22" s="377" t="str">
        <f t="shared" si="60"/>
        <v>mampu menceritakan kembali informasi yang dibaca dari teks narasi dengan topik yang beraneka ragam</v>
      </c>
      <c r="BX22" s="377" t="str">
        <f t="shared" si="61"/>
        <v>mampu menjelaskan isi teks narasi yang dibacakan atau dari media audio</v>
      </c>
      <c r="BY22" s="377" t="str">
        <f t="shared" si="62"/>
        <v>mampu menulis teks narasi dengan informasi yang rinci dan akurat</v>
      </c>
      <c r="BZ22" s="377">
        <f t="shared" si="63"/>
        <v>0</v>
      </c>
      <c r="CA22" s="377">
        <f t="shared" si="64"/>
        <v>0</v>
      </c>
      <c r="CB22" s="377">
        <f t="shared" si="65"/>
        <v>0</v>
      </c>
      <c r="CC22" s="257" t="str">
        <f t="shared" si="66"/>
        <v>Kompetensi dalam hal mampu menyimpulkan pesan dan informasi tentang kehidupan sehari-hari dari teks yang dibacamampu menulis teks prosedur dengan informasi yang rinci dan akuratmampu mengidentifikasi dan mengartikan kosakata baru dari teks yang dibaca sudah tercapai.</v>
      </c>
      <c r="CD22" s="257" t="str">
        <f t="shared" si="67"/>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23" spans="1:82" ht="18.75" customHeight="1">
      <c r="A23" s="190"/>
      <c r="B23" s="208">
        <f>'DATA PESERTA DIDIK'!A13</f>
        <v>8</v>
      </c>
      <c r="C23" s="248" t="str">
        <f>'DATA PESERTA DIDIK'!D13</f>
        <v>ARKA HANDY ADYA PURNOMO</v>
      </c>
      <c r="D23" s="358">
        <v>93.333333333333329</v>
      </c>
      <c r="E23" s="356">
        <v>95</v>
      </c>
      <c r="F23" s="356">
        <v>96.25</v>
      </c>
      <c r="G23" s="355">
        <v>92.5</v>
      </c>
      <c r="H23" s="355">
        <v>80.3333333333333</v>
      </c>
      <c r="I23" s="355">
        <v>88.333333333333329</v>
      </c>
      <c r="J23" s="355">
        <v>90</v>
      </c>
      <c r="K23" s="355"/>
      <c r="L23" s="355"/>
      <c r="M23" s="355"/>
      <c r="N23" s="250">
        <f t="shared" si="6"/>
        <v>90.821428571428569</v>
      </c>
      <c r="O23" s="251"/>
      <c r="P23" s="251">
        <v>90</v>
      </c>
      <c r="Q23" s="250">
        <f t="shared" si="7"/>
        <v>90</v>
      </c>
      <c r="R23" s="250">
        <f t="shared" si="8"/>
        <v>90.547619047619037</v>
      </c>
      <c r="S23" s="190"/>
      <c r="T23" s="190"/>
      <c r="U23" s="253">
        <f t="shared" si="15"/>
        <v>90.666666666666671</v>
      </c>
      <c r="V23" s="253" t="str">
        <f t="shared" si="16"/>
        <v/>
      </c>
      <c r="W23" s="253" t="str">
        <f t="shared" si="17"/>
        <v/>
      </c>
      <c r="X23" s="253" t="str">
        <f t="shared" si="18"/>
        <v/>
      </c>
      <c r="Y23" s="253">
        <f t="shared" si="19"/>
        <v>87.5</v>
      </c>
      <c r="Z23" s="253">
        <f t="shared" si="20"/>
        <v>90</v>
      </c>
      <c r="AA23" s="253" t="str">
        <f t="shared" si="21"/>
        <v/>
      </c>
      <c r="AB23" s="253" t="str">
        <f t="shared" si="22"/>
        <v/>
      </c>
      <c r="AC23" s="253" t="str">
        <f t="shared" si="23"/>
        <v/>
      </c>
      <c r="AD23" s="253" t="str">
        <f t="shared" si="24"/>
        <v/>
      </c>
      <c r="AE23" s="254">
        <f t="shared" ref="AE23:AN23" si="73">IFERROR(RANK(U23,$U23:$AD23,0)+COUNTIF($U23:U23,U23)-1,"")</f>
        <v>1</v>
      </c>
      <c r="AF23" s="254" t="str">
        <f t="shared" si="73"/>
        <v/>
      </c>
      <c r="AG23" s="254" t="str">
        <f t="shared" si="73"/>
        <v/>
      </c>
      <c r="AH23" s="254" t="str">
        <f t="shared" si="73"/>
        <v/>
      </c>
      <c r="AI23" s="254">
        <f t="shared" si="73"/>
        <v>3</v>
      </c>
      <c r="AJ23" s="254">
        <f t="shared" si="73"/>
        <v>2</v>
      </c>
      <c r="AK23" s="254" t="str">
        <f t="shared" si="73"/>
        <v/>
      </c>
      <c r="AL23" s="254" t="str">
        <f t="shared" si="73"/>
        <v/>
      </c>
      <c r="AM23" s="254" t="str">
        <f t="shared" si="73"/>
        <v/>
      </c>
      <c r="AN23" s="254" t="str">
        <f t="shared" si="73"/>
        <v/>
      </c>
      <c r="AO23" s="379" t="str">
        <f t="shared" si="26"/>
        <v>mampu menyimpulkan pesan dan informasi tentang kehidupan sehari-hari dari teks yang dibaca</v>
      </c>
      <c r="AP23" s="380" t="str">
        <f t="shared" si="27"/>
        <v>mampu menulis teks prosedur dengan informasi yang rinci dan akurat</v>
      </c>
      <c r="AQ23" s="380" t="str">
        <f t="shared" si="28"/>
        <v>mampu mengidentifikasi dan mengartikan kosakata baru dari teks yang dibaca</v>
      </c>
      <c r="AR23" s="380" t="str">
        <f t="shared" si="29"/>
        <v xml:space="preserve"> mampu mengidentifikasi informasi dari media audio</v>
      </c>
      <c r="AS23" s="380" t="str">
        <f t="shared" si="30"/>
        <v/>
      </c>
      <c r="AT23" s="380" t="str">
        <f t="shared" si="31"/>
        <v/>
      </c>
      <c r="AU23" s="380" t="str">
        <f t="shared" si="32"/>
        <v/>
      </c>
      <c r="AV23" s="380" t="str">
        <f t="shared" si="33"/>
        <v/>
      </c>
      <c r="AW23" s="380" t="str">
        <f t="shared" si="34"/>
        <v/>
      </c>
      <c r="AX23" s="380" t="str">
        <f t="shared" si="35"/>
        <v/>
      </c>
      <c r="AY23" s="255" t="str">
        <f t="shared" si="36"/>
        <v/>
      </c>
      <c r="AZ23" s="255">
        <f t="shared" si="37"/>
        <v>84.5</v>
      </c>
      <c r="BA23" s="255">
        <f t="shared" si="38"/>
        <v>81</v>
      </c>
      <c r="BB23" s="255">
        <f t="shared" si="39"/>
        <v>80</v>
      </c>
      <c r="BC23" s="255" t="str">
        <f t="shared" si="40"/>
        <v/>
      </c>
      <c r="BD23" s="255" t="str">
        <f t="shared" si="41"/>
        <v/>
      </c>
      <c r="BE23" s="255">
        <f t="shared" si="42"/>
        <v>0</v>
      </c>
      <c r="BF23" s="255">
        <f t="shared" si="43"/>
        <v>0</v>
      </c>
      <c r="BG23" s="255">
        <f t="shared" si="44"/>
        <v>0</v>
      </c>
      <c r="BH23" s="255">
        <f t="shared" si="45"/>
        <v>0</v>
      </c>
      <c r="BI23" s="225" t="str">
        <f t="shared" si="46"/>
        <v/>
      </c>
      <c r="BJ23" s="225">
        <f t="shared" si="47"/>
        <v>1</v>
      </c>
      <c r="BK23" s="225">
        <f t="shared" si="48"/>
        <v>2</v>
      </c>
      <c r="BL23" s="225">
        <f t="shared" si="49"/>
        <v>3</v>
      </c>
      <c r="BM23" s="225" t="str">
        <f t="shared" si="50"/>
        <v/>
      </c>
      <c r="BN23" s="225" t="str">
        <f t="shared" si="51"/>
        <v/>
      </c>
      <c r="BO23" s="225">
        <f t="shared" si="52"/>
        <v>4</v>
      </c>
      <c r="BP23" s="225">
        <f t="shared" si="53"/>
        <v>5</v>
      </c>
      <c r="BQ23" s="225">
        <f t="shared" si="54"/>
        <v>6</v>
      </c>
      <c r="BR23" s="225">
        <f t="shared" si="55"/>
        <v>7</v>
      </c>
      <c r="BS23" s="379" t="str">
        <f t="shared" si="56"/>
        <v/>
      </c>
      <c r="BT23" s="377" t="str">
        <f t="shared" si="57"/>
        <v/>
      </c>
      <c r="BU23" s="377" t="str">
        <f t="shared" si="58"/>
        <v/>
      </c>
      <c r="BV23" s="377" t="str">
        <f t="shared" si="59"/>
        <v/>
      </c>
      <c r="BW23" s="377" t="str">
        <f t="shared" si="60"/>
        <v>mampu menceritakan kembali informasi yang dibaca dari teks narasi dengan topik yang beraneka ragam</v>
      </c>
      <c r="BX23" s="377" t="str">
        <f t="shared" si="61"/>
        <v>mampu menjelaskan isi teks narasi yang dibacakan atau dari media audio</v>
      </c>
      <c r="BY23" s="377" t="str">
        <f t="shared" si="62"/>
        <v>mampu menulis teks narasi dengan informasi yang rinci dan akurat</v>
      </c>
      <c r="BZ23" s="377">
        <f t="shared" si="63"/>
        <v>0</v>
      </c>
      <c r="CA23" s="377">
        <f t="shared" si="64"/>
        <v>0</v>
      </c>
      <c r="CB23" s="377">
        <f t="shared" si="65"/>
        <v>0</v>
      </c>
      <c r="CC23"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CD23" s="257" t="str">
        <f t="shared" si="67"/>
        <v>Kompetensi dalam hal mampu menceritakan kembali informasi yang dibaca dari teks narasi dengan topik yang beraneka ragammampu menjelaskan isi teks narasi yang dibacakan atau dari media audiomampu menulis teks narasi dengan informasi yang rinci dan akurat perlu ditingkatkan.</v>
      </c>
    </row>
    <row r="24" spans="1:82" ht="18.75" customHeight="1">
      <c r="A24" s="190"/>
      <c r="B24" s="208">
        <f>'DATA PESERTA DIDIK'!A14</f>
        <v>9</v>
      </c>
      <c r="C24" s="248" t="str">
        <f>'DATA PESERTA DIDIK'!D14</f>
        <v>AYASHA FIORA SASHUDI</v>
      </c>
      <c r="D24" s="358">
        <v>99</v>
      </c>
      <c r="E24" s="356">
        <v>95.666666666666671</v>
      </c>
      <c r="F24" s="356">
        <v>97.5</v>
      </c>
      <c r="G24" s="355">
        <v>95</v>
      </c>
      <c r="H24" s="355">
        <v>83.333333333333329</v>
      </c>
      <c r="I24" s="355">
        <v>93.333333333333329</v>
      </c>
      <c r="J24" s="355">
        <v>95</v>
      </c>
      <c r="K24" s="355"/>
      <c r="L24" s="355"/>
      <c r="M24" s="355"/>
      <c r="N24" s="250">
        <f t="shared" si="6"/>
        <v>94.11904761904762</v>
      </c>
      <c r="O24" s="251"/>
      <c r="P24" s="251">
        <v>88.333333333333343</v>
      </c>
      <c r="Q24" s="250">
        <f t="shared" si="7"/>
        <v>88.333333333333343</v>
      </c>
      <c r="R24" s="250">
        <f t="shared" si="8"/>
        <v>92.19047619047619</v>
      </c>
      <c r="S24" s="190"/>
      <c r="T24" s="190"/>
      <c r="U24" s="253">
        <f t="shared" si="15"/>
        <v>94.333333333333329</v>
      </c>
      <c r="V24" s="253">
        <f t="shared" si="16"/>
        <v>96.666666666666671</v>
      </c>
      <c r="W24" s="253" t="str">
        <f t="shared" si="17"/>
        <v/>
      </c>
      <c r="X24" s="253" t="str">
        <f t="shared" si="18"/>
        <v/>
      </c>
      <c r="Y24" s="253">
        <f t="shared" si="19"/>
        <v>96.666666666666671</v>
      </c>
      <c r="Z24" s="253">
        <f t="shared" si="20"/>
        <v>95</v>
      </c>
      <c r="AA24" s="253" t="str">
        <f t="shared" si="21"/>
        <v/>
      </c>
      <c r="AB24" s="253" t="str">
        <f t="shared" si="22"/>
        <v/>
      </c>
      <c r="AC24" s="253" t="str">
        <f t="shared" si="23"/>
        <v/>
      </c>
      <c r="AD24" s="253" t="str">
        <f t="shared" si="24"/>
        <v/>
      </c>
      <c r="AE24" s="254">
        <f t="shared" ref="AE24:AN24" si="74">IFERROR(RANK(U24,$U24:$AD24,0)+COUNTIF($U24:U24,U24)-1,"")</f>
        <v>4</v>
      </c>
      <c r="AF24" s="254">
        <f t="shared" si="74"/>
        <v>1</v>
      </c>
      <c r="AG24" s="254" t="str">
        <f t="shared" si="74"/>
        <v/>
      </c>
      <c r="AH24" s="254" t="str">
        <f t="shared" si="74"/>
        <v/>
      </c>
      <c r="AI24" s="254">
        <f t="shared" si="74"/>
        <v>2</v>
      </c>
      <c r="AJ24" s="254">
        <f t="shared" si="74"/>
        <v>3</v>
      </c>
      <c r="AK24" s="254" t="str">
        <f t="shared" si="74"/>
        <v/>
      </c>
      <c r="AL24" s="254" t="str">
        <f t="shared" si="74"/>
        <v/>
      </c>
      <c r="AM24" s="254" t="str">
        <f t="shared" si="74"/>
        <v/>
      </c>
      <c r="AN24" s="254" t="str">
        <f t="shared" si="74"/>
        <v/>
      </c>
      <c r="AO24" s="379" t="str">
        <f t="shared" si="26"/>
        <v>mampu menyimpulkan pesan dan informasi tentang kehidupan sehari-hari dari teks yang dibaca</v>
      </c>
      <c r="AP24" s="380" t="str">
        <f t="shared" si="27"/>
        <v>mampu menulis teks prosedur dengan informasi yang rinci dan akurat</v>
      </c>
      <c r="AQ24" s="380" t="str">
        <f t="shared" si="28"/>
        <v>mampu mengidentifikasi dan mengartikan kosakata baru dari teks yang dibaca</v>
      </c>
      <c r="AR24" s="380" t="str">
        <f t="shared" si="29"/>
        <v xml:space="preserve"> mampu mengidentifikasi informasi dari media audio</v>
      </c>
      <c r="AS24" s="380" t="str">
        <f t="shared" si="30"/>
        <v/>
      </c>
      <c r="AT24" s="380" t="str">
        <f t="shared" si="31"/>
        <v>mampu menjelaskan isi teks narasi yang dibacakan atau dari media audio</v>
      </c>
      <c r="AU24" s="380" t="str">
        <f t="shared" si="32"/>
        <v>mampu menulis teks narasi dengan informasi yang rinci dan akurat</v>
      </c>
      <c r="AV24" s="380" t="str">
        <f t="shared" si="33"/>
        <v/>
      </c>
      <c r="AW24" s="380" t="str">
        <f t="shared" si="34"/>
        <v/>
      </c>
      <c r="AX24" s="380" t="str">
        <f t="shared" si="35"/>
        <v/>
      </c>
      <c r="AY24" s="255" t="str">
        <f t="shared" si="36"/>
        <v/>
      </c>
      <c r="AZ24" s="255" t="str">
        <f t="shared" si="37"/>
        <v/>
      </c>
      <c r="BA24" s="255">
        <f t="shared" si="38"/>
        <v>81</v>
      </c>
      <c r="BB24" s="255">
        <f t="shared" si="39"/>
        <v>81</v>
      </c>
      <c r="BC24" s="255" t="str">
        <f t="shared" si="40"/>
        <v/>
      </c>
      <c r="BD24" s="255" t="str">
        <f t="shared" si="41"/>
        <v/>
      </c>
      <c r="BE24" s="255">
        <f t="shared" si="42"/>
        <v>0</v>
      </c>
      <c r="BF24" s="255">
        <f t="shared" si="43"/>
        <v>0</v>
      </c>
      <c r="BG24" s="255">
        <f t="shared" si="44"/>
        <v>0</v>
      </c>
      <c r="BH24" s="255">
        <f t="shared" si="45"/>
        <v>0</v>
      </c>
      <c r="BI24" s="225" t="str">
        <f t="shared" si="46"/>
        <v/>
      </c>
      <c r="BJ24" s="225" t="str">
        <f t="shared" si="47"/>
        <v/>
      </c>
      <c r="BK24" s="225">
        <f t="shared" si="48"/>
        <v>1</v>
      </c>
      <c r="BL24" s="225">
        <f t="shared" si="49"/>
        <v>2</v>
      </c>
      <c r="BM24" s="225" t="str">
        <f t="shared" si="50"/>
        <v/>
      </c>
      <c r="BN24" s="225" t="str">
        <f t="shared" si="51"/>
        <v/>
      </c>
      <c r="BO24" s="225">
        <f t="shared" si="52"/>
        <v>3</v>
      </c>
      <c r="BP24" s="225">
        <f t="shared" si="53"/>
        <v>4</v>
      </c>
      <c r="BQ24" s="225">
        <f t="shared" si="54"/>
        <v>5</v>
      </c>
      <c r="BR24" s="225">
        <f t="shared" si="55"/>
        <v>6</v>
      </c>
      <c r="BS24" s="379" t="str">
        <f t="shared" si="56"/>
        <v/>
      </c>
      <c r="BT24" s="377" t="str">
        <f t="shared" si="57"/>
        <v/>
      </c>
      <c r="BU24" s="377" t="str">
        <f t="shared" si="58"/>
        <v/>
      </c>
      <c r="BV24" s="377" t="str">
        <f t="shared" si="59"/>
        <v/>
      </c>
      <c r="BW24" s="377" t="str">
        <f t="shared" si="60"/>
        <v>mampu menceritakan kembali informasi yang dibaca dari teks narasi dengan topik yang beraneka ragam</v>
      </c>
      <c r="BX24" s="377" t="str">
        <f t="shared" si="61"/>
        <v/>
      </c>
      <c r="BY24" s="377" t="str">
        <f t="shared" si="62"/>
        <v/>
      </c>
      <c r="BZ24" s="377">
        <f t="shared" si="63"/>
        <v>0</v>
      </c>
      <c r="CA24" s="377">
        <f t="shared" si="64"/>
        <v>0</v>
      </c>
      <c r="CB24" s="377">
        <f t="shared" si="65"/>
        <v>0</v>
      </c>
      <c r="CC24"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CD24" s="257" t="str">
        <f t="shared" si="67"/>
        <v>Kompetensi dalam hal mampu menceritakan kembali informasi yang dibaca dari teks narasi dengan topik yang beraneka ragam perlu ditingkatkan.</v>
      </c>
    </row>
    <row r="25" spans="1:82" ht="18.75" customHeight="1">
      <c r="A25" s="190"/>
      <c r="B25" s="208">
        <f>'DATA PESERTA DIDIK'!A15</f>
        <v>10</v>
      </c>
      <c r="C25" s="248" t="str">
        <f>'DATA PESERTA DIDIK'!D15</f>
        <v>AZ-ZAHIRA FII'SABILILLAH</v>
      </c>
      <c r="D25" s="358">
        <v>94</v>
      </c>
      <c r="E25" s="356">
        <v>92.333333333333329</v>
      </c>
      <c r="F25" s="356">
        <v>96.25</v>
      </c>
      <c r="G25" s="355">
        <v>80</v>
      </c>
      <c r="H25" s="355">
        <v>82.6666666666667</v>
      </c>
      <c r="I25" s="355">
        <v>93.333333333333329</v>
      </c>
      <c r="J25" s="355">
        <v>90</v>
      </c>
      <c r="K25" s="355"/>
      <c r="L25" s="355"/>
      <c r="M25" s="355"/>
      <c r="N25" s="250">
        <f t="shared" si="6"/>
        <v>89.797619047619051</v>
      </c>
      <c r="O25" s="251"/>
      <c r="P25" s="251">
        <v>91.666666666666657</v>
      </c>
      <c r="Q25" s="250">
        <f t="shared" si="7"/>
        <v>91.666666666666657</v>
      </c>
      <c r="R25" s="250">
        <f t="shared" si="8"/>
        <v>90.420634920634924</v>
      </c>
      <c r="S25" s="190"/>
      <c r="T25" s="190"/>
      <c r="U25" s="253">
        <f t="shared" si="15"/>
        <v>90</v>
      </c>
      <c r="V25" s="253">
        <f t="shared" si="16"/>
        <v>95</v>
      </c>
      <c r="W25" s="253">
        <f t="shared" si="17"/>
        <v>92.5</v>
      </c>
      <c r="X25" s="253">
        <f t="shared" si="18"/>
        <v>87.5</v>
      </c>
      <c r="Y25" s="253">
        <f t="shared" si="19"/>
        <v>93.333333333333329</v>
      </c>
      <c r="Z25" s="253">
        <f t="shared" si="20"/>
        <v>95</v>
      </c>
      <c r="AA25" s="253" t="str">
        <f t="shared" si="21"/>
        <v/>
      </c>
      <c r="AB25" s="253" t="str">
        <f t="shared" si="22"/>
        <v/>
      </c>
      <c r="AC25" s="253" t="str">
        <f t="shared" si="23"/>
        <v/>
      </c>
      <c r="AD25" s="253" t="str">
        <f t="shared" si="24"/>
        <v/>
      </c>
      <c r="AE25" s="254">
        <f t="shared" ref="AE25:AN25" si="75">IFERROR(RANK(U25,$U25:$AD25,0)+COUNTIF($U25:U25,U25)-1,"")</f>
        <v>5</v>
      </c>
      <c r="AF25" s="254">
        <f t="shared" si="75"/>
        <v>1</v>
      </c>
      <c r="AG25" s="254">
        <f t="shared" si="75"/>
        <v>4</v>
      </c>
      <c r="AH25" s="254">
        <f t="shared" si="75"/>
        <v>6</v>
      </c>
      <c r="AI25" s="254">
        <f t="shared" si="75"/>
        <v>3</v>
      </c>
      <c r="AJ25" s="254">
        <f t="shared" si="75"/>
        <v>2</v>
      </c>
      <c r="AK25" s="254" t="str">
        <f t="shared" si="75"/>
        <v/>
      </c>
      <c r="AL25" s="254" t="str">
        <f t="shared" si="75"/>
        <v/>
      </c>
      <c r="AM25" s="254" t="str">
        <f t="shared" si="75"/>
        <v/>
      </c>
      <c r="AN25" s="254" t="str">
        <f t="shared" si="75"/>
        <v/>
      </c>
      <c r="AO25" s="379" t="str">
        <f t="shared" si="26"/>
        <v>mampu menyimpulkan pesan dan informasi tentang kehidupan sehari-hari dari teks yang dibaca</v>
      </c>
      <c r="AP25" s="380" t="str">
        <f t="shared" si="27"/>
        <v>mampu menulis teks prosedur dengan informasi yang rinci dan akurat</v>
      </c>
      <c r="AQ25" s="380" t="str">
        <f t="shared" si="28"/>
        <v>mampu mengidentifikasi dan mengartikan kosakata baru dari teks yang dibaca</v>
      </c>
      <c r="AR25" s="380" t="str">
        <f t="shared" si="29"/>
        <v/>
      </c>
      <c r="AS25" s="380" t="str">
        <f t="shared" si="30"/>
        <v/>
      </c>
      <c r="AT25" s="380" t="str">
        <f t="shared" si="31"/>
        <v>mampu menjelaskan isi teks narasi yang dibacakan atau dari media audio</v>
      </c>
      <c r="AU25" s="380" t="str">
        <f t="shared" si="32"/>
        <v/>
      </c>
      <c r="AV25" s="380" t="str">
        <f t="shared" si="33"/>
        <v/>
      </c>
      <c r="AW25" s="380" t="str">
        <f t="shared" si="34"/>
        <v/>
      </c>
      <c r="AX25" s="380" t="str">
        <f t="shared" si="35"/>
        <v/>
      </c>
      <c r="AY25" s="255" t="str">
        <f t="shared" si="36"/>
        <v/>
      </c>
      <c r="AZ25" s="255" t="str">
        <f t="shared" si="37"/>
        <v/>
      </c>
      <c r="BA25" s="255" t="str">
        <f t="shared" si="38"/>
        <v/>
      </c>
      <c r="BB25" s="255" t="str">
        <f t="shared" si="39"/>
        <v/>
      </c>
      <c r="BC25" s="255" t="str">
        <f t="shared" si="40"/>
        <v/>
      </c>
      <c r="BD25" s="255" t="str">
        <f t="shared" si="41"/>
        <v/>
      </c>
      <c r="BE25" s="255">
        <f t="shared" si="42"/>
        <v>0</v>
      </c>
      <c r="BF25" s="255">
        <f t="shared" si="43"/>
        <v>0</v>
      </c>
      <c r="BG25" s="255">
        <f t="shared" si="44"/>
        <v>0</v>
      </c>
      <c r="BH25" s="255">
        <f t="shared" si="45"/>
        <v>0</v>
      </c>
      <c r="BI25" s="225" t="str">
        <f t="shared" si="46"/>
        <v/>
      </c>
      <c r="BJ25" s="225" t="str">
        <f t="shared" si="47"/>
        <v/>
      </c>
      <c r="BK25" s="225" t="str">
        <f t="shared" si="48"/>
        <v/>
      </c>
      <c r="BL25" s="225" t="str">
        <f t="shared" si="49"/>
        <v/>
      </c>
      <c r="BM25" s="225" t="str">
        <f t="shared" si="50"/>
        <v/>
      </c>
      <c r="BN25" s="225" t="str">
        <f t="shared" si="51"/>
        <v/>
      </c>
      <c r="BO25" s="225">
        <f t="shared" si="52"/>
        <v>1</v>
      </c>
      <c r="BP25" s="225">
        <f t="shared" si="53"/>
        <v>2</v>
      </c>
      <c r="BQ25" s="225">
        <f t="shared" si="54"/>
        <v>3</v>
      </c>
      <c r="BR25" s="225">
        <f t="shared" si="55"/>
        <v>4</v>
      </c>
      <c r="BS25" s="379" t="str">
        <f t="shared" si="56"/>
        <v/>
      </c>
      <c r="BT25" s="377" t="str">
        <f t="shared" si="57"/>
        <v/>
      </c>
      <c r="BU25" s="377" t="str">
        <f t="shared" si="58"/>
        <v/>
      </c>
      <c r="BV25" s="377" t="str">
        <f t="shared" si="59"/>
        <v xml:space="preserve"> mampu mengidentifikasi informasi dari media audio</v>
      </c>
      <c r="BW25" s="377" t="str">
        <f t="shared" si="60"/>
        <v>mampu menceritakan kembali informasi yang dibaca dari teks narasi dengan topik yang beraneka ragam</v>
      </c>
      <c r="BX25" s="377" t="str">
        <f t="shared" si="61"/>
        <v/>
      </c>
      <c r="BY25" s="377" t="str">
        <f t="shared" si="62"/>
        <v>mampu menulis teks narasi dengan informasi yang rinci dan akurat</v>
      </c>
      <c r="BZ25" s="377">
        <f t="shared" si="63"/>
        <v>0</v>
      </c>
      <c r="CA25" s="377">
        <f t="shared" si="64"/>
        <v>0</v>
      </c>
      <c r="CB25" s="377">
        <f t="shared" si="65"/>
        <v>0</v>
      </c>
      <c r="CC25"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CD25" s="257" t="str">
        <f t="shared" si="67"/>
        <v>Kompetensi dalam hal  mampu mengidentifikasi informasi dari media audiomampu menceritakan kembali informasi yang dibaca dari teks narasi dengan topik yang beraneka ragammampu menulis teks narasi dengan informasi yang rinci dan akurat perlu ditingkatkan.</v>
      </c>
    </row>
    <row r="26" spans="1:82" ht="18.75" customHeight="1">
      <c r="A26" s="190"/>
      <c r="B26" s="208">
        <f>'DATA PESERTA DIDIK'!A16</f>
        <v>11</v>
      </c>
      <c r="C26" s="248" t="str">
        <f>'DATA PESERTA DIDIK'!D16</f>
        <v>CHERYL FELICIA PUTRI</v>
      </c>
      <c r="D26" s="358">
        <v>93.5</v>
      </c>
      <c r="E26" s="356">
        <v>90.666666666666671</v>
      </c>
      <c r="F26" s="356">
        <v>84.5</v>
      </c>
      <c r="G26" s="355">
        <v>81</v>
      </c>
      <c r="H26" s="355">
        <v>80</v>
      </c>
      <c r="I26" s="355">
        <v>87.5</v>
      </c>
      <c r="J26" s="355">
        <v>90</v>
      </c>
      <c r="K26" s="355"/>
      <c r="L26" s="355"/>
      <c r="M26" s="355"/>
      <c r="N26" s="250">
        <f t="shared" si="6"/>
        <v>86.738095238095255</v>
      </c>
      <c r="O26" s="251"/>
      <c r="P26" s="251">
        <v>85</v>
      </c>
      <c r="Q26" s="250">
        <f t="shared" si="7"/>
        <v>85</v>
      </c>
      <c r="R26" s="250">
        <f t="shared" si="8"/>
        <v>86.158730158730165</v>
      </c>
      <c r="S26" s="190"/>
      <c r="T26" s="190"/>
      <c r="U26" s="253">
        <f t="shared" si="15"/>
        <v>96</v>
      </c>
      <c r="V26" s="253">
        <f t="shared" si="16"/>
        <v>97.5</v>
      </c>
      <c r="W26" s="253" t="str">
        <f t="shared" si="17"/>
        <v/>
      </c>
      <c r="X26" s="253" t="str">
        <f t="shared" si="18"/>
        <v/>
      </c>
      <c r="Y26" s="253">
        <f t="shared" si="19"/>
        <v>90</v>
      </c>
      <c r="Z26" s="253">
        <f t="shared" si="20"/>
        <v>90</v>
      </c>
      <c r="AA26" s="253" t="str">
        <f t="shared" si="21"/>
        <v/>
      </c>
      <c r="AB26" s="253" t="str">
        <f t="shared" si="22"/>
        <v/>
      </c>
      <c r="AC26" s="253" t="str">
        <f t="shared" si="23"/>
        <v/>
      </c>
      <c r="AD26" s="253" t="str">
        <f t="shared" si="24"/>
        <v/>
      </c>
      <c r="AE26" s="254">
        <f t="shared" ref="AE26:AN26" si="76">IFERROR(RANK(U26,$U26:$AD26,0)+COUNTIF($U26:U26,U26)-1,"")</f>
        <v>2</v>
      </c>
      <c r="AF26" s="254">
        <f t="shared" si="76"/>
        <v>1</v>
      </c>
      <c r="AG26" s="254" t="str">
        <f t="shared" si="76"/>
        <v/>
      </c>
      <c r="AH26" s="254" t="str">
        <f t="shared" si="76"/>
        <v/>
      </c>
      <c r="AI26" s="254">
        <f t="shared" si="76"/>
        <v>3</v>
      </c>
      <c r="AJ26" s="254">
        <f t="shared" si="76"/>
        <v>4</v>
      </c>
      <c r="AK26" s="254" t="str">
        <f t="shared" si="76"/>
        <v/>
      </c>
      <c r="AL26" s="254" t="str">
        <f t="shared" si="76"/>
        <v/>
      </c>
      <c r="AM26" s="254" t="str">
        <f t="shared" si="76"/>
        <v/>
      </c>
      <c r="AN26" s="254" t="str">
        <f t="shared" si="76"/>
        <v/>
      </c>
      <c r="AO26" s="379" t="str">
        <f t="shared" si="26"/>
        <v>mampu menyimpulkan pesan dan informasi tentang kehidupan sehari-hari dari teks yang dibaca</v>
      </c>
      <c r="AP26" s="380" t="str">
        <f t="shared" si="27"/>
        <v>mampu menulis teks prosedur dengan informasi yang rinci dan akurat</v>
      </c>
      <c r="AQ26" s="380" t="str">
        <f t="shared" si="28"/>
        <v/>
      </c>
      <c r="AR26" s="380" t="str">
        <f t="shared" si="29"/>
        <v/>
      </c>
      <c r="AS26" s="380" t="str">
        <f t="shared" si="30"/>
        <v/>
      </c>
      <c r="AT26" s="380" t="str">
        <f t="shared" si="31"/>
        <v>mampu menjelaskan isi teks narasi yang dibacakan atau dari media audio</v>
      </c>
      <c r="AU26" s="380" t="str">
        <f t="shared" si="32"/>
        <v>mampu menulis teks narasi dengan informasi yang rinci dan akurat</v>
      </c>
      <c r="AV26" s="380" t="str">
        <f t="shared" si="33"/>
        <v/>
      </c>
      <c r="AW26" s="380" t="str">
        <f t="shared" si="34"/>
        <v/>
      </c>
      <c r="AX26" s="380" t="str">
        <f t="shared" si="35"/>
        <v/>
      </c>
      <c r="AY26" s="255" t="str">
        <f t="shared" si="36"/>
        <v/>
      </c>
      <c r="AZ26" s="255" t="str">
        <f t="shared" si="37"/>
        <v/>
      </c>
      <c r="BA26" s="255">
        <f t="shared" si="38"/>
        <v>85</v>
      </c>
      <c r="BB26" s="255">
        <f t="shared" si="39"/>
        <v>86.666666666666671</v>
      </c>
      <c r="BC26" s="255" t="str">
        <f t="shared" si="40"/>
        <v/>
      </c>
      <c r="BD26" s="255" t="str">
        <f t="shared" si="41"/>
        <v/>
      </c>
      <c r="BE26" s="255">
        <f t="shared" si="42"/>
        <v>0</v>
      </c>
      <c r="BF26" s="255">
        <f t="shared" si="43"/>
        <v>0</v>
      </c>
      <c r="BG26" s="255">
        <f t="shared" si="44"/>
        <v>0</v>
      </c>
      <c r="BH26" s="255">
        <f t="shared" si="45"/>
        <v>0</v>
      </c>
      <c r="BI26" s="225" t="str">
        <f t="shared" si="46"/>
        <v/>
      </c>
      <c r="BJ26" s="225" t="str">
        <f t="shared" si="47"/>
        <v/>
      </c>
      <c r="BK26" s="225">
        <f t="shared" si="48"/>
        <v>2</v>
      </c>
      <c r="BL26" s="225">
        <f t="shared" si="49"/>
        <v>1</v>
      </c>
      <c r="BM26" s="225" t="str">
        <f t="shared" si="50"/>
        <v/>
      </c>
      <c r="BN26" s="225" t="str">
        <f t="shared" si="51"/>
        <v/>
      </c>
      <c r="BO26" s="225">
        <f t="shared" si="52"/>
        <v>3</v>
      </c>
      <c r="BP26" s="225">
        <f t="shared" si="53"/>
        <v>4</v>
      </c>
      <c r="BQ26" s="225">
        <f t="shared" si="54"/>
        <v>5</v>
      </c>
      <c r="BR26" s="225">
        <f t="shared" si="55"/>
        <v>6</v>
      </c>
      <c r="BS26" s="379" t="str">
        <f t="shared" si="56"/>
        <v/>
      </c>
      <c r="BT26" s="377" t="str">
        <f t="shared" si="57"/>
        <v/>
      </c>
      <c r="BU26" s="377" t="str">
        <f t="shared" si="58"/>
        <v>mampu mengidentifikasi dan mengartikan kosakata baru dari teks yang dibaca</v>
      </c>
      <c r="BV26" s="377" t="str">
        <f t="shared" si="59"/>
        <v xml:space="preserve"> mampu mengidentifikasi informasi dari media audio</v>
      </c>
      <c r="BW26" s="377" t="str">
        <f t="shared" si="60"/>
        <v>mampu menceritakan kembali informasi yang dibaca dari teks narasi dengan topik yang beraneka ragam</v>
      </c>
      <c r="BX26" s="377" t="str">
        <f t="shared" si="61"/>
        <v/>
      </c>
      <c r="BY26" s="377" t="str">
        <f t="shared" si="62"/>
        <v/>
      </c>
      <c r="BZ26" s="377">
        <f t="shared" si="63"/>
        <v>0</v>
      </c>
      <c r="CA26" s="377">
        <f t="shared" si="64"/>
        <v>0</v>
      </c>
      <c r="CB26" s="377">
        <f t="shared" si="65"/>
        <v>0</v>
      </c>
      <c r="CC26" s="257" t="str">
        <f t="shared" si="66"/>
        <v>Kompetensi dalam hal mampu menyimpulkan pesan dan informasi tentang kehidupan sehari-hari dari teks yang dibacamampu menulis teks prosedur dengan informasi yang rinci dan akuratmampu menjelaskan isi teks narasi yang dibacakan atau dari media audiomampu menulis teks narasi dengan informasi yang rinci dan akurat sudah tercapai.</v>
      </c>
      <c r="CD26" s="257" t="str">
        <f t="shared" si="67"/>
        <v>Kompetensi dalam hal mampu mengidentifikasi dan mengartikan kosakata baru dari teks yang dibaca mampu mengidentifikasi informasi dari media audiomampu menceritakan kembali informasi yang dibaca dari teks narasi dengan topik yang beraneka ragam perlu ditingkatkan.</v>
      </c>
    </row>
    <row r="27" spans="1:82" ht="18.75" customHeight="1">
      <c r="A27" s="190"/>
      <c r="B27" s="208">
        <f>'DATA PESERTA DIDIK'!A17</f>
        <v>12</v>
      </c>
      <c r="C27" s="248" t="str">
        <f>'DATA PESERTA DIDIK'!D17</f>
        <v>CINTAKHANZA ARFINZA GHANIYYA</v>
      </c>
      <c r="D27" s="358">
        <v>96.5</v>
      </c>
      <c r="E27" s="356">
        <v>94.333333333333329</v>
      </c>
      <c r="F27" s="356">
        <v>96.666666666666671</v>
      </c>
      <c r="G27" s="355">
        <v>81</v>
      </c>
      <c r="H27" s="355">
        <v>81</v>
      </c>
      <c r="I27" s="355">
        <v>96.666666666666671</v>
      </c>
      <c r="J27" s="355">
        <v>95</v>
      </c>
      <c r="K27" s="355"/>
      <c r="L27" s="355"/>
      <c r="M27" s="355"/>
      <c r="N27" s="250">
        <f t="shared" si="6"/>
        <v>91.595238095238088</v>
      </c>
      <c r="O27" s="251"/>
      <c r="P27" s="251">
        <v>95</v>
      </c>
      <c r="Q27" s="250">
        <f t="shared" si="7"/>
        <v>95</v>
      </c>
      <c r="R27" s="250">
        <f t="shared" si="8"/>
        <v>92.73015873015872</v>
      </c>
      <c r="S27" s="190"/>
      <c r="T27" s="190"/>
      <c r="U27" s="253">
        <f t="shared" si="15"/>
        <v>90</v>
      </c>
      <c r="V27" s="253">
        <f t="shared" si="16"/>
        <v>92</v>
      </c>
      <c r="W27" s="253" t="str">
        <f t="shared" si="17"/>
        <v/>
      </c>
      <c r="X27" s="253" t="str">
        <f t="shared" si="18"/>
        <v/>
      </c>
      <c r="Y27" s="253">
        <f t="shared" si="19"/>
        <v>90</v>
      </c>
      <c r="Z27" s="253">
        <f t="shared" si="20"/>
        <v>90</v>
      </c>
      <c r="AA27" s="253" t="str">
        <f t="shared" si="21"/>
        <v/>
      </c>
      <c r="AB27" s="253" t="str">
        <f t="shared" si="22"/>
        <v/>
      </c>
      <c r="AC27" s="253" t="str">
        <f t="shared" si="23"/>
        <v/>
      </c>
      <c r="AD27" s="253" t="str">
        <f t="shared" si="24"/>
        <v/>
      </c>
      <c r="AE27" s="254">
        <f t="shared" ref="AE27:AN27" si="77">IFERROR(RANK(U27,$U27:$AD27,0)+COUNTIF($U27:U27,U27)-1,"")</f>
        <v>2</v>
      </c>
      <c r="AF27" s="254">
        <f t="shared" si="77"/>
        <v>1</v>
      </c>
      <c r="AG27" s="254" t="str">
        <f t="shared" si="77"/>
        <v/>
      </c>
      <c r="AH27" s="254" t="str">
        <f t="shared" si="77"/>
        <v/>
      </c>
      <c r="AI27" s="254">
        <f t="shared" si="77"/>
        <v>3</v>
      </c>
      <c r="AJ27" s="254">
        <f t="shared" si="77"/>
        <v>4</v>
      </c>
      <c r="AK27" s="254" t="str">
        <f t="shared" si="77"/>
        <v/>
      </c>
      <c r="AL27" s="254" t="str">
        <f t="shared" si="77"/>
        <v/>
      </c>
      <c r="AM27" s="254" t="str">
        <f t="shared" si="77"/>
        <v/>
      </c>
      <c r="AN27" s="254" t="str">
        <f t="shared" si="77"/>
        <v/>
      </c>
      <c r="AO27" s="379" t="str">
        <f t="shared" si="26"/>
        <v>mampu menyimpulkan pesan dan informasi tentang kehidupan sehari-hari dari teks yang dibaca</v>
      </c>
      <c r="AP27" s="380" t="str">
        <f t="shared" si="27"/>
        <v>mampu menulis teks prosedur dengan informasi yang rinci dan akurat</v>
      </c>
      <c r="AQ27" s="380" t="str">
        <f t="shared" si="28"/>
        <v>mampu mengidentifikasi dan mengartikan kosakata baru dari teks yang dibaca</v>
      </c>
      <c r="AR27" s="380" t="str">
        <f t="shared" si="29"/>
        <v/>
      </c>
      <c r="AS27" s="380" t="str">
        <f t="shared" si="30"/>
        <v/>
      </c>
      <c r="AT27" s="380" t="str">
        <f t="shared" si="31"/>
        <v>mampu menjelaskan isi teks narasi yang dibacakan atau dari media audio</v>
      </c>
      <c r="AU27" s="380" t="str">
        <f t="shared" si="32"/>
        <v>mampu menulis teks narasi dengan informasi yang rinci dan akurat</v>
      </c>
      <c r="AV27" s="380" t="str">
        <f t="shared" si="33"/>
        <v/>
      </c>
      <c r="AW27" s="380" t="str">
        <f t="shared" si="34"/>
        <v/>
      </c>
      <c r="AX27" s="380" t="str">
        <f t="shared" si="35"/>
        <v/>
      </c>
      <c r="AY27" s="255" t="str">
        <f t="shared" si="36"/>
        <v/>
      </c>
      <c r="AZ27" s="255" t="str">
        <f t="shared" si="37"/>
        <v/>
      </c>
      <c r="BA27" s="255">
        <f t="shared" si="38"/>
        <v>85</v>
      </c>
      <c r="BB27" s="255">
        <f t="shared" si="39"/>
        <v>81</v>
      </c>
      <c r="BC27" s="255" t="str">
        <f t="shared" si="40"/>
        <v/>
      </c>
      <c r="BD27" s="255" t="str">
        <f t="shared" si="41"/>
        <v/>
      </c>
      <c r="BE27" s="255">
        <f t="shared" si="42"/>
        <v>0</v>
      </c>
      <c r="BF27" s="255">
        <f t="shared" si="43"/>
        <v>0</v>
      </c>
      <c r="BG27" s="255">
        <f t="shared" si="44"/>
        <v>0</v>
      </c>
      <c r="BH27" s="255">
        <f t="shared" si="45"/>
        <v>0</v>
      </c>
      <c r="BI27" s="225" t="str">
        <f t="shared" si="46"/>
        <v/>
      </c>
      <c r="BJ27" s="225" t="str">
        <f t="shared" si="47"/>
        <v/>
      </c>
      <c r="BK27" s="225">
        <f t="shared" si="48"/>
        <v>1</v>
      </c>
      <c r="BL27" s="225">
        <f t="shared" si="49"/>
        <v>2</v>
      </c>
      <c r="BM27" s="225" t="str">
        <f t="shared" si="50"/>
        <v/>
      </c>
      <c r="BN27" s="225" t="str">
        <f t="shared" si="51"/>
        <v/>
      </c>
      <c r="BO27" s="225">
        <f t="shared" si="52"/>
        <v>3</v>
      </c>
      <c r="BP27" s="225">
        <f t="shared" si="53"/>
        <v>4</v>
      </c>
      <c r="BQ27" s="225">
        <f t="shared" si="54"/>
        <v>5</v>
      </c>
      <c r="BR27" s="225">
        <f t="shared" si="55"/>
        <v>6</v>
      </c>
      <c r="BS27" s="379" t="str">
        <f t="shared" si="56"/>
        <v/>
      </c>
      <c r="BT27" s="377" t="str">
        <f t="shared" si="57"/>
        <v/>
      </c>
      <c r="BU27" s="377" t="str">
        <f t="shared" si="58"/>
        <v/>
      </c>
      <c r="BV27" s="377" t="str">
        <f t="shared" si="59"/>
        <v xml:space="preserve"> mampu mengidentifikasi informasi dari media audio</v>
      </c>
      <c r="BW27" s="377" t="str">
        <f t="shared" si="60"/>
        <v>mampu menceritakan kembali informasi yang dibaca dari teks narasi dengan topik yang beraneka ragam</v>
      </c>
      <c r="BX27" s="377" t="str">
        <f t="shared" si="61"/>
        <v/>
      </c>
      <c r="BY27" s="377" t="str">
        <f t="shared" si="62"/>
        <v/>
      </c>
      <c r="BZ27" s="377">
        <f t="shared" si="63"/>
        <v>0</v>
      </c>
      <c r="CA27" s="377">
        <f t="shared" si="64"/>
        <v>0</v>
      </c>
      <c r="CB27" s="377">
        <f t="shared" si="65"/>
        <v>0</v>
      </c>
      <c r="CC27"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27" s="257" t="str">
        <f t="shared" si="67"/>
        <v>Kompetensi dalam hal  mampu mengidentifikasi informasi dari media audiomampu menceritakan kembali informasi yang dibaca dari teks narasi dengan topik yang beraneka ragam perlu ditingkatkan.</v>
      </c>
    </row>
    <row r="28" spans="1:82" ht="18.75" customHeight="1">
      <c r="A28" s="190"/>
      <c r="B28" s="208">
        <f>'DATA PESERTA DIDIK'!A18</f>
        <v>13</v>
      </c>
      <c r="C28" s="248" t="str">
        <f>'DATA PESERTA DIDIK'!D18</f>
        <v>DAFFA FAIRUZ HIDAYANTO</v>
      </c>
      <c r="D28" s="358">
        <v>93.333333333333329</v>
      </c>
      <c r="E28" s="356">
        <v>90</v>
      </c>
      <c r="F28" s="356">
        <v>95</v>
      </c>
      <c r="G28" s="355">
        <v>92.5</v>
      </c>
      <c r="H28" s="355">
        <v>87.5</v>
      </c>
      <c r="I28" s="355">
        <v>93.333333333333329</v>
      </c>
      <c r="J28" s="355">
        <v>95</v>
      </c>
      <c r="K28" s="355"/>
      <c r="L28" s="355"/>
      <c r="M28" s="355"/>
      <c r="N28" s="250">
        <f t="shared" si="6"/>
        <v>92.38095238095238</v>
      </c>
      <c r="O28" s="251"/>
      <c r="P28" s="251">
        <v>90</v>
      </c>
      <c r="Q28" s="250">
        <f t="shared" si="7"/>
        <v>90</v>
      </c>
      <c r="R28" s="250">
        <f t="shared" si="8"/>
        <v>91.587301587301582</v>
      </c>
      <c r="S28" s="190"/>
      <c r="T28" s="190"/>
      <c r="U28" s="253">
        <f t="shared" si="15"/>
        <v>91.5</v>
      </c>
      <c r="V28" s="253">
        <f t="shared" si="16"/>
        <v>91.25</v>
      </c>
      <c r="W28" s="253" t="str">
        <f t="shared" si="17"/>
        <v/>
      </c>
      <c r="X28" s="253" t="str">
        <f t="shared" si="18"/>
        <v/>
      </c>
      <c r="Y28" s="253" t="str">
        <f t="shared" si="19"/>
        <v/>
      </c>
      <c r="Z28" s="253" t="str">
        <f t="shared" si="20"/>
        <v/>
      </c>
      <c r="AA28" s="253" t="str">
        <f t="shared" si="21"/>
        <v/>
      </c>
      <c r="AB28" s="253" t="str">
        <f t="shared" si="22"/>
        <v/>
      </c>
      <c r="AC28" s="253" t="str">
        <f t="shared" si="23"/>
        <v/>
      </c>
      <c r="AD28" s="253" t="str">
        <f t="shared" si="24"/>
        <v/>
      </c>
      <c r="AE28" s="254">
        <f t="shared" ref="AE28:AN28" si="78">IFERROR(RANK(U28,$U28:$AD28,0)+COUNTIF($U28:U28,U28)-1,"")</f>
        <v>1</v>
      </c>
      <c r="AF28" s="254">
        <f t="shared" si="78"/>
        <v>2</v>
      </c>
      <c r="AG28" s="254" t="str">
        <f t="shared" si="78"/>
        <v/>
      </c>
      <c r="AH28" s="254" t="str">
        <f t="shared" si="78"/>
        <v/>
      </c>
      <c r="AI28" s="254" t="str">
        <f t="shared" si="78"/>
        <v/>
      </c>
      <c r="AJ28" s="254" t="str">
        <f t="shared" si="78"/>
        <v/>
      </c>
      <c r="AK28" s="254" t="str">
        <f t="shared" si="78"/>
        <v/>
      </c>
      <c r="AL28" s="254" t="str">
        <f t="shared" si="78"/>
        <v/>
      </c>
      <c r="AM28" s="254" t="str">
        <f t="shared" si="78"/>
        <v/>
      </c>
      <c r="AN28" s="254" t="str">
        <f t="shared" si="78"/>
        <v/>
      </c>
      <c r="AO28" s="379" t="str">
        <f t="shared" si="26"/>
        <v>mampu menyimpulkan pesan dan informasi tentang kehidupan sehari-hari dari teks yang dibaca</v>
      </c>
      <c r="AP28" s="380" t="str">
        <f t="shared" si="27"/>
        <v/>
      </c>
      <c r="AQ28" s="380" t="str">
        <f t="shared" si="28"/>
        <v>mampu mengidentifikasi dan mengartikan kosakata baru dari teks yang dibaca</v>
      </c>
      <c r="AR28" s="380" t="str">
        <f t="shared" si="29"/>
        <v xml:space="preserve"> mampu mengidentifikasi informasi dari media audio</v>
      </c>
      <c r="AS28" s="380" t="str">
        <f t="shared" si="30"/>
        <v/>
      </c>
      <c r="AT28" s="380" t="str">
        <f t="shared" si="31"/>
        <v>mampu menjelaskan isi teks narasi yang dibacakan atau dari media audio</v>
      </c>
      <c r="AU28" s="380" t="str">
        <f t="shared" si="32"/>
        <v>mampu menulis teks narasi dengan informasi yang rinci dan akurat</v>
      </c>
      <c r="AV28" s="380" t="str">
        <f t="shared" si="33"/>
        <v/>
      </c>
      <c r="AW28" s="380" t="str">
        <f t="shared" si="34"/>
        <v/>
      </c>
      <c r="AX28" s="380" t="str">
        <f t="shared" si="35"/>
        <v/>
      </c>
      <c r="AY28" s="255" t="str">
        <f t="shared" si="36"/>
        <v/>
      </c>
      <c r="AZ28" s="255" t="str">
        <f t="shared" si="37"/>
        <v/>
      </c>
      <c r="BA28" s="255">
        <f t="shared" si="38"/>
        <v>80</v>
      </c>
      <c r="BB28" s="255">
        <f t="shared" si="39"/>
        <v>80.3333333333333</v>
      </c>
      <c r="BC28" s="255">
        <f t="shared" si="40"/>
        <v>86.666666666666671</v>
      </c>
      <c r="BD28" s="255">
        <f t="shared" si="41"/>
        <v>85</v>
      </c>
      <c r="BE28" s="255">
        <f t="shared" si="42"/>
        <v>0</v>
      </c>
      <c r="BF28" s="255">
        <f t="shared" si="43"/>
        <v>0</v>
      </c>
      <c r="BG28" s="255">
        <f t="shared" si="44"/>
        <v>0</v>
      </c>
      <c r="BH28" s="255">
        <f t="shared" si="45"/>
        <v>0</v>
      </c>
      <c r="BI28" s="225" t="str">
        <f t="shared" si="46"/>
        <v/>
      </c>
      <c r="BJ28" s="225" t="str">
        <f t="shared" si="47"/>
        <v/>
      </c>
      <c r="BK28" s="225">
        <f t="shared" si="48"/>
        <v>4</v>
      </c>
      <c r="BL28" s="225">
        <f t="shared" si="49"/>
        <v>3</v>
      </c>
      <c r="BM28" s="225">
        <f t="shared" si="50"/>
        <v>1</v>
      </c>
      <c r="BN28" s="225">
        <f t="shared" si="51"/>
        <v>2</v>
      </c>
      <c r="BO28" s="225">
        <f t="shared" si="52"/>
        <v>5</v>
      </c>
      <c r="BP28" s="225">
        <f t="shared" si="53"/>
        <v>6</v>
      </c>
      <c r="BQ28" s="225">
        <f t="shared" si="54"/>
        <v>7</v>
      </c>
      <c r="BR28" s="225">
        <f t="shared" si="55"/>
        <v>8</v>
      </c>
      <c r="BS28" s="379" t="str">
        <f t="shared" si="56"/>
        <v/>
      </c>
      <c r="BT28" s="377" t="str">
        <f t="shared" si="57"/>
        <v>mampu menulis teks prosedur dengan informasi yang rinci dan akurat</v>
      </c>
      <c r="BU28" s="377" t="str">
        <f t="shared" si="58"/>
        <v/>
      </c>
      <c r="BV28" s="377" t="str">
        <f t="shared" si="59"/>
        <v/>
      </c>
      <c r="BW28" s="377" t="str">
        <f t="shared" si="60"/>
        <v>mampu menceritakan kembali informasi yang dibaca dari teks narasi dengan topik yang beraneka ragam</v>
      </c>
      <c r="BX28" s="377" t="str">
        <f t="shared" si="61"/>
        <v/>
      </c>
      <c r="BY28" s="377" t="str">
        <f t="shared" si="62"/>
        <v/>
      </c>
      <c r="BZ28" s="377">
        <f t="shared" si="63"/>
        <v>0</v>
      </c>
      <c r="CA28" s="377">
        <f t="shared" si="64"/>
        <v>0</v>
      </c>
      <c r="CB28" s="377">
        <f t="shared" si="65"/>
        <v>0</v>
      </c>
      <c r="CC28" s="257" t="str">
        <f t="shared" si="66"/>
        <v>Kompetensi dalam hal mampu menyimpulkan pesan dan informasi tentang kehidupan sehari-hari dari teks yang dibacamampu mengidentifikasi dan mengartikan kosakata baru dari teks yang dibaca mampu mengidentifikasi informasi dari media audiomampu menjelaskan isi teks narasi yang dibacakan atau dari media audiomampu menulis teks narasi dengan informasi yang rinci dan akurat sudah tercapai.</v>
      </c>
      <c r="CD28" s="257" t="str">
        <f t="shared" si="67"/>
        <v>Kompetensi dalam hal mampu menulis teks prosedur dengan informasi yang rinci dan akuratmampu menceritakan kembali informasi yang dibaca dari teks narasi dengan topik yang beraneka ragam perlu ditingkatkan.</v>
      </c>
    </row>
    <row r="29" spans="1:82" ht="18.75" customHeight="1">
      <c r="A29" s="190"/>
      <c r="B29" s="208">
        <f>'DATA PESERTA DIDIK'!A19</f>
        <v>14</v>
      </c>
      <c r="C29" s="248" t="str">
        <f>'DATA PESERTA DIDIK'!D19</f>
        <v>DAFFA NAUFAL ALFARIL</v>
      </c>
      <c r="D29" s="358">
        <v>97.666666666666671</v>
      </c>
      <c r="E29" s="356">
        <v>96</v>
      </c>
      <c r="F29" s="356">
        <v>97.5</v>
      </c>
      <c r="G29" s="355">
        <v>85</v>
      </c>
      <c r="H29" s="355">
        <v>86.666666666666671</v>
      </c>
      <c r="I29" s="355">
        <v>90</v>
      </c>
      <c r="J29" s="355">
        <v>90</v>
      </c>
      <c r="K29" s="355"/>
      <c r="L29" s="355"/>
      <c r="M29" s="355"/>
      <c r="N29" s="250">
        <f t="shared" si="6"/>
        <v>91.833333333333343</v>
      </c>
      <c r="O29" s="251"/>
      <c r="P29" s="251">
        <v>88.333333333333343</v>
      </c>
      <c r="Q29" s="250">
        <f t="shared" si="7"/>
        <v>88.333333333333343</v>
      </c>
      <c r="R29" s="250">
        <f t="shared" si="8"/>
        <v>90.666666666666671</v>
      </c>
      <c r="S29" s="190"/>
      <c r="T29" s="190"/>
      <c r="U29" s="253">
        <f t="shared" si="15"/>
        <v>91.666666666666671</v>
      </c>
      <c r="V29" s="253">
        <f t="shared" si="16"/>
        <v>97.5</v>
      </c>
      <c r="W29" s="253">
        <f t="shared" si="17"/>
        <v>95</v>
      </c>
      <c r="X29" s="253" t="str">
        <f t="shared" si="18"/>
        <v/>
      </c>
      <c r="Y29" s="253">
        <f t="shared" si="19"/>
        <v>90</v>
      </c>
      <c r="Z29" s="253">
        <f t="shared" si="20"/>
        <v>90</v>
      </c>
      <c r="AA29" s="253" t="str">
        <f t="shared" si="21"/>
        <v/>
      </c>
      <c r="AB29" s="253" t="str">
        <f t="shared" si="22"/>
        <v/>
      </c>
      <c r="AC29" s="253" t="str">
        <f t="shared" si="23"/>
        <v/>
      </c>
      <c r="AD29" s="253" t="str">
        <f t="shared" si="24"/>
        <v/>
      </c>
      <c r="AE29" s="254">
        <f t="shared" ref="AE29:AN29" si="79">IFERROR(RANK(U29,$U29:$AD29,0)+COUNTIF($U29:U29,U29)-1,"")</f>
        <v>3</v>
      </c>
      <c r="AF29" s="254">
        <f t="shared" si="79"/>
        <v>1</v>
      </c>
      <c r="AG29" s="254">
        <f t="shared" si="79"/>
        <v>2</v>
      </c>
      <c r="AH29" s="254" t="str">
        <f t="shared" si="79"/>
        <v/>
      </c>
      <c r="AI29" s="254">
        <f t="shared" si="79"/>
        <v>4</v>
      </c>
      <c r="AJ29" s="254">
        <f t="shared" si="79"/>
        <v>5</v>
      </c>
      <c r="AK29" s="254" t="str">
        <f t="shared" si="79"/>
        <v/>
      </c>
      <c r="AL29" s="254" t="str">
        <f t="shared" si="79"/>
        <v/>
      </c>
      <c r="AM29" s="254" t="str">
        <f t="shared" si="79"/>
        <v/>
      </c>
      <c r="AN29" s="254" t="str">
        <f t="shared" si="79"/>
        <v/>
      </c>
      <c r="AO29" s="379" t="str">
        <f t="shared" si="26"/>
        <v>mampu menyimpulkan pesan dan informasi tentang kehidupan sehari-hari dari teks yang dibaca</v>
      </c>
      <c r="AP29" s="380" t="str">
        <f t="shared" si="27"/>
        <v>mampu menulis teks prosedur dengan informasi yang rinci dan akurat</v>
      </c>
      <c r="AQ29" s="380" t="str">
        <f t="shared" si="28"/>
        <v>mampu mengidentifikasi dan mengartikan kosakata baru dari teks yang dibaca</v>
      </c>
      <c r="AR29" s="380" t="str">
        <f t="shared" si="29"/>
        <v/>
      </c>
      <c r="AS29" s="380" t="str">
        <f t="shared" si="30"/>
        <v/>
      </c>
      <c r="AT29" s="380" t="str">
        <f t="shared" si="31"/>
        <v/>
      </c>
      <c r="AU29" s="380" t="str">
        <f t="shared" si="32"/>
        <v/>
      </c>
      <c r="AV29" s="380" t="str">
        <f t="shared" si="33"/>
        <v/>
      </c>
      <c r="AW29" s="380" t="str">
        <f t="shared" si="34"/>
        <v/>
      </c>
      <c r="AX29" s="380" t="str">
        <f t="shared" si="35"/>
        <v/>
      </c>
      <c r="AY29" s="255" t="str">
        <f t="shared" si="36"/>
        <v/>
      </c>
      <c r="AZ29" s="255" t="str">
        <f t="shared" si="37"/>
        <v/>
      </c>
      <c r="BA29" s="255" t="str">
        <f t="shared" si="38"/>
        <v/>
      </c>
      <c r="BB29" s="255">
        <f t="shared" si="39"/>
        <v>81</v>
      </c>
      <c r="BC29" s="255" t="str">
        <f t="shared" si="40"/>
        <v/>
      </c>
      <c r="BD29" s="255" t="str">
        <f t="shared" si="41"/>
        <v/>
      </c>
      <c r="BE29" s="255">
        <f t="shared" si="42"/>
        <v>0</v>
      </c>
      <c r="BF29" s="255">
        <f t="shared" si="43"/>
        <v>0</v>
      </c>
      <c r="BG29" s="255">
        <f t="shared" si="44"/>
        <v>0</v>
      </c>
      <c r="BH29" s="255">
        <f t="shared" si="45"/>
        <v>0</v>
      </c>
      <c r="BI29" s="225" t="str">
        <f t="shared" si="46"/>
        <v/>
      </c>
      <c r="BJ29" s="225" t="str">
        <f t="shared" si="47"/>
        <v/>
      </c>
      <c r="BK29" s="225" t="str">
        <f t="shared" si="48"/>
        <v/>
      </c>
      <c r="BL29" s="225">
        <f t="shared" si="49"/>
        <v>1</v>
      </c>
      <c r="BM29" s="225" t="str">
        <f t="shared" si="50"/>
        <v/>
      </c>
      <c r="BN29" s="225" t="str">
        <f t="shared" si="51"/>
        <v/>
      </c>
      <c r="BO29" s="225">
        <f t="shared" si="52"/>
        <v>2</v>
      </c>
      <c r="BP29" s="225">
        <f t="shared" si="53"/>
        <v>3</v>
      </c>
      <c r="BQ29" s="225">
        <f t="shared" si="54"/>
        <v>4</v>
      </c>
      <c r="BR29" s="225">
        <f t="shared" si="55"/>
        <v>5</v>
      </c>
      <c r="BS29" s="379" t="str">
        <f t="shared" si="56"/>
        <v/>
      </c>
      <c r="BT29" s="377" t="str">
        <f t="shared" si="57"/>
        <v/>
      </c>
      <c r="BU29" s="377" t="str">
        <f t="shared" si="58"/>
        <v/>
      </c>
      <c r="BV29" s="377" t="str">
        <f t="shared" si="59"/>
        <v xml:space="preserve"> mampu mengidentifikasi informasi dari media audio</v>
      </c>
      <c r="BW29" s="377" t="str">
        <f t="shared" si="60"/>
        <v>mampu menceritakan kembali informasi yang dibaca dari teks narasi dengan topik yang beraneka ragam</v>
      </c>
      <c r="BX29" s="377" t="str">
        <f t="shared" si="61"/>
        <v>mampu menjelaskan isi teks narasi yang dibacakan atau dari media audio</v>
      </c>
      <c r="BY29" s="377" t="str">
        <f t="shared" si="62"/>
        <v>mampu menulis teks narasi dengan informasi yang rinci dan akurat</v>
      </c>
      <c r="BZ29" s="377">
        <f t="shared" si="63"/>
        <v>0</v>
      </c>
      <c r="CA29" s="377">
        <f t="shared" si="64"/>
        <v>0</v>
      </c>
      <c r="CB29" s="377">
        <f t="shared" si="65"/>
        <v>0</v>
      </c>
      <c r="CC29" s="257" t="str">
        <f t="shared" si="66"/>
        <v>Kompetensi dalam hal mampu menyimpulkan pesan dan informasi tentang kehidupan sehari-hari dari teks yang dibacamampu menulis teks prosedur dengan informasi yang rinci dan akuratmampu mengidentifikasi dan mengartikan kosakata baru dari teks yang dibaca sudah tercapai.</v>
      </c>
      <c r="CD29" s="257" t="str">
        <f t="shared" si="67"/>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30" spans="1:82" ht="18.75" customHeight="1">
      <c r="A30" s="190"/>
      <c r="B30" s="208">
        <f>'DATA PESERTA DIDIK'!A20</f>
        <v>15</v>
      </c>
      <c r="C30" s="248" t="str">
        <f>'DATA PESERTA DIDIK'!D20</f>
        <v>DYAN ADHITAMA CATUR RIADY</v>
      </c>
      <c r="D30" s="358">
        <v>96.666666666666671</v>
      </c>
      <c r="E30" s="356">
        <v>90</v>
      </c>
      <c r="F30" s="356">
        <v>92</v>
      </c>
      <c r="G30" s="355">
        <v>85</v>
      </c>
      <c r="H30" s="355">
        <v>81</v>
      </c>
      <c r="I30" s="355">
        <v>90</v>
      </c>
      <c r="J30" s="355">
        <v>90</v>
      </c>
      <c r="K30" s="355"/>
      <c r="L30" s="355"/>
      <c r="M30" s="355"/>
      <c r="N30" s="250">
        <f t="shared" si="6"/>
        <v>89.238095238095255</v>
      </c>
      <c r="O30" s="251"/>
      <c r="P30" s="251">
        <v>88.333333333333343</v>
      </c>
      <c r="Q30" s="250">
        <f t="shared" si="7"/>
        <v>88.333333333333343</v>
      </c>
      <c r="R30" s="250">
        <f t="shared" si="8"/>
        <v>88.936507936507951</v>
      </c>
      <c r="S30" s="190"/>
      <c r="T30" s="190"/>
      <c r="U30" s="253">
        <f t="shared" si="15"/>
        <v>93.333333333333329</v>
      </c>
      <c r="V30" s="253">
        <f t="shared" si="16"/>
        <v>96.25</v>
      </c>
      <c r="W30" s="253">
        <f t="shared" si="17"/>
        <v>90</v>
      </c>
      <c r="X30" s="253" t="str">
        <f t="shared" si="18"/>
        <v/>
      </c>
      <c r="Y30" s="253">
        <f t="shared" si="19"/>
        <v>90</v>
      </c>
      <c r="Z30" s="253">
        <f t="shared" si="20"/>
        <v>90</v>
      </c>
      <c r="AA30" s="253" t="str">
        <f t="shared" si="21"/>
        <v/>
      </c>
      <c r="AB30" s="253" t="str">
        <f t="shared" si="22"/>
        <v/>
      </c>
      <c r="AC30" s="253" t="str">
        <f t="shared" si="23"/>
        <v/>
      </c>
      <c r="AD30" s="253" t="str">
        <f t="shared" si="24"/>
        <v/>
      </c>
      <c r="AE30" s="254">
        <f t="shared" ref="AE30:AN30" si="80">IFERROR(RANK(U30,$U30:$AD30,0)+COUNTIF($U30:U30,U30)-1,"")</f>
        <v>2</v>
      </c>
      <c r="AF30" s="254">
        <f t="shared" si="80"/>
        <v>1</v>
      </c>
      <c r="AG30" s="254">
        <f t="shared" si="80"/>
        <v>3</v>
      </c>
      <c r="AH30" s="254" t="str">
        <f t="shared" si="80"/>
        <v/>
      </c>
      <c r="AI30" s="254">
        <f t="shared" si="80"/>
        <v>4</v>
      </c>
      <c r="AJ30" s="254">
        <f t="shared" si="80"/>
        <v>5</v>
      </c>
      <c r="AK30" s="254" t="str">
        <f t="shared" si="80"/>
        <v/>
      </c>
      <c r="AL30" s="254" t="str">
        <f t="shared" si="80"/>
        <v/>
      </c>
      <c r="AM30" s="254" t="str">
        <f t="shared" si="80"/>
        <v/>
      </c>
      <c r="AN30" s="254" t="str">
        <f t="shared" si="80"/>
        <v/>
      </c>
      <c r="AO30" s="379" t="str">
        <f t="shared" si="26"/>
        <v>mampu menyimpulkan pesan dan informasi tentang kehidupan sehari-hari dari teks yang dibaca</v>
      </c>
      <c r="AP30" s="380" t="str">
        <f t="shared" si="27"/>
        <v>mampu menulis teks prosedur dengan informasi yang rinci dan akurat</v>
      </c>
      <c r="AQ30" s="380" t="str">
        <f t="shared" si="28"/>
        <v>mampu mengidentifikasi dan mengartikan kosakata baru dari teks yang dibaca</v>
      </c>
      <c r="AR30" s="380" t="str">
        <f t="shared" si="29"/>
        <v/>
      </c>
      <c r="AS30" s="380" t="str">
        <f t="shared" si="30"/>
        <v/>
      </c>
      <c r="AT30" s="380" t="str">
        <f t="shared" si="31"/>
        <v>mampu menjelaskan isi teks narasi yang dibacakan atau dari media audio</v>
      </c>
      <c r="AU30" s="380" t="str">
        <f t="shared" si="32"/>
        <v>mampu menulis teks narasi dengan informasi yang rinci dan akurat</v>
      </c>
      <c r="AV30" s="380" t="str">
        <f t="shared" si="33"/>
        <v/>
      </c>
      <c r="AW30" s="380" t="str">
        <f t="shared" si="34"/>
        <v/>
      </c>
      <c r="AX30" s="380" t="str">
        <f t="shared" si="35"/>
        <v/>
      </c>
      <c r="AY30" s="255" t="str">
        <f t="shared" si="36"/>
        <v/>
      </c>
      <c r="AZ30" s="255" t="str">
        <f t="shared" si="37"/>
        <v/>
      </c>
      <c r="BA30" s="255" t="str">
        <f t="shared" si="38"/>
        <v/>
      </c>
      <c r="BB30" s="255">
        <f t="shared" si="39"/>
        <v>85</v>
      </c>
      <c r="BC30" s="255" t="str">
        <f t="shared" si="40"/>
        <v/>
      </c>
      <c r="BD30" s="255" t="str">
        <f t="shared" si="41"/>
        <v/>
      </c>
      <c r="BE30" s="255">
        <f t="shared" si="42"/>
        <v>0</v>
      </c>
      <c r="BF30" s="255">
        <f t="shared" si="43"/>
        <v>0</v>
      </c>
      <c r="BG30" s="255">
        <f t="shared" si="44"/>
        <v>0</v>
      </c>
      <c r="BH30" s="255">
        <f t="shared" si="45"/>
        <v>0</v>
      </c>
      <c r="BI30" s="225" t="str">
        <f t="shared" si="46"/>
        <v/>
      </c>
      <c r="BJ30" s="225" t="str">
        <f t="shared" si="47"/>
        <v/>
      </c>
      <c r="BK30" s="225" t="str">
        <f t="shared" si="48"/>
        <v/>
      </c>
      <c r="BL30" s="225">
        <f t="shared" si="49"/>
        <v>1</v>
      </c>
      <c r="BM30" s="225" t="str">
        <f t="shared" si="50"/>
        <v/>
      </c>
      <c r="BN30" s="225" t="str">
        <f t="shared" si="51"/>
        <v/>
      </c>
      <c r="BO30" s="225">
        <f t="shared" si="52"/>
        <v>2</v>
      </c>
      <c r="BP30" s="225">
        <f t="shared" si="53"/>
        <v>3</v>
      </c>
      <c r="BQ30" s="225">
        <f t="shared" si="54"/>
        <v>4</v>
      </c>
      <c r="BR30" s="225">
        <f t="shared" si="55"/>
        <v>5</v>
      </c>
      <c r="BS30" s="379" t="str">
        <f t="shared" si="56"/>
        <v/>
      </c>
      <c r="BT30" s="377" t="str">
        <f t="shared" si="57"/>
        <v/>
      </c>
      <c r="BU30" s="377" t="str">
        <f t="shared" si="58"/>
        <v/>
      </c>
      <c r="BV30" s="377" t="str">
        <f t="shared" si="59"/>
        <v xml:space="preserve"> mampu mengidentifikasi informasi dari media audio</v>
      </c>
      <c r="BW30" s="377" t="str">
        <f t="shared" si="60"/>
        <v>mampu menceritakan kembali informasi yang dibaca dari teks narasi dengan topik yang beraneka ragam</v>
      </c>
      <c r="BX30" s="377" t="str">
        <f t="shared" si="61"/>
        <v/>
      </c>
      <c r="BY30" s="377" t="str">
        <f t="shared" si="62"/>
        <v/>
      </c>
      <c r="BZ30" s="377">
        <f t="shared" si="63"/>
        <v>0</v>
      </c>
      <c r="CA30" s="377">
        <f t="shared" si="64"/>
        <v>0</v>
      </c>
      <c r="CB30" s="377">
        <f t="shared" si="65"/>
        <v>0</v>
      </c>
      <c r="CC30"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30" s="257" t="str">
        <f t="shared" si="67"/>
        <v>Kompetensi dalam hal  mampu mengidentifikasi informasi dari media audiomampu menceritakan kembali informasi yang dibaca dari teks narasi dengan topik yang beraneka ragam perlu ditingkatkan.</v>
      </c>
    </row>
    <row r="31" spans="1:82" ht="18.75" customHeight="1">
      <c r="A31" s="190"/>
      <c r="B31" s="208">
        <f>'DATA PESERTA DIDIK'!A21</f>
        <v>16</v>
      </c>
      <c r="C31" s="248" t="str">
        <f>'DATA PESERTA DIDIK'!D21</f>
        <v>GENDHIS KINANTI TALITHA HERNADI</v>
      </c>
      <c r="D31" s="358">
        <v>91.5</v>
      </c>
      <c r="E31" s="356">
        <v>91.5</v>
      </c>
      <c r="F31" s="356">
        <v>91.25</v>
      </c>
      <c r="G31" s="355">
        <v>80</v>
      </c>
      <c r="H31" s="355">
        <v>80.3333333333333</v>
      </c>
      <c r="I31" s="355">
        <v>86.666666666666671</v>
      </c>
      <c r="J31" s="355">
        <v>85</v>
      </c>
      <c r="K31" s="355"/>
      <c r="L31" s="355"/>
      <c r="M31" s="355"/>
      <c r="N31" s="250">
        <f t="shared" si="6"/>
        <v>86.607142857142861</v>
      </c>
      <c r="O31" s="251"/>
      <c r="P31" s="251">
        <v>82.6666666666667</v>
      </c>
      <c r="Q31" s="250">
        <f t="shared" si="7"/>
        <v>82.6666666666667</v>
      </c>
      <c r="R31" s="250">
        <f t="shared" si="8"/>
        <v>85.293650793650798</v>
      </c>
      <c r="S31" s="190"/>
      <c r="T31" s="190"/>
      <c r="U31" s="253">
        <f t="shared" si="15"/>
        <v>92.333333333333329</v>
      </c>
      <c r="V31" s="253">
        <f t="shared" si="16"/>
        <v>93.8</v>
      </c>
      <c r="W31" s="253" t="str">
        <f t="shared" si="17"/>
        <v/>
      </c>
      <c r="X31" s="253" t="str">
        <f t="shared" si="18"/>
        <v/>
      </c>
      <c r="Y31" s="253">
        <f t="shared" si="19"/>
        <v>95</v>
      </c>
      <c r="Z31" s="253">
        <f t="shared" si="20"/>
        <v>95</v>
      </c>
      <c r="AA31" s="253" t="str">
        <f t="shared" si="21"/>
        <v/>
      </c>
      <c r="AB31" s="253" t="str">
        <f t="shared" si="22"/>
        <v/>
      </c>
      <c r="AC31" s="253" t="str">
        <f t="shared" si="23"/>
        <v/>
      </c>
      <c r="AD31" s="253" t="str">
        <f t="shared" si="24"/>
        <v/>
      </c>
      <c r="AE31" s="254">
        <f t="shared" ref="AE31:AN31" si="81">IFERROR(RANK(U31,$U31:$AD31,0)+COUNTIF($U31:U31,U31)-1,"")</f>
        <v>4</v>
      </c>
      <c r="AF31" s="254">
        <f t="shared" si="81"/>
        <v>3</v>
      </c>
      <c r="AG31" s="254" t="str">
        <f t="shared" si="81"/>
        <v/>
      </c>
      <c r="AH31" s="254" t="str">
        <f t="shared" si="81"/>
        <v/>
      </c>
      <c r="AI31" s="254">
        <f t="shared" si="81"/>
        <v>1</v>
      </c>
      <c r="AJ31" s="254">
        <f t="shared" si="81"/>
        <v>2</v>
      </c>
      <c r="AK31" s="254" t="str">
        <f t="shared" si="81"/>
        <v/>
      </c>
      <c r="AL31" s="254" t="str">
        <f t="shared" si="81"/>
        <v/>
      </c>
      <c r="AM31" s="254" t="str">
        <f t="shared" si="81"/>
        <v/>
      </c>
      <c r="AN31" s="254" t="str">
        <f t="shared" si="81"/>
        <v/>
      </c>
      <c r="AO31" s="379" t="str">
        <f t="shared" si="26"/>
        <v>mampu menyimpulkan pesan dan informasi tentang kehidupan sehari-hari dari teks yang dibaca</v>
      </c>
      <c r="AP31" s="380" t="str">
        <f t="shared" si="27"/>
        <v>mampu menulis teks prosedur dengan informasi yang rinci dan akurat</v>
      </c>
      <c r="AQ31" s="380" t="str">
        <f t="shared" si="28"/>
        <v>mampu mengidentifikasi dan mengartikan kosakata baru dari teks yang dibaca</v>
      </c>
      <c r="AR31" s="380" t="str">
        <f t="shared" si="29"/>
        <v/>
      </c>
      <c r="AS31" s="380" t="str">
        <f t="shared" si="30"/>
        <v/>
      </c>
      <c r="AT31" s="380" t="str">
        <f t="shared" si="31"/>
        <v>mampu menjelaskan isi teks narasi yang dibacakan atau dari media audio</v>
      </c>
      <c r="AU31" s="380" t="str">
        <f t="shared" si="32"/>
        <v/>
      </c>
      <c r="AV31" s="380" t="str">
        <f t="shared" si="33"/>
        <v/>
      </c>
      <c r="AW31" s="380" t="str">
        <f t="shared" si="34"/>
        <v/>
      </c>
      <c r="AX31" s="380" t="str">
        <f t="shared" si="35"/>
        <v/>
      </c>
      <c r="AY31" s="255" t="str">
        <f t="shared" si="36"/>
        <v/>
      </c>
      <c r="AZ31" s="255" t="str">
        <f t="shared" si="37"/>
        <v/>
      </c>
      <c r="BA31" s="255">
        <f t="shared" si="38"/>
        <v>85</v>
      </c>
      <c r="BB31" s="255">
        <f t="shared" si="39"/>
        <v>80.3333333333333</v>
      </c>
      <c r="BC31" s="255" t="str">
        <f t="shared" si="40"/>
        <v/>
      </c>
      <c r="BD31" s="255" t="str">
        <f t="shared" si="41"/>
        <v/>
      </c>
      <c r="BE31" s="255">
        <f t="shared" si="42"/>
        <v>0</v>
      </c>
      <c r="BF31" s="255">
        <f t="shared" si="43"/>
        <v>0</v>
      </c>
      <c r="BG31" s="255">
        <f t="shared" si="44"/>
        <v>0</v>
      </c>
      <c r="BH31" s="255">
        <f t="shared" si="45"/>
        <v>0</v>
      </c>
      <c r="BI31" s="225" t="str">
        <f t="shared" si="46"/>
        <v/>
      </c>
      <c r="BJ31" s="225" t="str">
        <f t="shared" si="47"/>
        <v/>
      </c>
      <c r="BK31" s="225">
        <f t="shared" si="48"/>
        <v>1</v>
      </c>
      <c r="BL31" s="225">
        <f t="shared" si="49"/>
        <v>2</v>
      </c>
      <c r="BM31" s="225" t="str">
        <f t="shared" si="50"/>
        <v/>
      </c>
      <c r="BN31" s="225" t="str">
        <f t="shared" si="51"/>
        <v/>
      </c>
      <c r="BO31" s="225">
        <f t="shared" si="52"/>
        <v>3</v>
      </c>
      <c r="BP31" s="225">
        <f t="shared" si="53"/>
        <v>4</v>
      </c>
      <c r="BQ31" s="225">
        <f t="shared" si="54"/>
        <v>5</v>
      </c>
      <c r="BR31" s="225">
        <f t="shared" si="55"/>
        <v>6</v>
      </c>
      <c r="BS31" s="379" t="str">
        <f t="shared" si="56"/>
        <v/>
      </c>
      <c r="BT31" s="377" t="str">
        <f t="shared" si="57"/>
        <v/>
      </c>
      <c r="BU31" s="377" t="str">
        <f t="shared" si="58"/>
        <v/>
      </c>
      <c r="BV31" s="377" t="str">
        <f t="shared" si="59"/>
        <v xml:space="preserve"> mampu mengidentifikasi informasi dari media audio</v>
      </c>
      <c r="BW31" s="377" t="str">
        <f t="shared" si="60"/>
        <v>mampu menceritakan kembali informasi yang dibaca dari teks narasi dengan topik yang beraneka ragam</v>
      </c>
      <c r="BX31" s="377" t="str">
        <f t="shared" si="61"/>
        <v/>
      </c>
      <c r="BY31" s="377" t="str">
        <f t="shared" si="62"/>
        <v>mampu menulis teks narasi dengan informasi yang rinci dan akurat</v>
      </c>
      <c r="BZ31" s="377">
        <f t="shared" si="63"/>
        <v>0</v>
      </c>
      <c r="CA31" s="377">
        <f t="shared" si="64"/>
        <v>0</v>
      </c>
      <c r="CB31" s="377">
        <f t="shared" si="65"/>
        <v>0</v>
      </c>
      <c r="CC31"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 sudah tercapai.</v>
      </c>
      <c r="CD31" s="257" t="str">
        <f t="shared" si="67"/>
        <v>Kompetensi dalam hal  mampu mengidentifikasi informasi dari media audiomampu menceritakan kembali informasi yang dibaca dari teks narasi dengan topik yang beraneka ragammampu menulis teks narasi dengan informasi yang rinci dan akurat perlu ditingkatkan.</v>
      </c>
    </row>
    <row r="32" spans="1:82" ht="18.75" customHeight="1">
      <c r="A32" s="190"/>
      <c r="B32" s="208">
        <f>'DATA PESERTA DIDIK'!A22</f>
        <v>17</v>
      </c>
      <c r="C32" s="248" t="str">
        <f>'DATA PESERTA DIDIK'!D22</f>
        <v>HANAN TAQI AFLAHA</v>
      </c>
      <c r="D32" s="358">
        <v>96.666666666666671</v>
      </c>
      <c r="E32" s="356">
        <v>91.666666666666671</v>
      </c>
      <c r="F32" s="356">
        <v>97.5</v>
      </c>
      <c r="G32" s="355">
        <v>95</v>
      </c>
      <c r="H32" s="355">
        <v>81</v>
      </c>
      <c r="I32" s="355">
        <v>90</v>
      </c>
      <c r="J32" s="355">
        <v>90</v>
      </c>
      <c r="K32" s="355"/>
      <c r="L32" s="355"/>
      <c r="M32" s="355"/>
      <c r="N32" s="250">
        <f t="shared" si="6"/>
        <v>91.69047619047619</v>
      </c>
      <c r="O32" s="251"/>
      <c r="P32" s="251">
        <v>88.333333333333343</v>
      </c>
      <c r="Q32" s="250">
        <f t="shared" si="7"/>
        <v>88.333333333333343</v>
      </c>
      <c r="R32" s="250">
        <f t="shared" si="8"/>
        <v>90.571428571428569</v>
      </c>
      <c r="S32" s="190"/>
      <c r="T32" s="190"/>
      <c r="U32" s="253">
        <f t="shared" si="15"/>
        <v>87.666666666666671</v>
      </c>
      <c r="V32" s="253">
        <f t="shared" si="16"/>
        <v>93.8</v>
      </c>
      <c r="W32" s="253">
        <f t="shared" si="17"/>
        <v>87.5</v>
      </c>
      <c r="X32" s="253">
        <f t="shared" si="18"/>
        <v>91.666666666666671</v>
      </c>
      <c r="Y32" s="253" t="str">
        <f t="shared" si="19"/>
        <v/>
      </c>
      <c r="Z32" s="253" t="str">
        <f t="shared" si="20"/>
        <v/>
      </c>
      <c r="AA32" s="253" t="str">
        <f t="shared" si="21"/>
        <v/>
      </c>
      <c r="AB32" s="253" t="str">
        <f t="shared" si="22"/>
        <v/>
      </c>
      <c r="AC32" s="253" t="str">
        <f t="shared" si="23"/>
        <v/>
      </c>
      <c r="AD32" s="253" t="str">
        <f t="shared" si="24"/>
        <v/>
      </c>
      <c r="AE32" s="254">
        <f t="shared" ref="AE32:AN32" si="82">IFERROR(RANK(U32,$U32:$AD32,0)+COUNTIF($U32:U32,U32)-1,"")</f>
        <v>3</v>
      </c>
      <c r="AF32" s="254">
        <f t="shared" si="82"/>
        <v>1</v>
      </c>
      <c r="AG32" s="254">
        <f t="shared" si="82"/>
        <v>4</v>
      </c>
      <c r="AH32" s="254">
        <f t="shared" si="82"/>
        <v>2</v>
      </c>
      <c r="AI32" s="254" t="str">
        <f t="shared" si="82"/>
        <v/>
      </c>
      <c r="AJ32" s="254" t="str">
        <f t="shared" si="82"/>
        <v/>
      </c>
      <c r="AK32" s="254" t="str">
        <f t="shared" si="82"/>
        <v/>
      </c>
      <c r="AL32" s="254" t="str">
        <f t="shared" si="82"/>
        <v/>
      </c>
      <c r="AM32" s="254" t="str">
        <f t="shared" si="82"/>
        <v/>
      </c>
      <c r="AN32" s="254" t="str">
        <f t="shared" si="82"/>
        <v/>
      </c>
      <c r="AO32" s="379" t="str">
        <f t="shared" si="26"/>
        <v>mampu menyimpulkan pesan dan informasi tentang kehidupan sehari-hari dari teks yang dibaca</v>
      </c>
      <c r="AP32" s="380" t="str">
        <f t="shared" si="27"/>
        <v>mampu menulis teks prosedur dengan informasi yang rinci dan akurat</v>
      </c>
      <c r="AQ32" s="380" t="str">
        <f t="shared" si="28"/>
        <v>mampu mengidentifikasi dan mengartikan kosakata baru dari teks yang dibaca</v>
      </c>
      <c r="AR32" s="380" t="str">
        <f t="shared" si="29"/>
        <v xml:space="preserve"> mampu mengidentifikasi informasi dari media audio</v>
      </c>
      <c r="AS32" s="380" t="str">
        <f t="shared" si="30"/>
        <v/>
      </c>
      <c r="AT32" s="380" t="str">
        <f t="shared" si="31"/>
        <v/>
      </c>
      <c r="AU32" s="380" t="str">
        <f t="shared" si="32"/>
        <v/>
      </c>
      <c r="AV32" s="380" t="str">
        <f t="shared" si="33"/>
        <v/>
      </c>
      <c r="AW32" s="380" t="str">
        <f t="shared" si="34"/>
        <v/>
      </c>
      <c r="AX32" s="380" t="str">
        <f t="shared" si="35"/>
        <v/>
      </c>
      <c r="AY32" s="255" t="str">
        <f t="shared" si="36"/>
        <v/>
      </c>
      <c r="AZ32" s="255" t="str">
        <f t="shared" si="37"/>
        <v/>
      </c>
      <c r="BA32" s="255" t="str">
        <f t="shared" si="38"/>
        <v/>
      </c>
      <c r="BB32" s="255" t="str">
        <f t="shared" si="39"/>
        <v/>
      </c>
      <c r="BC32" s="255">
        <f t="shared" si="40"/>
        <v>81</v>
      </c>
      <c r="BD32" s="255">
        <f t="shared" si="41"/>
        <v>80</v>
      </c>
      <c r="BE32" s="255">
        <f t="shared" si="42"/>
        <v>0</v>
      </c>
      <c r="BF32" s="255">
        <f t="shared" si="43"/>
        <v>0</v>
      </c>
      <c r="BG32" s="255">
        <f t="shared" si="44"/>
        <v>0</v>
      </c>
      <c r="BH32" s="255">
        <f t="shared" si="45"/>
        <v>0</v>
      </c>
      <c r="BI32" s="225" t="str">
        <f t="shared" si="46"/>
        <v/>
      </c>
      <c r="BJ32" s="225" t="str">
        <f t="shared" si="47"/>
        <v/>
      </c>
      <c r="BK32" s="225" t="str">
        <f t="shared" si="48"/>
        <v/>
      </c>
      <c r="BL32" s="225" t="str">
        <f t="shared" si="49"/>
        <v/>
      </c>
      <c r="BM32" s="225">
        <f t="shared" si="50"/>
        <v>1</v>
      </c>
      <c r="BN32" s="225">
        <f t="shared" si="51"/>
        <v>2</v>
      </c>
      <c r="BO32" s="225">
        <f t="shared" si="52"/>
        <v>3</v>
      </c>
      <c r="BP32" s="225">
        <f t="shared" si="53"/>
        <v>4</v>
      </c>
      <c r="BQ32" s="225">
        <f t="shared" si="54"/>
        <v>5</v>
      </c>
      <c r="BR32" s="225">
        <f t="shared" si="55"/>
        <v>6</v>
      </c>
      <c r="BS32" s="379" t="str">
        <f t="shared" si="56"/>
        <v/>
      </c>
      <c r="BT32" s="377" t="str">
        <f t="shared" si="57"/>
        <v/>
      </c>
      <c r="BU32" s="377" t="str">
        <f t="shared" si="58"/>
        <v/>
      </c>
      <c r="BV32" s="377" t="str">
        <f t="shared" si="59"/>
        <v/>
      </c>
      <c r="BW32" s="377" t="str">
        <f t="shared" si="60"/>
        <v>mampu menceritakan kembali informasi yang dibaca dari teks narasi dengan topik yang beraneka ragam</v>
      </c>
      <c r="BX32" s="377" t="str">
        <f t="shared" si="61"/>
        <v>mampu menjelaskan isi teks narasi yang dibacakan atau dari media audio</v>
      </c>
      <c r="BY32" s="377" t="str">
        <f t="shared" si="62"/>
        <v>mampu menulis teks narasi dengan informasi yang rinci dan akurat</v>
      </c>
      <c r="BZ32" s="377">
        <f t="shared" si="63"/>
        <v>0</v>
      </c>
      <c r="CA32" s="377">
        <f t="shared" si="64"/>
        <v>0</v>
      </c>
      <c r="CB32" s="377">
        <f t="shared" si="65"/>
        <v>0</v>
      </c>
      <c r="CC32"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CD32" s="257" t="str">
        <f t="shared" si="67"/>
        <v>Kompetensi dalam hal mampu menceritakan kembali informasi yang dibaca dari teks narasi dengan topik yang beraneka ragammampu menjelaskan isi teks narasi yang dibacakan atau dari media audiomampu menulis teks narasi dengan informasi yang rinci dan akurat perlu ditingkatkan.</v>
      </c>
    </row>
    <row r="33" spans="1:82" ht="18.75" customHeight="1">
      <c r="A33" s="190"/>
      <c r="B33" s="208">
        <f>'DATA PESERTA DIDIK'!A23</f>
        <v>18</v>
      </c>
      <c r="C33" s="248" t="str">
        <f>'DATA PESERTA DIDIK'!D23</f>
        <v>ILLONA JIHAN AL SYAURABBANI</v>
      </c>
      <c r="D33" s="358">
        <v>95</v>
      </c>
      <c r="E33" s="356">
        <v>93.333333333333329</v>
      </c>
      <c r="F33" s="356">
        <v>96.25</v>
      </c>
      <c r="G33" s="355">
        <v>90</v>
      </c>
      <c r="H33" s="355">
        <v>85</v>
      </c>
      <c r="I33" s="355">
        <v>90</v>
      </c>
      <c r="J33" s="355">
        <v>90</v>
      </c>
      <c r="K33" s="355"/>
      <c r="L33" s="355"/>
      <c r="M33" s="355"/>
      <c r="N33" s="250">
        <f t="shared" si="6"/>
        <v>91.369047619047606</v>
      </c>
      <c r="O33" s="251"/>
      <c r="P33" s="251">
        <v>90</v>
      </c>
      <c r="Q33" s="250">
        <f t="shared" si="7"/>
        <v>90</v>
      </c>
      <c r="R33" s="250">
        <f t="shared" si="8"/>
        <v>90.91269841269839</v>
      </c>
      <c r="S33" s="190"/>
      <c r="T33" s="190"/>
      <c r="U33" s="253" t="str">
        <f t="shared" si="15"/>
        <v/>
      </c>
      <c r="V33" s="253" t="str">
        <f t="shared" si="16"/>
        <v/>
      </c>
      <c r="W33" s="253" t="str">
        <f t="shared" si="17"/>
        <v/>
      </c>
      <c r="X33" s="253" t="str">
        <f t="shared" si="18"/>
        <v/>
      </c>
      <c r="Y33" s="253" t="str">
        <f t="shared" si="19"/>
        <v/>
      </c>
      <c r="Z33" s="253">
        <f t="shared" si="20"/>
        <v>90</v>
      </c>
      <c r="AA33" s="253" t="str">
        <f t="shared" si="21"/>
        <v/>
      </c>
      <c r="AB33" s="253" t="str">
        <f t="shared" si="22"/>
        <v/>
      </c>
      <c r="AC33" s="253" t="str">
        <f t="shared" si="23"/>
        <v/>
      </c>
      <c r="AD33" s="253" t="str">
        <f t="shared" si="24"/>
        <v/>
      </c>
      <c r="AE33" s="254" t="str">
        <f t="shared" ref="AE33:AN33" si="83">IFERROR(RANK(U33,$U33:$AD33,0)+COUNTIF($U33:U33,U33)-1,"")</f>
        <v/>
      </c>
      <c r="AF33" s="254" t="str">
        <f t="shared" si="83"/>
        <v/>
      </c>
      <c r="AG33" s="254" t="str">
        <f t="shared" si="83"/>
        <v/>
      </c>
      <c r="AH33" s="254" t="str">
        <f t="shared" si="83"/>
        <v/>
      </c>
      <c r="AI33" s="254" t="str">
        <f t="shared" si="83"/>
        <v/>
      </c>
      <c r="AJ33" s="254">
        <f t="shared" si="83"/>
        <v>1</v>
      </c>
      <c r="AK33" s="254" t="str">
        <f t="shared" si="83"/>
        <v/>
      </c>
      <c r="AL33" s="254" t="str">
        <f t="shared" si="83"/>
        <v/>
      </c>
      <c r="AM33" s="254" t="str">
        <f t="shared" si="83"/>
        <v/>
      </c>
      <c r="AN33" s="254" t="str">
        <f t="shared" si="83"/>
        <v/>
      </c>
      <c r="AO33" s="379" t="str">
        <f t="shared" si="26"/>
        <v>mampu menyimpulkan pesan dan informasi tentang kehidupan sehari-hari dari teks yang dibaca</v>
      </c>
      <c r="AP33" s="380" t="str">
        <f t="shared" si="27"/>
        <v>mampu menulis teks prosedur dengan informasi yang rinci dan akurat</v>
      </c>
      <c r="AQ33" s="380" t="str">
        <f t="shared" si="28"/>
        <v>mampu mengidentifikasi dan mengartikan kosakata baru dari teks yang dibaca</v>
      </c>
      <c r="AR33" s="380" t="str">
        <f t="shared" si="29"/>
        <v/>
      </c>
      <c r="AS33" s="380" t="str">
        <f t="shared" si="30"/>
        <v/>
      </c>
      <c r="AT33" s="380" t="str">
        <f t="shared" si="31"/>
        <v/>
      </c>
      <c r="AU33" s="380" t="str">
        <f t="shared" si="32"/>
        <v/>
      </c>
      <c r="AV33" s="380" t="str">
        <f t="shared" si="33"/>
        <v/>
      </c>
      <c r="AW33" s="380" t="str">
        <f t="shared" si="34"/>
        <v/>
      </c>
      <c r="AX33" s="380" t="str">
        <f t="shared" si="35"/>
        <v/>
      </c>
      <c r="AY33" s="255">
        <f t="shared" si="36"/>
        <v>81</v>
      </c>
      <c r="AZ33" s="255">
        <f t="shared" si="37"/>
        <v>84</v>
      </c>
      <c r="BA33" s="255">
        <f t="shared" si="38"/>
        <v>75</v>
      </c>
      <c r="BB33" s="255">
        <f t="shared" si="39"/>
        <v>80</v>
      </c>
      <c r="BC33" s="255">
        <f t="shared" si="40"/>
        <v>75</v>
      </c>
      <c r="BD33" s="255" t="str">
        <f t="shared" si="41"/>
        <v/>
      </c>
      <c r="BE33" s="255">
        <f t="shared" si="42"/>
        <v>0</v>
      </c>
      <c r="BF33" s="255">
        <f t="shared" si="43"/>
        <v>0</v>
      </c>
      <c r="BG33" s="255">
        <f t="shared" si="44"/>
        <v>0</v>
      </c>
      <c r="BH33" s="255">
        <f t="shared" si="45"/>
        <v>0</v>
      </c>
      <c r="BI33" s="225">
        <f t="shared" si="46"/>
        <v>2</v>
      </c>
      <c r="BJ33" s="225">
        <f t="shared" si="47"/>
        <v>1</v>
      </c>
      <c r="BK33" s="225">
        <f t="shared" si="48"/>
        <v>4</v>
      </c>
      <c r="BL33" s="225">
        <f t="shared" si="49"/>
        <v>3</v>
      </c>
      <c r="BM33" s="225">
        <f t="shared" si="50"/>
        <v>5</v>
      </c>
      <c r="BN33" s="225" t="str">
        <f t="shared" si="51"/>
        <v/>
      </c>
      <c r="BO33" s="225">
        <f t="shared" si="52"/>
        <v>6</v>
      </c>
      <c r="BP33" s="225">
        <f t="shared" si="53"/>
        <v>7</v>
      </c>
      <c r="BQ33" s="225">
        <f t="shared" si="54"/>
        <v>8</v>
      </c>
      <c r="BR33" s="225">
        <f t="shared" si="55"/>
        <v>9</v>
      </c>
      <c r="BS33" s="379" t="str">
        <f t="shared" si="56"/>
        <v/>
      </c>
      <c r="BT33" s="377" t="str">
        <f t="shared" si="57"/>
        <v/>
      </c>
      <c r="BU33" s="377" t="str">
        <f t="shared" si="58"/>
        <v/>
      </c>
      <c r="BV33" s="377" t="str">
        <f t="shared" si="59"/>
        <v xml:space="preserve"> mampu mengidentifikasi informasi dari media audio</v>
      </c>
      <c r="BW33" s="377" t="str">
        <f t="shared" si="60"/>
        <v>mampu menceritakan kembali informasi yang dibaca dari teks narasi dengan topik yang beraneka ragam</v>
      </c>
      <c r="BX33" s="377" t="str">
        <f t="shared" si="61"/>
        <v>mampu menjelaskan isi teks narasi yang dibacakan atau dari media audio</v>
      </c>
      <c r="BY33" s="377" t="str">
        <f t="shared" si="62"/>
        <v>mampu menulis teks narasi dengan informasi yang rinci dan akurat</v>
      </c>
      <c r="BZ33" s="377">
        <f t="shared" si="63"/>
        <v>0</v>
      </c>
      <c r="CA33" s="377">
        <f t="shared" si="64"/>
        <v>0</v>
      </c>
      <c r="CB33" s="377">
        <f t="shared" si="65"/>
        <v>0</v>
      </c>
      <c r="CC33" s="257" t="str">
        <f t="shared" si="66"/>
        <v>Kompetensi dalam hal mampu menyimpulkan pesan dan informasi tentang kehidupan sehari-hari dari teks yang dibacamampu menulis teks prosedur dengan informasi yang rinci dan akuratmampu mengidentifikasi dan mengartikan kosakata baru dari teks yang dibaca sudah tercapai.</v>
      </c>
      <c r="CD33" s="257" t="str">
        <f t="shared" si="67"/>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34" spans="1:82" ht="18.75" customHeight="1">
      <c r="A34" s="190"/>
      <c r="B34" s="208">
        <f>'DATA PESERTA DIDIK'!A24</f>
        <v>19</v>
      </c>
      <c r="C34" s="248" t="str">
        <f>'DATA PESERTA DIDIK'!D24</f>
        <v>LATISHA MEIRA AZIZAHRA</v>
      </c>
      <c r="D34" s="358">
        <v>95.666666666666671</v>
      </c>
      <c r="E34" s="356">
        <v>92.333333333333329</v>
      </c>
      <c r="F34" s="356">
        <v>93.8</v>
      </c>
      <c r="G34" s="355">
        <v>85</v>
      </c>
      <c r="H34" s="355">
        <v>80.3333333333333</v>
      </c>
      <c r="I34" s="355">
        <v>95</v>
      </c>
      <c r="J34" s="355">
        <v>95</v>
      </c>
      <c r="K34" s="355"/>
      <c r="L34" s="355"/>
      <c r="M34" s="355"/>
      <c r="N34" s="250">
        <f t="shared" si="6"/>
        <v>91.019047619047612</v>
      </c>
      <c r="O34" s="251"/>
      <c r="P34" s="251">
        <v>88.333333333333343</v>
      </c>
      <c r="Q34" s="250">
        <f t="shared" si="7"/>
        <v>88.333333333333343</v>
      </c>
      <c r="R34" s="250">
        <f t="shared" si="8"/>
        <v>90.123809523809527</v>
      </c>
      <c r="S34" s="190"/>
      <c r="T34" s="190"/>
      <c r="U34" s="253">
        <f t="shared" si="15"/>
        <v>95</v>
      </c>
      <c r="V34" s="253">
        <f t="shared" si="16"/>
        <v>92</v>
      </c>
      <c r="W34" s="253" t="str">
        <f t="shared" si="17"/>
        <v/>
      </c>
      <c r="X34" s="253" t="str">
        <f t="shared" si="18"/>
        <v/>
      </c>
      <c r="Y34" s="253">
        <f t="shared" si="19"/>
        <v>88.333333333333329</v>
      </c>
      <c r="Z34" s="253">
        <f t="shared" si="20"/>
        <v>90</v>
      </c>
      <c r="AA34" s="253" t="str">
        <f t="shared" si="21"/>
        <v/>
      </c>
      <c r="AB34" s="253" t="str">
        <f t="shared" si="22"/>
        <v/>
      </c>
      <c r="AC34" s="253" t="str">
        <f t="shared" si="23"/>
        <v/>
      </c>
      <c r="AD34" s="253" t="str">
        <f t="shared" si="24"/>
        <v/>
      </c>
      <c r="AE34" s="254">
        <f t="shared" ref="AE34:AN34" si="84">IFERROR(RANK(U34,$U34:$AD34,0)+COUNTIF($U34:U34,U34)-1,"")</f>
        <v>1</v>
      </c>
      <c r="AF34" s="254">
        <f t="shared" si="84"/>
        <v>2</v>
      </c>
      <c r="AG34" s="254" t="str">
        <f t="shared" si="84"/>
        <v/>
      </c>
      <c r="AH34" s="254" t="str">
        <f t="shared" si="84"/>
        <v/>
      </c>
      <c r="AI34" s="254">
        <f t="shared" si="84"/>
        <v>4</v>
      </c>
      <c r="AJ34" s="254">
        <f t="shared" si="84"/>
        <v>3</v>
      </c>
      <c r="AK34" s="254" t="str">
        <f t="shared" si="84"/>
        <v/>
      </c>
      <c r="AL34" s="254" t="str">
        <f t="shared" si="84"/>
        <v/>
      </c>
      <c r="AM34" s="254" t="str">
        <f t="shared" si="84"/>
        <v/>
      </c>
      <c r="AN34" s="254" t="str">
        <f t="shared" si="84"/>
        <v/>
      </c>
      <c r="AO34" s="379" t="str">
        <f t="shared" si="26"/>
        <v>mampu menyimpulkan pesan dan informasi tentang kehidupan sehari-hari dari teks yang dibaca</v>
      </c>
      <c r="AP34" s="380" t="str">
        <f t="shared" si="27"/>
        <v>mampu menulis teks prosedur dengan informasi yang rinci dan akurat</v>
      </c>
      <c r="AQ34" s="380" t="str">
        <f t="shared" si="28"/>
        <v>mampu mengidentifikasi dan mengartikan kosakata baru dari teks yang dibaca</v>
      </c>
      <c r="AR34" s="380" t="str">
        <f t="shared" si="29"/>
        <v/>
      </c>
      <c r="AS34" s="380" t="str">
        <f t="shared" si="30"/>
        <v/>
      </c>
      <c r="AT34" s="380" t="str">
        <f t="shared" si="31"/>
        <v>mampu menjelaskan isi teks narasi yang dibacakan atau dari media audio</v>
      </c>
      <c r="AU34" s="380" t="str">
        <f t="shared" si="32"/>
        <v>mampu menulis teks narasi dengan informasi yang rinci dan akurat</v>
      </c>
      <c r="AV34" s="380" t="str">
        <f t="shared" si="33"/>
        <v/>
      </c>
      <c r="AW34" s="380" t="str">
        <f t="shared" si="34"/>
        <v/>
      </c>
      <c r="AX34" s="380" t="str">
        <f t="shared" si="35"/>
        <v/>
      </c>
      <c r="AY34" s="255" t="str">
        <f t="shared" si="36"/>
        <v/>
      </c>
      <c r="AZ34" s="255" t="str">
        <f t="shared" si="37"/>
        <v/>
      </c>
      <c r="BA34" s="255">
        <f t="shared" si="38"/>
        <v>80.5</v>
      </c>
      <c r="BB34" s="255">
        <f t="shared" si="39"/>
        <v>80.5</v>
      </c>
      <c r="BC34" s="255" t="str">
        <f t="shared" si="40"/>
        <v/>
      </c>
      <c r="BD34" s="255" t="str">
        <f t="shared" si="41"/>
        <v/>
      </c>
      <c r="BE34" s="255">
        <f t="shared" si="42"/>
        <v>0</v>
      </c>
      <c r="BF34" s="255">
        <f t="shared" si="43"/>
        <v>0</v>
      </c>
      <c r="BG34" s="255">
        <f t="shared" si="44"/>
        <v>0</v>
      </c>
      <c r="BH34" s="255">
        <f t="shared" si="45"/>
        <v>0</v>
      </c>
      <c r="BI34" s="225" t="str">
        <f t="shared" si="46"/>
        <v/>
      </c>
      <c r="BJ34" s="225" t="str">
        <f t="shared" si="47"/>
        <v/>
      </c>
      <c r="BK34" s="225">
        <f t="shared" si="48"/>
        <v>1</v>
      </c>
      <c r="BL34" s="225">
        <f t="shared" si="49"/>
        <v>2</v>
      </c>
      <c r="BM34" s="225" t="str">
        <f t="shared" si="50"/>
        <v/>
      </c>
      <c r="BN34" s="225" t="str">
        <f t="shared" si="51"/>
        <v/>
      </c>
      <c r="BO34" s="225">
        <f t="shared" si="52"/>
        <v>3</v>
      </c>
      <c r="BP34" s="225">
        <f t="shared" si="53"/>
        <v>4</v>
      </c>
      <c r="BQ34" s="225">
        <f t="shared" si="54"/>
        <v>5</v>
      </c>
      <c r="BR34" s="225">
        <f t="shared" si="55"/>
        <v>6</v>
      </c>
      <c r="BS34" s="379" t="str">
        <f t="shared" si="56"/>
        <v/>
      </c>
      <c r="BT34" s="377" t="str">
        <f t="shared" si="57"/>
        <v/>
      </c>
      <c r="BU34" s="377" t="str">
        <f t="shared" si="58"/>
        <v/>
      </c>
      <c r="BV34" s="377" t="str">
        <f t="shared" si="59"/>
        <v xml:space="preserve"> mampu mengidentifikasi informasi dari media audio</v>
      </c>
      <c r="BW34" s="377" t="str">
        <f t="shared" si="60"/>
        <v>mampu menceritakan kembali informasi yang dibaca dari teks narasi dengan topik yang beraneka ragam</v>
      </c>
      <c r="BX34" s="377" t="str">
        <f t="shared" si="61"/>
        <v/>
      </c>
      <c r="BY34" s="377" t="str">
        <f t="shared" si="62"/>
        <v/>
      </c>
      <c r="BZ34" s="377">
        <f t="shared" si="63"/>
        <v>0</v>
      </c>
      <c r="CA34" s="377">
        <f t="shared" si="64"/>
        <v>0</v>
      </c>
      <c r="CB34" s="377">
        <f t="shared" si="65"/>
        <v>0</v>
      </c>
      <c r="CC34"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34" s="257" t="str">
        <f t="shared" si="67"/>
        <v>Kompetensi dalam hal  mampu mengidentifikasi informasi dari media audiomampu menceritakan kembali informasi yang dibaca dari teks narasi dengan topik yang beraneka ragam perlu ditingkatkan.</v>
      </c>
    </row>
    <row r="35" spans="1:82" ht="18.75" customHeight="1">
      <c r="A35" s="190"/>
      <c r="B35" s="208">
        <f>'DATA PESERTA DIDIK'!A25</f>
        <v>20</v>
      </c>
      <c r="C35" s="248" t="str">
        <f>'DATA PESERTA DIDIK'!D25</f>
        <v>MUHAMMAD ANANTA AESAR NAIL</v>
      </c>
      <c r="D35" s="358">
        <v>91.5</v>
      </c>
      <c r="E35" s="356">
        <v>87.666666666666671</v>
      </c>
      <c r="F35" s="356">
        <v>93.8</v>
      </c>
      <c r="G35" s="355">
        <v>87.5</v>
      </c>
      <c r="H35" s="355">
        <v>91.666666666666671</v>
      </c>
      <c r="I35" s="355">
        <v>81</v>
      </c>
      <c r="J35" s="355">
        <v>80</v>
      </c>
      <c r="K35" s="355"/>
      <c r="L35" s="355"/>
      <c r="M35" s="355"/>
      <c r="N35" s="250">
        <f t="shared" si="6"/>
        <v>87.59047619047621</v>
      </c>
      <c r="O35" s="251"/>
      <c r="P35" s="251">
        <v>85</v>
      </c>
      <c r="Q35" s="250">
        <f t="shared" si="7"/>
        <v>85</v>
      </c>
      <c r="R35" s="250">
        <f t="shared" si="8"/>
        <v>86.726984126984135</v>
      </c>
      <c r="S35" s="190"/>
      <c r="T35" s="190"/>
      <c r="U35" s="253" t="str">
        <f t="shared" si="15"/>
        <v/>
      </c>
      <c r="V35" s="253">
        <f t="shared" si="16"/>
        <v>95</v>
      </c>
      <c r="W35" s="253">
        <f t="shared" si="17"/>
        <v>95</v>
      </c>
      <c r="X35" s="253">
        <f t="shared" si="18"/>
        <v>88.333333333333329</v>
      </c>
      <c r="Y35" s="253">
        <f t="shared" si="19"/>
        <v>90</v>
      </c>
      <c r="Z35" s="253">
        <f t="shared" si="20"/>
        <v>90</v>
      </c>
      <c r="AA35" s="253" t="str">
        <f t="shared" si="21"/>
        <v/>
      </c>
      <c r="AB35" s="253" t="str">
        <f t="shared" si="22"/>
        <v/>
      </c>
      <c r="AC35" s="253" t="str">
        <f t="shared" si="23"/>
        <v/>
      </c>
      <c r="AD35" s="253" t="str">
        <f t="shared" si="24"/>
        <v/>
      </c>
      <c r="AE35" s="254" t="str">
        <f t="shared" ref="AE35:AN35" si="85">IFERROR(RANK(U35,$U35:$AD35,0)+COUNTIF($U35:U35,U35)-1,"")</f>
        <v/>
      </c>
      <c r="AF35" s="254">
        <f t="shared" si="85"/>
        <v>1</v>
      </c>
      <c r="AG35" s="254">
        <f t="shared" si="85"/>
        <v>2</v>
      </c>
      <c r="AH35" s="254">
        <f t="shared" si="85"/>
        <v>5</v>
      </c>
      <c r="AI35" s="254">
        <f t="shared" si="85"/>
        <v>3</v>
      </c>
      <c r="AJ35" s="254">
        <f t="shared" si="85"/>
        <v>4</v>
      </c>
      <c r="AK35" s="254" t="str">
        <f t="shared" si="85"/>
        <v/>
      </c>
      <c r="AL35" s="254" t="str">
        <f t="shared" si="85"/>
        <v/>
      </c>
      <c r="AM35" s="254" t="str">
        <f t="shared" si="85"/>
        <v/>
      </c>
      <c r="AN35" s="254" t="str">
        <f t="shared" si="85"/>
        <v/>
      </c>
      <c r="AO35" s="379" t="str">
        <f t="shared" si="26"/>
        <v>mampu menyimpulkan pesan dan informasi tentang kehidupan sehari-hari dari teks yang dibaca</v>
      </c>
      <c r="AP35" s="380" t="str">
        <f t="shared" si="27"/>
        <v>mampu menulis teks prosedur dengan informasi yang rinci dan akurat</v>
      </c>
      <c r="AQ35" s="380" t="str">
        <f t="shared" si="28"/>
        <v>mampu mengidentifikasi dan mengartikan kosakata baru dari teks yang dibaca</v>
      </c>
      <c r="AR35" s="380" t="str">
        <f t="shared" si="29"/>
        <v xml:space="preserve"> mampu mengidentifikasi informasi dari media audio</v>
      </c>
      <c r="AS35" s="380" t="str">
        <f t="shared" si="30"/>
        <v>mampu menceritakan kembali informasi yang dibaca dari teks narasi dengan topik yang beraneka ragam</v>
      </c>
      <c r="AT35" s="380" t="str">
        <f t="shared" si="31"/>
        <v/>
      </c>
      <c r="AU35" s="380" t="str">
        <f t="shared" si="32"/>
        <v/>
      </c>
      <c r="AV35" s="380" t="str">
        <f t="shared" si="33"/>
        <v/>
      </c>
      <c r="AW35" s="380" t="str">
        <f t="shared" si="34"/>
        <v/>
      </c>
      <c r="AX35" s="380" t="str">
        <f t="shared" si="35"/>
        <v/>
      </c>
      <c r="AY35" s="255">
        <f t="shared" si="36"/>
        <v>86</v>
      </c>
      <c r="AZ35" s="255" t="str">
        <f t="shared" si="37"/>
        <v/>
      </c>
      <c r="BA35" s="255" t="str">
        <f t="shared" si="38"/>
        <v/>
      </c>
      <c r="BB35" s="255" t="str">
        <f t="shared" si="39"/>
        <v/>
      </c>
      <c r="BC35" s="255" t="str">
        <f t="shared" si="40"/>
        <v/>
      </c>
      <c r="BD35" s="255" t="str">
        <f t="shared" si="41"/>
        <v/>
      </c>
      <c r="BE35" s="255">
        <f t="shared" si="42"/>
        <v>0</v>
      </c>
      <c r="BF35" s="255">
        <f t="shared" si="43"/>
        <v>0</v>
      </c>
      <c r="BG35" s="255">
        <f t="shared" si="44"/>
        <v>0</v>
      </c>
      <c r="BH35" s="255">
        <f t="shared" si="45"/>
        <v>0</v>
      </c>
      <c r="BI35" s="225">
        <f t="shared" si="46"/>
        <v>1</v>
      </c>
      <c r="BJ35" s="225" t="str">
        <f t="shared" si="47"/>
        <v/>
      </c>
      <c r="BK35" s="225" t="str">
        <f t="shared" si="48"/>
        <v/>
      </c>
      <c r="BL35" s="225" t="str">
        <f t="shared" si="49"/>
        <v/>
      </c>
      <c r="BM35" s="225" t="str">
        <f t="shared" si="50"/>
        <v/>
      </c>
      <c r="BN35" s="225" t="str">
        <f t="shared" si="51"/>
        <v/>
      </c>
      <c r="BO35" s="225">
        <f t="shared" si="52"/>
        <v>2</v>
      </c>
      <c r="BP35" s="225">
        <f t="shared" si="53"/>
        <v>3</v>
      </c>
      <c r="BQ35" s="225">
        <f t="shared" si="54"/>
        <v>4</v>
      </c>
      <c r="BR35" s="225">
        <f t="shared" si="55"/>
        <v>5</v>
      </c>
      <c r="BS35" s="379" t="str">
        <f t="shared" si="56"/>
        <v/>
      </c>
      <c r="BT35" s="377" t="str">
        <f t="shared" si="57"/>
        <v/>
      </c>
      <c r="BU35" s="377" t="str">
        <f t="shared" si="58"/>
        <v/>
      </c>
      <c r="BV35" s="377" t="str">
        <f t="shared" si="59"/>
        <v/>
      </c>
      <c r="BW35" s="377" t="str">
        <f t="shared" si="60"/>
        <v/>
      </c>
      <c r="BX35" s="377" t="str">
        <f t="shared" si="61"/>
        <v>mampu menjelaskan isi teks narasi yang dibacakan atau dari media audio</v>
      </c>
      <c r="BY35" s="377" t="str">
        <f t="shared" si="62"/>
        <v>mampu menulis teks narasi dengan informasi yang rinci dan akurat</v>
      </c>
      <c r="BZ35" s="377">
        <f t="shared" si="63"/>
        <v>0</v>
      </c>
      <c r="CA35" s="377">
        <f t="shared" si="64"/>
        <v>0</v>
      </c>
      <c r="CB35" s="377">
        <f t="shared" si="65"/>
        <v>0</v>
      </c>
      <c r="CC35"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sudah tercapai.</v>
      </c>
      <c r="CD35" s="257" t="str">
        <f t="shared" si="67"/>
        <v>Kompetensi dalam hal mampu menjelaskan isi teks narasi yang dibacakan atau dari media audiomampu menulis teks narasi dengan informasi yang rinci dan akurat perlu ditingkatkan.</v>
      </c>
    </row>
    <row r="36" spans="1:82" ht="18.75" customHeight="1">
      <c r="A36" s="190"/>
      <c r="B36" s="208">
        <f>'DATA PESERTA DIDIK'!A26</f>
        <v>21</v>
      </c>
      <c r="C36" s="248" t="str">
        <f>'DATA PESERTA DIDIK'!D26</f>
        <v>MUHAMMAD FAREZKY IMANULLAH</v>
      </c>
      <c r="D36" s="358">
        <v>81</v>
      </c>
      <c r="E36" s="356">
        <v>81</v>
      </c>
      <c r="F36" s="356">
        <v>84</v>
      </c>
      <c r="G36" s="355">
        <v>75</v>
      </c>
      <c r="H36" s="355">
        <v>80</v>
      </c>
      <c r="I36" s="355">
        <v>75</v>
      </c>
      <c r="J36" s="355">
        <v>90</v>
      </c>
      <c r="K36" s="355"/>
      <c r="L36" s="355"/>
      <c r="M36" s="355"/>
      <c r="N36" s="250">
        <f t="shared" si="6"/>
        <v>80.857142857142861</v>
      </c>
      <c r="O36" s="251"/>
      <c r="P36" s="251">
        <v>75</v>
      </c>
      <c r="Q36" s="250">
        <f t="shared" si="7"/>
        <v>75</v>
      </c>
      <c r="R36" s="250">
        <f t="shared" si="8"/>
        <v>78.904761904761912</v>
      </c>
      <c r="S36" s="190"/>
      <c r="T36" s="190"/>
      <c r="U36" s="253">
        <f t="shared" si="15"/>
        <v>88.333333333333329</v>
      </c>
      <c r="V36" s="253">
        <f t="shared" si="16"/>
        <v>96.25</v>
      </c>
      <c r="W36" s="253" t="str">
        <f t="shared" si="17"/>
        <v/>
      </c>
      <c r="X36" s="253">
        <f t="shared" si="18"/>
        <v>88.333333333333329</v>
      </c>
      <c r="Y36" s="253">
        <f t="shared" si="19"/>
        <v>95</v>
      </c>
      <c r="Z36" s="253">
        <f t="shared" si="20"/>
        <v>95</v>
      </c>
      <c r="AA36" s="253" t="str">
        <f t="shared" si="21"/>
        <v/>
      </c>
      <c r="AB36" s="253" t="str">
        <f t="shared" si="22"/>
        <v/>
      </c>
      <c r="AC36" s="253" t="str">
        <f t="shared" si="23"/>
        <v/>
      </c>
      <c r="AD36" s="253" t="str">
        <f t="shared" si="24"/>
        <v/>
      </c>
      <c r="AE36" s="254">
        <f t="shared" ref="AE36:AN36" si="86">IFERROR(RANK(U36,$U36:$AD36,0)+COUNTIF($U36:U36,U36)-1,"")</f>
        <v>4</v>
      </c>
      <c r="AF36" s="254">
        <f t="shared" si="86"/>
        <v>1</v>
      </c>
      <c r="AG36" s="254" t="str">
        <f t="shared" si="86"/>
        <v/>
      </c>
      <c r="AH36" s="254">
        <f t="shared" si="86"/>
        <v>5</v>
      </c>
      <c r="AI36" s="254">
        <f t="shared" si="86"/>
        <v>2</v>
      </c>
      <c r="AJ36" s="254">
        <f t="shared" si="86"/>
        <v>3</v>
      </c>
      <c r="AK36" s="254" t="str">
        <f t="shared" si="86"/>
        <v/>
      </c>
      <c r="AL36" s="254" t="str">
        <f t="shared" si="86"/>
        <v/>
      </c>
      <c r="AM36" s="254" t="str">
        <f t="shared" si="86"/>
        <v/>
      </c>
      <c r="AN36" s="254" t="str">
        <f t="shared" si="86"/>
        <v/>
      </c>
      <c r="AO36" s="379" t="str">
        <f t="shared" si="26"/>
        <v>mampu menyimpulkan pesan dan informasi tentang kehidupan sehari-hari dari teks yang dibaca</v>
      </c>
      <c r="AP36" s="380" t="str">
        <f t="shared" si="27"/>
        <v>mampu menulis teks prosedur dengan informasi yang rinci dan akurat</v>
      </c>
      <c r="AQ36" s="380" t="str">
        <f t="shared" si="28"/>
        <v>mampu mengidentifikasi dan mengartikan kosakata baru dari teks yang dibaca</v>
      </c>
      <c r="AR36" s="380" t="str">
        <f t="shared" si="29"/>
        <v/>
      </c>
      <c r="AS36" s="380" t="str">
        <f t="shared" si="30"/>
        <v>mampu menceritakan kembali informasi yang dibaca dari teks narasi dengan topik yang beraneka ragam</v>
      </c>
      <c r="AT36" s="380" t="str">
        <f t="shared" si="31"/>
        <v/>
      </c>
      <c r="AU36" s="380" t="str">
        <f t="shared" si="32"/>
        <v>mampu menulis teks narasi dengan informasi yang rinci dan akurat</v>
      </c>
      <c r="AV36" s="380" t="str">
        <f t="shared" si="33"/>
        <v/>
      </c>
      <c r="AW36" s="380" t="str">
        <f t="shared" si="34"/>
        <v/>
      </c>
      <c r="AX36" s="380" t="str">
        <f t="shared" si="35"/>
        <v/>
      </c>
      <c r="AY36" s="255" t="str">
        <f t="shared" si="36"/>
        <v/>
      </c>
      <c r="AZ36" s="255" t="str">
        <f t="shared" si="37"/>
        <v/>
      </c>
      <c r="BA36" s="255">
        <f t="shared" si="38"/>
        <v>82.5</v>
      </c>
      <c r="BB36" s="255" t="str">
        <f t="shared" si="39"/>
        <v/>
      </c>
      <c r="BC36" s="255" t="str">
        <f t="shared" si="40"/>
        <v/>
      </c>
      <c r="BD36" s="255" t="str">
        <f t="shared" si="41"/>
        <v/>
      </c>
      <c r="BE36" s="255">
        <f t="shared" si="42"/>
        <v>0</v>
      </c>
      <c r="BF36" s="255">
        <f t="shared" si="43"/>
        <v>0</v>
      </c>
      <c r="BG36" s="255">
        <f t="shared" si="44"/>
        <v>0</v>
      </c>
      <c r="BH36" s="255">
        <f t="shared" si="45"/>
        <v>0</v>
      </c>
      <c r="BI36" s="225" t="str">
        <f t="shared" si="46"/>
        <v/>
      </c>
      <c r="BJ36" s="225" t="str">
        <f t="shared" si="47"/>
        <v/>
      </c>
      <c r="BK36" s="225">
        <f t="shared" si="48"/>
        <v>1</v>
      </c>
      <c r="BL36" s="225" t="str">
        <f t="shared" si="49"/>
        <v/>
      </c>
      <c r="BM36" s="225" t="str">
        <f t="shared" si="50"/>
        <v/>
      </c>
      <c r="BN36" s="225" t="str">
        <f t="shared" si="51"/>
        <v/>
      </c>
      <c r="BO36" s="225">
        <f t="shared" si="52"/>
        <v>2</v>
      </c>
      <c r="BP36" s="225">
        <f t="shared" si="53"/>
        <v>3</v>
      </c>
      <c r="BQ36" s="225">
        <f t="shared" si="54"/>
        <v>4</v>
      </c>
      <c r="BR36" s="225">
        <f t="shared" si="55"/>
        <v>5</v>
      </c>
      <c r="BS36" s="379" t="str">
        <f t="shared" si="56"/>
        <v/>
      </c>
      <c r="BT36" s="377" t="str">
        <f t="shared" si="57"/>
        <v/>
      </c>
      <c r="BU36" s="377" t="str">
        <f t="shared" si="58"/>
        <v/>
      </c>
      <c r="BV36" s="377" t="str">
        <f t="shared" si="59"/>
        <v xml:space="preserve"> mampu mengidentifikasi informasi dari media audio</v>
      </c>
      <c r="BW36" s="377" t="str">
        <f t="shared" si="60"/>
        <v/>
      </c>
      <c r="BX36" s="377" t="str">
        <f t="shared" si="61"/>
        <v>mampu menjelaskan isi teks narasi yang dibacakan atau dari media audio</v>
      </c>
      <c r="BY36" s="377" t="str">
        <f t="shared" si="62"/>
        <v/>
      </c>
      <c r="BZ36" s="377">
        <f t="shared" si="63"/>
        <v>0</v>
      </c>
      <c r="CA36" s="377">
        <f t="shared" si="64"/>
        <v>0</v>
      </c>
      <c r="CB36" s="377">
        <f t="shared" si="65"/>
        <v>0</v>
      </c>
      <c r="CC36"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menceritakan kembali informasi yang dibaca dari teks narasi dengan topik yang beraneka ragammampu menulis teks narasi dengan informasi yang rinci dan akurat sudah tercapai.</v>
      </c>
      <c r="CD36" s="257" t="str">
        <f t="shared" si="67"/>
        <v>Kompetensi dalam hal  mampu mengidentifikasi informasi dari media audiomampu menjelaskan isi teks narasi yang dibacakan atau dari media audio perlu ditingkatkan.</v>
      </c>
    </row>
    <row r="37" spans="1:82" ht="18.75" customHeight="1">
      <c r="A37" s="190"/>
      <c r="B37" s="208">
        <f>'DATA PESERTA DIDIK'!A27</f>
        <v>22</v>
      </c>
      <c r="C37" s="248" t="str">
        <f>'DATA PESERTA DIDIK'!D27</f>
        <v>MUHAMMAD HAFIDZ RAFI RACHMAN</v>
      </c>
      <c r="D37" s="358">
        <v>96.666666666666671</v>
      </c>
      <c r="E37" s="356">
        <v>95</v>
      </c>
      <c r="F37" s="356">
        <v>92</v>
      </c>
      <c r="G37" s="355">
        <v>80.5</v>
      </c>
      <c r="H37" s="355">
        <v>80.5</v>
      </c>
      <c r="I37" s="355">
        <v>88.333333333333329</v>
      </c>
      <c r="J37" s="355">
        <v>90</v>
      </c>
      <c r="K37" s="355"/>
      <c r="L37" s="355"/>
      <c r="M37" s="355"/>
      <c r="N37" s="250">
        <f t="shared" si="6"/>
        <v>89</v>
      </c>
      <c r="O37" s="251"/>
      <c r="P37" s="251">
        <v>86.666666666666657</v>
      </c>
      <c r="Q37" s="250">
        <f t="shared" si="7"/>
        <v>86.666666666666657</v>
      </c>
      <c r="R37" s="250">
        <f t="shared" si="8"/>
        <v>88.222222222222214</v>
      </c>
      <c r="S37" s="190"/>
      <c r="T37" s="190"/>
      <c r="U37" s="253">
        <f t="shared" si="15"/>
        <v>91.5</v>
      </c>
      <c r="V37" s="253">
        <f t="shared" si="16"/>
        <v>93.8</v>
      </c>
      <c r="W37" s="253" t="str">
        <f t="shared" si="17"/>
        <v/>
      </c>
      <c r="X37" s="253" t="str">
        <f t="shared" si="18"/>
        <v/>
      </c>
      <c r="Y37" s="253">
        <f t="shared" si="19"/>
        <v>93.333333333333329</v>
      </c>
      <c r="Z37" s="253">
        <f t="shared" si="20"/>
        <v>90</v>
      </c>
      <c r="AA37" s="253" t="str">
        <f t="shared" si="21"/>
        <v/>
      </c>
      <c r="AB37" s="253" t="str">
        <f t="shared" si="22"/>
        <v/>
      </c>
      <c r="AC37" s="253" t="str">
        <f t="shared" si="23"/>
        <v/>
      </c>
      <c r="AD37" s="253" t="str">
        <f t="shared" si="24"/>
        <v/>
      </c>
      <c r="AE37" s="254">
        <f t="shared" ref="AE37:AN37" si="87">IFERROR(RANK(U37,$U37:$AD37,0)+COUNTIF($U37:U37,U37)-1,"")</f>
        <v>3</v>
      </c>
      <c r="AF37" s="254">
        <f t="shared" si="87"/>
        <v>1</v>
      </c>
      <c r="AG37" s="254" t="str">
        <f t="shared" si="87"/>
        <v/>
      </c>
      <c r="AH37" s="254" t="str">
        <f t="shared" si="87"/>
        <v/>
      </c>
      <c r="AI37" s="254">
        <f t="shared" si="87"/>
        <v>2</v>
      </c>
      <c r="AJ37" s="254">
        <f t="shared" si="87"/>
        <v>4</v>
      </c>
      <c r="AK37" s="254" t="str">
        <f t="shared" si="87"/>
        <v/>
      </c>
      <c r="AL37" s="254" t="str">
        <f t="shared" si="87"/>
        <v/>
      </c>
      <c r="AM37" s="254" t="str">
        <f t="shared" si="87"/>
        <v/>
      </c>
      <c r="AN37" s="254" t="str">
        <f t="shared" si="87"/>
        <v/>
      </c>
      <c r="AO37" s="379" t="str">
        <f t="shared" si="26"/>
        <v>mampu menyimpulkan pesan dan informasi tentang kehidupan sehari-hari dari teks yang dibaca</v>
      </c>
      <c r="AP37" s="380" t="str">
        <f t="shared" si="27"/>
        <v>mampu menulis teks prosedur dengan informasi yang rinci dan akurat</v>
      </c>
      <c r="AQ37" s="380" t="str">
        <f t="shared" si="28"/>
        <v>mampu mengidentifikasi dan mengartikan kosakata baru dari teks yang dibaca</v>
      </c>
      <c r="AR37" s="380" t="str">
        <f t="shared" si="29"/>
        <v/>
      </c>
      <c r="AS37" s="380" t="str">
        <f t="shared" si="30"/>
        <v/>
      </c>
      <c r="AT37" s="380" t="str">
        <f t="shared" si="31"/>
        <v>mampu menjelaskan isi teks narasi yang dibacakan atau dari media audio</v>
      </c>
      <c r="AU37" s="380" t="str">
        <f t="shared" si="32"/>
        <v>mampu menulis teks narasi dengan informasi yang rinci dan akurat</v>
      </c>
      <c r="AV37" s="380" t="str">
        <f t="shared" si="33"/>
        <v/>
      </c>
      <c r="AW37" s="380" t="str">
        <f t="shared" si="34"/>
        <v/>
      </c>
      <c r="AX37" s="380" t="str">
        <f t="shared" si="35"/>
        <v/>
      </c>
      <c r="AY37" s="255" t="str">
        <f t="shared" si="36"/>
        <v/>
      </c>
      <c r="AZ37" s="255" t="str">
        <f t="shared" si="37"/>
        <v/>
      </c>
      <c r="BA37" s="255">
        <f t="shared" si="38"/>
        <v>82.5</v>
      </c>
      <c r="BB37" s="255">
        <f t="shared" si="39"/>
        <v>86.666666666666671</v>
      </c>
      <c r="BC37" s="255" t="str">
        <f t="shared" si="40"/>
        <v/>
      </c>
      <c r="BD37" s="255" t="str">
        <f t="shared" si="41"/>
        <v/>
      </c>
      <c r="BE37" s="255">
        <f t="shared" si="42"/>
        <v>0</v>
      </c>
      <c r="BF37" s="255">
        <f t="shared" si="43"/>
        <v>0</v>
      </c>
      <c r="BG37" s="255">
        <f t="shared" si="44"/>
        <v>0</v>
      </c>
      <c r="BH37" s="255">
        <f t="shared" si="45"/>
        <v>0</v>
      </c>
      <c r="BI37" s="225" t="str">
        <f t="shared" si="46"/>
        <v/>
      </c>
      <c r="BJ37" s="225" t="str">
        <f t="shared" si="47"/>
        <v/>
      </c>
      <c r="BK37" s="225">
        <f t="shared" si="48"/>
        <v>2</v>
      </c>
      <c r="BL37" s="225">
        <f t="shared" si="49"/>
        <v>1</v>
      </c>
      <c r="BM37" s="225" t="str">
        <f t="shared" si="50"/>
        <v/>
      </c>
      <c r="BN37" s="225" t="str">
        <f t="shared" si="51"/>
        <v/>
      </c>
      <c r="BO37" s="225">
        <f t="shared" si="52"/>
        <v>3</v>
      </c>
      <c r="BP37" s="225">
        <f t="shared" si="53"/>
        <v>4</v>
      </c>
      <c r="BQ37" s="225">
        <f t="shared" si="54"/>
        <v>5</v>
      </c>
      <c r="BR37" s="225">
        <f t="shared" si="55"/>
        <v>6</v>
      </c>
      <c r="BS37" s="379" t="str">
        <f t="shared" si="56"/>
        <v/>
      </c>
      <c r="BT37" s="377" t="str">
        <f t="shared" si="57"/>
        <v/>
      </c>
      <c r="BU37" s="377" t="str">
        <f t="shared" si="58"/>
        <v/>
      </c>
      <c r="BV37" s="377" t="str">
        <f t="shared" si="59"/>
        <v xml:space="preserve"> mampu mengidentifikasi informasi dari media audio</v>
      </c>
      <c r="BW37" s="377" t="str">
        <f t="shared" si="60"/>
        <v>mampu menceritakan kembali informasi yang dibaca dari teks narasi dengan topik yang beraneka ragam</v>
      </c>
      <c r="BX37" s="377" t="str">
        <f t="shared" si="61"/>
        <v/>
      </c>
      <c r="BY37" s="377" t="str">
        <f t="shared" si="62"/>
        <v/>
      </c>
      <c r="BZ37" s="377">
        <f t="shared" si="63"/>
        <v>0</v>
      </c>
      <c r="CA37" s="377">
        <f t="shared" si="64"/>
        <v>0</v>
      </c>
      <c r="CB37" s="377">
        <f t="shared" si="65"/>
        <v>0</v>
      </c>
      <c r="CC37" s="257" t="str">
        <f t="shared" si="66"/>
        <v>Kompetensi dalam hal mampu menyimpulkan pesan dan informasi tentang kehidupan sehari-hari dari teks yang dibacamampu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37" s="257" t="str">
        <f t="shared" si="67"/>
        <v>Kompetensi dalam hal  mampu mengidentifikasi informasi dari media audiomampu menceritakan kembali informasi yang dibaca dari teks narasi dengan topik yang beraneka ragam perlu ditingkatkan.</v>
      </c>
    </row>
    <row r="38" spans="1:82" ht="18.75" customHeight="1">
      <c r="A38" s="190"/>
      <c r="B38" s="208">
        <f>'DATA PESERTA DIDIK'!A28</f>
        <v>23</v>
      </c>
      <c r="C38" s="248" t="str">
        <f>'DATA PESERTA DIDIK'!D28</f>
        <v>MUHAMMAD RAJASTA ANDISA KRISNATAMA</v>
      </c>
      <c r="D38" s="358">
        <v>91.5</v>
      </c>
      <c r="E38" s="356">
        <v>86</v>
      </c>
      <c r="F38" s="356">
        <v>95</v>
      </c>
      <c r="G38" s="355">
        <v>95</v>
      </c>
      <c r="H38" s="355">
        <v>88.333333333333329</v>
      </c>
      <c r="I38" s="355">
        <v>90</v>
      </c>
      <c r="J38" s="355">
        <v>90</v>
      </c>
      <c r="K38" s="355"/>
      <c r="L38" s="355"/>
      <c r="M38" s="355"/>
      <c r="N38" s="250">
        <f t="shared" si="6"/>
        <v>90.833333333333329</v>
      </c>
      <c r="O38" s="251"/>
      <c r="P38" s="251">
        <v>90</v>
      </c>
      <c r="Q38" s="250">
        <f t="shared" si="7"/>
        <v>90</v>
      </c>
      <c r="R38" s="250">
        <f t="shared" si="8"/>
        <v>90.555555555555543</v>
      </c>
      <c r="S38" s="190"/>
      <c r="T38" s="190"/>
      <c r="U38" s="253">
        <f t="shared" si="15"/>
        <v>91.666666666666671</v>
      </c>
      <c r="V38" s="253">
        <f t="shared" si="16"/>
        <v>93.8</v>
      </c>
      <c r="W38" s="253" t="str">
        <f t="shared" si="17"/>
        <v/>
      </c>
      <c r="X38" s="253">
        <f t="shared" si="18"/>
        <v>90</v>
      </c>
      <c r="Y38" s="253">
        <f t="shared" si="19"/>
        <v>88.333333333333329</v>
      </c>
      <c r="Z38" s="253">
        <f t="shared" si="20"/>
        <v>90</v>
      </c>
      <c r="AA38" s="253" t="str">
        <f t="shared" si="21"/>
        <v/>
      </c>
      <c r="AB38" s="253" t="str">
        <f t="shared" si="22"/>
        <v/>
      </c>
      <c r="AC38" s="253" t="str">
        <f t="shared" si="23"/>
        <v/>
      </c>
      <c r="AD38" s="253" t="str">
        <f t="shared" si="24"/>
        <v/>
      </c>
      <c r="AE38" s="254">
        <f t="shared" ref="AE38:AN38" si="88">IFERROR(RANK(U38,$U38:$AD38,0)+COUNTIF($U38:U38,U38)-1,"")</f>
        <v>2</v>
      </c>
      <c r="AF38" s="254">
        <f t="shared" si="88"/>
        <v>1</v>
      </c>
      <c r="AG38" s="254" t="str">
        <f t="shared" si="88"/>
        <v/>
      </c>
      <c r="AH38" s="254">
        <f t="shared" si="88"/>
        <v>3</v>
      </c>
      <c r="AI38" s="254">
        <f t="shared" si="88"/>
        <v>5</v>
      </c>
      <c r="AJ38" s="254">
        <f t="shared" si="88"/>
        <v>4</v>
      </c>
      <c r="AK38" s="254" t="str">
        <f t="shared" si="88"/>
        <v/>
      </c>
      <c r="AL38" s="254" t="str">
        <f t="shared" si="88"/>
        <v/>
      </c>
      <c r="AM38" s="254" t="str">
        <f t="shared" si="88"/>
        <v/>
      </c>
      <c r="AN38" s="254" t="str">
        <f t="shared" si="88"/>
        <v/>
      </c>
      <c r="AO38" s="379" t="str">
        <f t="shared" si="26"/>
        <v>mampu menyimpulkan pesan dan informasi tentang kehidupan sehari-hari dari teks yang dibaca</v>
      </c>
      <c r="AP38" s="380" t="str">
        <f t="shared" si="27"/>
        <v/>
      </c>
      <c r="AQ38" s="380" t="str">
        <f t="shared" si="28"/>
        <v>mampu mengidentifikasi dan mengartikan kosakata baru dari teks yang dibaca</v>
      </c>
      <c r="AR38" s="380" t="str">
        <f t="shared" si="29"/>
        <v xml:space="preserve"> mampu mengidentifikasi informasi dari media audio</v>
      </c>
      <c r="AS38" s="380" t="str">
        <f t="shared" si="30"/>
        <v/>
      </c>
      <c r="AT38" s="380" t="str">
        <f t="shared" si="31"/>
        <v/>
      </c>
      <c r="AU38" s="380" t="str">
        <f t="shared" si="32"/>
        <v/>
      </c>
      <c r="AV38" s="380" t="str">
        <f t="shared" si="33"/>
        <v/>
      </c>
      <c r="AW38" s="380" t="str">
        <f t="shared" si="34"/>
        <v/>
      </c>
      <c r="AX38" s="380" t="str">
        <f t="shared" si="35"/>
        <v/>
      </c>
      <c r="AY38" s="255" t="str">
        <f t="shared" si="36"/>
        <v/>
      </c>
      <c r="AZ38" s="255" t="str">
        <f t="shared" si="37"/>
        <v/>
      </c>
      <c r="BA38" s="255">
        <f t="shared" si="38"/>
        <v>82.5</v>
      </c>
      <c r="BB38" s="255" t="str">
        <f t="shared" si="39"/>
        <v/>
      </c>
      <c r="BC38" s="255" t="str">
        <f t="shared" si="40"/>
        <v/>
      </c>
      <c r="BD38" s="255" t="str">
        <f t="shared" si="41"/>
        <v/>
      </c>
      <c r="BE38" s="255">
        <f t="shared" si="42"/>
        <v>0</v>
      </c>
      <c r="BF38" s="255">
        <f t="shared" si="43"/>
        <v>0</v>
      </c>
      <c r="BG38" s="255">
        <f t="shared" si="44"/>
        <v>0</v>
      </c>
      <c r="BH38" s="255">
        <f t="shared" si="45"/>
        <v>0</v>
      </c>
      <c r="BI38" s="225" t="str">
        <f t="shared" si="46"/>
        <v/>
      </c>
      <c r="BJ38" s="225" t="str">
        <f t="shared" si="47"/>
        <v/>
      </c>
      <c r="BK38" s="225">
        <f t="shared" si="48"/>
        <v>1</v>
      </c>
      <c r="BL38" s="225" t="str">
        <f t="shared" si="49"/>
        <v/>
      </c>
      <c r="BM38" s="225" t="str">
        <f t="shared" si="50"/>
        <v/>
      </c>
      <c r="BN38" s="225" t="str">
        <f t="shared" si="51"/>
        <v/>
      </c>
      <c r="BO38" s="225">
        <f t="shared" si="52"/>
        <v>2</v>
      </c>
      <c r="BP38" s="225">
        <f t="shared" si="53"/>
        <v>3</v>
      </c>
      <c r="BQ38" s="225">
        <f t="shared" si="54"/>
        <v>4</v>
      </c>
      <c r="BR38" s="225">
        <f t="shared" si="55"/>
        <v>5</v>
      </c>
      <c r="BS38" s="379" t="str">
        <f t="shared" si="56"/>
        <v/>
      </c>
      <c r="BT38" s="377" t="str">
        <f t="shared" si="57"/>
        <v>mampu menulis teks prosedur dengan informasi yang rinci dan akurat</v>
      </c>
      <c r="BU38" s="377" t="str">
        <f t="shared" si="58"/>
        <v/>
      </c>
      <c r="BV38" s="377" t="str">
        <f t="shared" si="59"/>
        <v/>
      </c>
      <c r="BW38" s="377" t="str">
        <f t="shared" si="60"/>
        <v>mampu menceritakan kembali informasi yang dibaca dari teks narasi dengan topik yang beraneka ragam</v>
      </c>
      <c r="BX38" s="377" t="str">
        <f t="shared" si="61"/>
        <v>mampu menjelaskan isi teks narasi yang dibacakan atau dari media audio</v>
      </c>
      <c r="BY38" s="377" t="str">
        <f t="shared" si="62"/>
        <v>mampu menulis teks narasi dengan informasi yang rinci dan akurat</v>
      </c>
      <c r="BZ38" s="377">
        <f t="shared" si="63"/>
        <v>0</v>
      </c>
      <c r="CA38" s="377">
        <f t="shared" si="64"/>
        <v>0</v>
      </c>
      <c r="CB38" s="377">
        <f t="shared" si="65"/>
        <v>0</v>
      </c>
      <c r="CC38" s="257" t="str">
        <f t="shared" si="66"/>
        <v>Kompetensi dalam hal mampu menyimpulkan pesan dan informasi tentang kehidupan sehari-hari dari teks yang dibacamampu mengidentifikasi dan mengartikan kosakata baru dari teks yang dibaca mampu mengidentifikasi informasi dari media audio sudah tercapai.</v>
      </c>
      <c r="CD38" s="257" t="str">
        <f t="shared" si="67"/>
        <v>Kompetensi dalam hal mampu menulis teks prosedur dengan informasi yang rinci dan akuratmampu menceritakan kembali informasi yang dibaca dari teks narasi dengan topik yang beraneka ragammampu menjelaskan isi teks narasi yang dibacakan atau dari media audiomampu menulis teks narasi dengan informasi yang rinci dan akurat perlu ditingkatkan.</v>
      </c>
    </row>
    <row r="39" spans="1:82" ht="18.75" customHeight="1">
      <c r="A39" s="190"/>
      <c r="B39" s="208">
        <f>'DATA PESERTA DIDIK'!A29</f>
        <v>24</v>
      </c>
      <c r="C39" s="248" t="str">
        <f>'DATA PESERTA DIDIK'!D29</f>
        <v>MUHAMMAD SABIAN ELDEN LAKSANA</v>
      </c>
      <c r="D39" s="358">
        <v>93.333333333333329</v>
      </c>
      <c r="E39" s="356">
        <v>88.333333333333329</v>
      </c>
      <c r="F39" s="356">
        <v>96.25</v>
      </c>
      <c r="G39" s="355">
        <v>82.5</v>
      </c>
      <c r="H39" s="355">
        <v>88.333333333333329</v>
      </c>
      <c r="I39" s="355">
        <v>95</v>
      </c>
      <c r="J39" s="355">
        <v>95</v>
      </c>
      <c r="K39" s="355"/>
      <c r="L39" s="355"/>
      <c r="M39" s="355"/>
      <c r="N39" s="250">
        <f t="shared" si="6"/>
        <v>91.25</v>
      </c>
      <c r="O39" s="251"/>
      <c r="P39" s="251">
        <v>85</v>
      </c>
      <c r="Q39" s="250">
        <f t="shared" si="7"/>
        <v>85</v>
      </c>
      <c r="R39" s="250">
        <f t="shared" si="8"/>
        <v>89.166666666666671</v>
      </c>
      <c r="S39" s="190"/>
      <c r="T39" s="190"/>
      <c r="U39" s="253">
        <f t="shared" si="15"/>
        <v>98.333333333333329</v>
      </c>
      <c r="V39" s="253">
        <f t="shared" si="16"/>
        <v>96.25</v>
      </c>
      <c r="W39" s="253">
        <f t="shared" si="17"/>
        <v>100</v>
      </c>
      <c r="X39" s="253">
        <f t="shared" si="18"/>
        <v>95</v>
      </c>
      <c r="Y39" s="253">
        <f t="shared" si="19"/>
        <v>90</v>
      </c>
      <c r="Z39" s="253">
        <f t="shared" si="20"/>
        <v>90</v>
      </c>
      <c r="AA39" s="253" t="str">
        <f t="shared" si="21"/>
        <v/>
      </c>
      <c r="AB39" s="253" t="str">
        <f t="shared" si="22"/>
        <v/>
      </c>
      <c r="AC39" s="253" t="str">
        <f t="shared" si="23"/>
        <v/>
      </c>
      <c r="AD39" s="253" t="str">
        <f t="shared" si="24"/>
        <v/>
      </c>
      <c r="AE39" s="254">
        <f t="shared" ref="AE39:AN39" si="89">IFERROR(RANK(U39,$U39:$AD39,0)+COUNTIF($U39:U39,U39)-1,"")</f>
        <v>2</v>
      </c>
      <c r="AF39" s="254">
        <f t="shared" si="89"/>
        <v>3</v>
      </c>
      <c r="AG39" s="254">
        <f t="shared" si="89"/>
        <v>1</v>
      </c>
      <c r="AH39" s="254">
        <f t="shared" si="89"/>
        <v>4</v>
      </c>
      <c r="AI39" s="254">
        <f t="shared" si="89"/>
        <v>5</v>
      </c>
      <c r="AJ39" s="254">
        <f t="shared" si="89"/>
        <v>6</v>
      </c>
      <c r="AK39" s="254" t="str">
        <f t="shared" si="89"/>
        <v/>
      </c>
      <c r="AL39" s="254" t="str">
        <f t="shared" si="89"/>
        <v/>
      </c>
      <c r="AM39" s="254" t="str">
        <f t="shared" si="89"/>
        <v/>
      </c>
      <c r="AN39" s="254" t="str">
        <f t="shared" si="89"/>
        <v/>
      </c>
      <c r="AO39" s="379" t="str">
        <f t="shared" si="26"/>
        <v>mampu menyimpulkan pesan dan informasi tentang kehidupan sehari-hari dari teks yang dibaca</v>
      </c>
      <c r="AP39" s="380" t="str">
        <f t="shared" si="27"/>
        <v/>
      </c>
      <c r="AQ39" s="380" t="str">
        <f t="shared" si="28"/>
        <v>mampu mengidentifikasi dan mengartikan kosakata baru dari teks yang dibaca</v>
      </c>
      <c r="AR39" s="380" t="str">
        <f t="shared" si="29"/>
        <v/>
      </c>
      <c r="AS39" s="380" t="str">
        <f t="shared" si="30"/>
        <v/>
      </c>
      <c r="AT39" s="380" t="str">
        <f t="shared" si="31"/>
        <v>mampu menjelaskan isi teks narasi yang dibacakan atau dari media audio</v>
      </c>
      <c r="AU39" s="380" t="str">
        <f t="shared" si="32"/>
        <v>mampu menulis teks narasi dengan informasi yang rinci dan akurat</v>
      </c>
      <c r="AV39" s="380" t="str">
        <f t="shared" si="33"/>
        <v/>
      </c>
      <c r="AW39" s="380" t="str">
        <f t="shared" si="34"/>
        <v/>
      </c>
      <c r="AX39" s="380" t="str">
        <f t="shared" si="35"/>
        <v/>
      </c>
      <c r="AY39" s="255" t="str">
        <f t="shared" si="36"/>
        <v/>
      </c>
      <c r="AZ39" s="255" t="str">
        <f t="shared" si="37"/>
        <v/>
      </c>
      <c r="BA39" s="255" t="str">
        <f t="shared" si="38"/>
        <v/>
      </c>
      <c r="BB39" s="255" t="str">
        <f t="shared" si="39"/>
        <v/>
      </c>
      <c r="BC39" s="255" t="str">
        <f t="shared" si="40"/>
        <v/>
      </c>
      <c r="BD39" s="255" t="str">
        <f t="shared" si="41"/>
        <v/>
      </c>
      <c r="BE39" s="255">
        <f t="shared" si="42"/>
        <v>0</v>
      </c>
      <c r="BF39" s="255">
        <f t="shared" si="43"/>
        <v>0</v>
      </c>
      <c r="BG39" s="255">
        <f t="shared" si="44"/>
        <v>0</v>
      </c>
      <c r="BH39" s="255">
        <f t="shared" si="45"/>
        <v>0</v>
      </c>
      <c r="BI39" s="225" t="str">
        <f t="shared" si="46"/>
        <v/>
      </c>
      <c r="BJ39" s="225" t="str">
        <f t="shared" si="47"/>
        <v/>
      </c>
      <c r="BK39" s="225" t="str">
        <f t="shared" si="48"/>
        <v/>
      </c>
      <c r="BL39" s="225" t="str">
        <f t="shared" si="49"/>
        <v/>
      </c>
      <c r="BM39" s="225" t="str">
        <f t="shared" si="50"/>
        <v/>
      </c>
      <c r="BN39" s="225" t="str">
        <f t="shared" si="51"/>
        <v/>
      </c>
      <c r="BO39" s="225">
        <f t="shared" si="52"/>
        <v>1</v>
      </c>
      <c r="BP39" s="225">
        <f t="shared" si="53"/>
        <v>2</v>
      </c>
      <c r="BQ39" s="225">
        <f t="shared" si="54"/>
        <v>3</v>
      </c>
      <c r="BR39" s="225">
        <f t="shared" si="55"/>
        <v>4</v>
      </c>
      <c r="BS39" s="379" t="str">
        <f t="shared" si="56"/>
        <v/>
      </c>
      <c r="BT39" s="377" t="str">
        <f t="shared" si="57"/>
        <v>mampu menulis teks prosedur dengan informasi yang rinci dan akurat</v>
      </c>
      <c r="BU39" s="377" t="str">
        <f t="shared" si="58"/>
        <v/>
      </c>
      <c r="BV39" s="377" t="str">
        <f t="shared" si="59"/>
        <v xml:space="preserve"> mampu mengidentifikasi informasi dari media audio</v>
      </c>
      <c r="BW39" s="377" t="str">
        <f t="shared" si="60"/>
        <v>mampu menceritakan kembali informasi yang dibaca dari teks narasi dengan topik yang beraneka ragam</v>
      </c>
      <c r="BX39" s="377" t="str">
        <f t="shared" si="61"/>
        <v/>
      </c>
      <c r="BY39" s="377" t="str">
        <f t="shared" si="62"/>
        <v/>
      </c>
      <c r="BZ39" s="377">
        <f t="shared" si="63"/>
        <v>0</v>
      </c>
      <c r="CA39" s="377">
        <f t="shared" si="64"/>
        <v>0</v>
      </c>
      <c r="CB39" s="377">
        <f t="shared" si="65"/>
        <v>0</v>
      </c>
      <c r="CC39" s="257" t="str">
        <f t="shared" si="66"/>
        <v>Kompetensi dalam hal mampu menyimpulkan pesan dan informasi tentang kehidupan sehari-hari dari teks yang dibacamampu mengidentifikasi dan mengartikan kosakata baru dari teks yang dibacamampu menjelaskan isi teks narasi yang dibacakan atau dari media audiomampu menulis teks narasi dengan informasi yang rinci dan akurat sudah tercapai.</v>
      </c>
      <c r="CD39" s="257" t="str">
        <f t="shared" si="67"/>
        <v>Kompetensi dalam hal mampu menulis teks prosedur dengan informasi yang rinci dan akurat mampu mengidentifikasi informasi dari media audiomampu menceritakan kembali informasi yang dibaca dari teks narasi dengan topik yang beraneka ragam perlu ditingkatkan.</v>
      </c>
    </row>
    <row r="40" spans="1:82" ht="18.75" customHeight="1">
      <c r="A40" s="190"/>
      <c r="B40" s="208">
        <f>'DATA PESERTA DIDIK'!A30</f>
        <v>25</v>
      </c>
      <c r="C40" s="248" t="str">
        <f>'DATA PESERTA DIDIK'!D30</f>
        <v>NARENDRA AZKA RAMADHAN</v>
      </c>
      <c r="D40" s="358">
        <v>87.666666666666671</v>
      </c>
      <c r="E40" s="356">
        <v>91.5</v>
      </c>
      <c r="F40" s="356">
        <v>93.8</v>
      </c>
      <c r="G40" s="355">
        <v>82.5</v>
      </c>
      <c r="H40" s="355">
        <v>86.666666666666671</v>
      </c>
      <c r="I40" s="355">
        <v>93.333333333333329</v>
      </c>
      <c r="J40" s="355">
        <v>90</v>
      </c>
      <c r="K40" s="355"/>
      <c r="L40" s="355"/>
      <c r="M40" s="355"/>
      <c r="N40" s="250">
        <f t="shared" si="6"/>
        <v>89.352380952380955</v>
      </c>
      <c r="O40" s="251"/>
      <c r="P40" s="251">
        <v>93.333333333333343</v>
      </c>
      <c r="Q40" s="250">
        <f t="shared" si="7"/>
        <v>93.333333333333343</v>
      </c>
      <c r="R40" s="250">
        <f t="shared" si="8"/>
        <v>90.679365079365084</v>
      </c>
      <c r="S40" s="190"/>
      <c r="T40" s="190"/>
      <c r="U40" s="253">
        <f t="shared" si="15"/>
        <v>95</v>
      </c>
      <c r="V40" s="253">
        <f t="shared" si="16"/>
        <v>92</v>
      </c>
      <c r="W40" s="253">
        <f t="shared" si="17"/>
        <v>100</v>
      </c>
      <c r="X40" s="253">
        <f t="shared" si="18"/>
        <v>93.333333333333329</v>
      </c>
      <c r="Y40" s="253">
        <f t="shared" si="19"/>
        <v>93.333333333333329</v>
      </c>
      <c r="Z40" s="253">
        <f t="shared" si="20"/>
        <v>95</v>
      </c>
      <c r="AA40" s="253" t="str">
        <f t="shared" si="21"/>
        <v/>
      </c>
      <c r="AB40" s="253" t="str">
        <f t="shared" si="22"/>
        <v/>
      </c>
      <c r="AC40" s="253" t="str">
        <f t="shared" si="23"/>
        <v/>
      </c>
      <c r="AD40" s="253" t="str">
        <f t="shared" si="24"/>
        <v/>
      </c>
      <c r="AE40" s="254">
        <f t="shared" ref="AE40:AN40" si="90">IFERROR(RANK(U40,$U40:$AD40,0)+COUNTIF($U40:U40,U40)-1,"")</f>
        <v>2</v>
      </c>
      <c r="AF40" s="254">
        <f t="shared" si="90"/>
        <v>6</v>
      </c>
      <c r="AG40" s="254">
        <f t="shared" si="90"/>
        <v>1</v>
      </c>
      <c r="AH40" s="254">
        <f t="shared" si="90"/>
        <v>4</v>
      </c>
      <c r="AI40" s="254">
        <f t="shared" si="90"/>
        <v>5</v>
      </c>
      <c r="AJ40" s="254">
        <f t="shared" si="90"/>
        <v>3</v>
      </c>
      <c r="AK40" s="254" t="str">
        <f t="shared" si="90"/>
        <v/>
      </c>
      <c r="AL40" s="254" t="str">
        <f t="shared" si="90"/>
        <v/>
      </c>
      <c r="AM40" s="254" t="str">
        <f t="shared" si="90"/>
        <v/>
      </c>
      <c r="AN40" s="254" t="str">
        <f t="shared" si="90"/>
        <v/>
      </c>
      <c r="AO40" s="379" t="str">
        <f t="shared" si="26"/>
        <v/>
      </c>
      <c r="AP40" s="380" t="str">
        <f t="shared" si="27"/>
        <v>mampu menulis teks prosedur dengan informasi yang rinci dan akurat</v>
      </c>
      <c r="AQ40" s="380" t="str">
        <f t="shared" si="28"/>
        <v>mampu mengidentifikasi dan mengartikan kosakata baru dari teks yang dibaca</v>
      </c>
      <c r="AR40" s="380" t="str">
        <f t="shared" si="29"/>
        <v/>
      </c>
      <c r="AS40" s="380" t="str">
        <f t="shared" si="30"/>
        <v/>
      </c>
      <c r="AT40" s="380" t="str">
        <f t="shared" si="31"/>
        <v>mampu menjelaskan isi teks narasi yang dibacakan atau dari media audio</v>
      </c>
      <c r="AU40" s="380" t="str">
        <f t="shared" si="32"/>
        <v/>
      </c>
      <c r="AV40" s="380" t="str">
        <f t="shared" si="33"/>
        <v/>
      </c>
      <c r="AW40" s="380" t="str">
        <f t="shared" si="34"/>
        <v/>
      </c>
      <c r="AX40" s="380" t="str">
        <f t="shared" si="35"/>
        <v/>
      </c>
      <c r="AY40" s="255" t="str">
        <f t="shared" si="36"/>
        <v/>
      </c>
      <c r="AZ40" s="255" t="str">
        <f t="shared" si="37"/>
        <v/>
      </c>
      <c r="BA40" s="255" t="str">
        <f t="shared" si="38"/>
        <v/>
      </c>
      <c r="BB40" s="255" t="str">
        <f t="shared" si="39"/>
        <v/>
      </c>
      <c r="BC40" s="255" t="str">
        <f t="shared" si="40"/>
        <v/>
      </c>
      <c r="BD40" s="255" t="str">
        <f t="shared" si="41"/>
        <v/>
      </c>
      <c r="BE40" s="255">
        <f t="shared" si="42"/>
        <v>0</v>
      </c>
      <c r="BF40" s="255">
        <f t="shared" si="43"/>
        <v>0</v>
      </c>
      <c r="BG40" s="255">
        <f t="shared" si="44"/>
        <v>0</v>
      </c>
      <c r="BH40" s="255">
        <f t="shared" si="45"/>
        <v>0</v>
      </c>
      <c r="BI40" s="225" t="str">
        <f t="shared" si="46"/>
        <v/>
      </c>
      <c r="BJ40" s="225" t="str">
        <f t="shared" si="47"/>
        <v/>
      </c>
      <c r="BK40" s="225" t="str">
        <f t="shared" si="48"/>
        <v/>
      </c>
      <c r="BL40" s="225" t="str">
        <f t="shared" si="49"/>
        <v/>
      </c>
      <c r="BM40" s="225" t="str">
        <f t="shared" si="50"/>
        <v/>
      </c>
      <c r="BN40" s="225" t="str">
        <f t="shared" si="51"/>
        <v/>
      </c>
      <c r="BO40" s="225">
        <f t="shared" si="52"/>
        <v>1</v>
      </c>
      <c r="BP40" s="225">
        <f t="shared" si="53"/>
        <v>2</v>
      </c>
      <c r="BQ40" s="225">
        <f t="shared" si="54"/>
        <v>3</v>
      </c>
      <c r="BR40" s="225">
        <f t="shared" si="55"/>
        <v>4</v>
      </c>
      <c r="BS40" s="379" t="str">
        <f t="shared" si="56"/>
        <v>mampu menyimpulkan pesan dan informasi tentang kehidupan sehari-hari dari teks yang dibaca</v>
      </c>
      <c r="BT40" s="377" t="str">
        <f t="shared" si="57"/>
        <v/>
      </c>
      <c r="BU40" s="377" t="str">
        <f t="shared" si="58"/>
        <v/>
      </c>
      <c r="BV40" s="377" t="str">
        <f t="shared" si="59"/>
        <v xml:space="preserve"> mampu mengidentifikasi informasi dari media audio</v>
      </c>
      <c r="BW40" s="377" t="str">
        <f t="shared" si="60"/>
        <v>mampu menceritakan kembali informasi yang dibaca dari teks narasi dengan topik yang beraneka ragam</v>
      </c>
      <c r="BX40" s="377" t="str">
        <f t="shared" si="61"/>
        <v/>
      </c>
      <c r="BY40" s="377" t="str">
        <f t="shared" si="62"/>
        <v>mampu menulis teks narasi dengan informasi yang rinci dan akurat</v>
      </c>
      <c r="BZ40" s="377">
        <f t="shared" si="63"/>
        <v>0</v>
      </c>
      <c r="CA40" s="377">
        <f t="shared" si="64"/>
        <v>0</v>
      </c>
      <c r="CB40" s="377">
        <f t="shared" si="65"/>
        <v>0</v>
      </c>
      <c r="CC40" s="257" t="str">
        <f t="shared" si="66"/>
        <v>Kompetensi dalam hal mampu menulis teks prosedur dengan informasi yang rinci dan akuratmampu mengidentifikasi dan mengartikan kosakata baru dari teks yang dibacamampu menjelaskan isi teks narasi yang dibacakan atau dari media audio sudah tercapai.</v>
      </c>
      <c r="CD40" s="257" t="str">
        <f t="shared" si="67"/>
        <v>Kompetensi dalam hal mampu menyimpulkan pesan dan informasi tentang kehidupan sehari-hari dari teks yang dibaca mampu mengidentifikasi informasi dari media audiomampu menceritakan kembali informasi yang dibaca dari teks narasi dengan topik yang beraneka ragammampu menulis teks narasi dengan informasi yang rinci dan akurat perlu ditingkatkan.</v>
      </c>
    </row>
    <row r="41" spans="1:82" ht="18.75" customHeight="1">
      <c r="A41" s="190"/>
      <c r="B41" s="208">
        <f>'DATA PESERTA DIDIK'!A31</f>
        <v>26</v>
      </c>
      <c r="C41" s="248" t="str">
        <f>'DATA PESERTA DIDIK'!D31</f>
        <v>NAUFAL IHSAN HAWARI</v>
      </c>
      <c r="D41" s="358">
        <v>88.333333333333329</v>
      </c>
      <c r="E41" s="356">
        <v>91.666666666666671</v>
      </c>
      <c r="F41" s="356">
        <v>93.8</v>
      </c>
      <c r="G41" s="355">
        <v>82.5</v>
      </c>
      <c r="H41" s="355">
        <v>90</v>
      </c>
      <c r="I41" s="355">
        <v>88.333333333333329</v>
      </c>
      <c r="J41" s="355">
        <v>90</v>
      </c>
      <c r="K41" s="355"/>
      <c r="L41" s="355"/>
      <c r="M41" s="355"/>
      <c r="N41" s="250">
        <f t="shared" si="6"/>
        <v>89.233333333333334</v>
      </c>
      <c r="O41" s="251"/>
      <c r="P41" s="251">
        <v>95</v>
      </c>
      <c r="Q41" s="250">
        <f t="shared" si="7"/>
        <v>95</v>
      </c>
      <c r="R41" s="250">
        <f t="shared" si="8"/>
        <v>91.155555555555566</v>
      </c>
      <c r="S41" s="190"/>
      <c r="T41" s="190"/>
      <c r="U41" s="253" t="str">
        <f t="shared" si="15"/>
        <v/>
      </c>
      <c r="V41" s="253">
        <f t="shared" si="16"/>
        <v>92.5</v>
      </c>
      <c r="W41" s="253">
        <f t="shared" si="17"/>
        <v>90</v>
      </c>
      <c r="X41" s="253">
        <f t="shared" si="18"/>
        <v>88.333333333333329</v>
      </c>
      <c r="Y41" s="253">
        <f t="shared" si="19"/>
        <v>87.5</v>
      </c>
      <c r="Z41" s="253">
        <f t="shared" si="20"/>
        <v>90</v>
      </c>
      <c r="AA41" s="253" t="str">
        <f t="shared" si="21"/>
        <v/>
      </c>
      <c r="AB41" s="253" t="str">
        <f t="shared" si="22"/>
        <v/>
      </c>
      <c r="AC41" s="253" t="str">
        <f t="shared" si="23"/>
        <v/>
      </c>
      <c r="AD41" s="253" t="str">
        <f t="shared" si="24"/>
        <v/>
      </c>
      <c r="AE41" s="254" t="str">
        <f t="shared" ref="AE41:AN41" si="91">IFERROR(RANK(U41,$U41:$AD41,0)+COUNTIF($U41:U41,U41)-1,"")</f>
        <v/>
      </c>
      <c r="AF41" s="254">
        <f t="shared" si="91"/>
        <v>1</v>
      </c>
      <c r="AG41" s="254">
        <f t="shared" si="91"/>
        <v>2</v>
      </c>
      <c r="AH41" s="254">
        <f t="shared" si="91"/>
        <v>4</v>
      </c>
      <c r="AI41" s="254">
        <f t="shared" si="91"/>
        <v>5</v>
      </c>
      <c r="AJ41" s="254">
        <f t="shared" si="91"/>
        <v>3</v>
      </c>
      <c r="AK41" s="254" t="str">
        <f t="shared" si="91"/>
        <v/>
      </c>
      <c r="AL41" s="254" t="str">
        <f t="shared" si="91"/>
        <v/>
      </c>
      <c r="AM41" s="254" t="str">
        <f t="shared" si="91"/>
        <v/>
      </c>
      <c r="AN41" s="254" t="str">
        <f t="shared" si="91"/>
        <v/>
      </c>
      <c r="AO41" s="379" t="str">
        <f t="shared" si="26"/>
        <v/>
      </c>
      <c r="AP41" s="380" t="str">
        <f t="shared" si="27"/>
        <v>mampu menulis teks prosedur dengan informasi yang rinci dan akurat</v>
      </c>
      <c r="AQ41" s="380" t="str">
        <f t="shared" si="28"/>
        <v>mampu mengidentifikasi dan mengartikan kosakata baru dari teks yang dibaca</v>
      </c>
      <c r="AR41" s="380" t="str">
        <f t="shared" si="29"/>
        <v/>
      </c>
      <c r="AS41" s="380" t="str">
        <f t="shared" si="30"/>
        <v/>
      </c>
      <c r="AT41" s="380" t="str">
        <f t="shared" si="31"/>
        <v/>
      </c>
      <c r="AU41" s="380" t="str">
        <f t="shared" si="32"/>
        <v/>
      </c>
      <c r="AV41" s="380" t="str">
        <f t="shared" si="33"/>
        <v/>
      </c>
      <c r="AW41" s="380" t="str">
        <f t="shared" si="34"/>
        <v/>
      </c>
      <c r="AX41" s="380" t="str">
        <f t="shared" si="35"/>
        <v/>
      </c>
      <c r="AY41" s="255">
        <f t="shared" si="36"/>
        <v>84.333333333333329</v>
      </c>
      <c r="AZ41" s="255" t="str">
        <f t="shared" si="37"/>
        <v/>
      </c>
      <c r="BA41" s="255" t="str">
        <f t="shared" si="38"/>
        <v/>
      </c>
      <c r="BB41" s="255" t="str">
        <f t="shared" si="39"/>
        <v/>
      </c>
      <c r="BC41" s="255" t="str">
        <f t="shared" si="40"/>
        <v/>
      </c>
      <c r="BD41" s="255" t="str">
        <f t="shared" si="41"/>
        <v/>
      </c>
      <c r="BE41" s="255">
        <f t="shared" si="42"/>
        <v>0</v>
      </c>
      <c r="BF41" s="255">
        <f t="shared" si="43"/>
        <v>0</v>
      </c>
      <c r="BG41" s="255">
        <f t="shared" si="44"/>
        <v>0</v>
      </c>
      <c r="BH41" s="255">
        <f t="shared" si="45"/>
        <v>0</v>
      </c>
      <c r="BI41" s="225">
        <f t="shared" si="46"/>
        <v>1</v>
      </c>
      <c r="BJ41" s="225" t="str">
        <f t="shared" si="47"/>
        <v/>
      </c>
      <c r="BK41" s="225" t="str">
        <f t="shared" si="48"/>
        <v/>
      </c>
      <c r="BL41" s="225" t="str">
        <f t="shared" si="49"/>
        <v/>
      </c>
      <c r="BM41" s="225" t="str">
        <f t="shared" si="50"/>
        <v/>
      </c>
      <c r="BN41" s="225" t="str">
        <f t="shared" si="51"/>
        <v/>
      </c>
      <c r="BO41" s="225">
        <f t="shared" si="52"/>
        <v>2</v>
      </c>
      <c r="BP41" s="225">
        <f t="shared" si="53"/>
        <v>3</v>
      </c>
      <c r="BQ41" s="225">
        <f t="shared" si="54"/>
        <v>4</v>
      </c>
      <c r="BR41" s="225">
        <f t="shared" si="55"/>
        <v>5</v>
      </c>
      <c r="BS41" s="379" t="str">
        <f t="shared" si="56"/>
        <v>mampu menyimpulkan pesan dan informasi tentang kehidupan sehari-hari dari teks yang dibaca</v>
      </c>
      <c r="BT41" s="377" t="str">
        <f t="shared" si="57"/>
        <v/>
      </c>
      <c r="BU41" s="377" t="str">
        <f t="shared" si="58"/>
        <v/>
      </c>
      <c r="BV41" s="377" t="str">
        <f t="shared" si="59"/>
        <v xml:space="preserve"> mampu mengidentifikasi informasi dari media audio</v>
      </c>
      <c r="BW41" s="377" t="str">
        <f t="shared" si="60"/>
        <v>mampu menceritakan kembali informasi yang dibaca dari teks narasi dengan topik yang beraneka ragam</v>
      </c>
      <c r="BX41" s="377" t="str">
        <f t="shared" si="61"/>
        <v>mampu menjelaskan isi teks narasi yang dibacakan atau dari media audio</v>
      </c>
      <c r="BY41" s="377" t="str">
        <f t="shared" si="62"/>
        <v>mampu menulis teks narasi dengan informasi yang rinci dan akurat</v>
      </c>
      <c r="BZ41" s="377">
        <f t="shared" si="63"/>
        <v>0</v>
      </c>
      <c r="CA41" s="377">
        <f t="shared" si="64"/>
        <v>0</v>
      </c>
      <c r="CB41" s="377">
        <f t="shared" si="65"/>
        <v>0</v>
      </c>
      <c r="CC41" s="257" t="str">
        <f t="shared" si="66"/>
        <v>Kompetensi dalam hal mampu menulis teks prosedur dengan informasi yang rinci dan akuratmampu mengidentifikasi dan mengartikan kosakata baru dari teks yang dibaca sudah tercapai.</v>
      </c>
      <c r="CD41" s="257" t="str">
        <f t="shared" si="67"/>
        <v>Kompetensi dalam hal mampu menyimpulkan pesan dan informasi tentang kehidupan sehari-hari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42" spans="1:82" ht="18.75" customHeight="1">
      <c r="A42" s="190"/>
      <c r="B42" s="208">
        <f>'DATA PESERTA DIDIK'!A32</f>
        <v>27</v>
      </c>
      <c r="C42" s="248" t="str">
        <f>'DATA PESERTA DIDIK'!D32</f>
        <v>SULTAN ATHALA DAVILLIO JAYANEGARA</v>
      </c>
      <c r="D42" s="358">
        <v>100</v>
      </c>
      <c r="E42" s="356">
        <v>98.333333333333329</v>
      </c>
      <c r="F42" s="356">
        <v>96.25</v>
      </c>
      <c r="G42" s="355">
        <v>100</v>
      </c>
      <c r="H42" s="355">
        <v>95</v>
      </c>
      <c r="I42" s="355">
        <v>90</v>
      </c>
      <c r="J42" s="355">
        <v>90</v>
      </c>
      <c r="K42" s="355"/>
      <c r="L42" s="355"/>
      <c r="M42" s="355"/>
      <c r="N42" s="250">
        <f t="shared" si="6"/>
        <v>95.654761904761898</v>
      </c>
      <c r="O42" s="251"/>
      <c r="P42" s="251">
        <v>80.3333333333333</v>
      </c>
      <c r="Q42" s="250">
        <f t="shared" si="7"/>
        <v>80.3333333333333</v>
      </c>
      <c r="R42" s="250">
        <f t="shared" si="8"/>
        <v>90.547619047619037</v>
      </c>
      <c r="S42" s="190"/>
      <c r="T42" s="190"/>
      <c r="U42" s="253">
        <f t="shared" si="15"/>
        <v>90.666666666666671</v>
      </c>
      <c r="V42" s="253">
        <f t="shared" si="16"/>
        <v>93.8</v>
      </c>
      <c r="W42" s="253" t="str">
        <f t="shared" si="17"/>
        <v/>
      </c>
      <c r="X42" s="253" t="str">
        <f t="shared" si="18"/>
        <v/>
      </c>
      <c r="Y42" s="253" t="str">
        <f t="shared" si="19"/>
        <v/>
      </c>
      <c r="Z42" s="253" t="str">
        <f t="shared" si="20"/>
        <v/>
      </c>
      <c r="AA42" s="253" t="str">
        <f t="shared" si="21"/>
        <v/>
      </c>
      <c r="AB42" s="253" t="str">
        <f t="shared" si="22"/>
        <v/>
      </c>
      <c r="AC42" s="253" t="str">
        <f t="shared" si="23"/>
        <v/>
      </c>
      <c r="AD42" s="253" t="str">
        <f t="shared" si="24"/>
        <v/>
      </c>
      <c r="AE42" s="254">
        <f t="shared" ref="AE42:AN42" si="92">IFERROR(RANK(U42,$U42:$AD42,0)+COUNTIF($U42:U42,U42)-1,"")</f>
        <v>2</v>
      </c>
      <c r="AF42" s="254">
        <f t="shared" si="92"/>
        <v>1</v>
      </c>
      <c r="AG42" s="254" t="str">
        <f t="shared" si="92"/>
        <v/>
      </c>
      <c r="AH42" s="254" t="str">
        <f t="shared" si="92"/>
        <v/>
      </c>
      <c r="AI42" s="254" t="str">
        <f t="shared" si="92"/>
        <v/>
      </c>
      <c r="AJ42" s="254" t="str">
        <f t="shared" si="92"/>
        <v/>
      </c>
      <c r="AK42" s="254" t="str">
        <f t="shared" si="92"/>
        <v/>
      </c>
      <c r="AL42" s="254" t="str">
        <f t="shared" si="92"/>
        <v/>
      </c>
      <c r="AM42" s="254" t="str">
        <f t="shared" si="92"/>
        <v/>
      </c>
      <c r="AN42" s="254" t="str">
        <f t="shared" si="92"/>
        <v/>
      </c>
      <c r="AO42" s="379" t="str">
        <f t="shared" si="26"/>
        <v>mampu menyimpulkan pesan dan informasi tentang kehidupan sehari-hari dari teks yang dibaca</v>
      </c>
      <c r="AP42" s="380" t="str">
        <f t="shared" si="27"/>
        <v>mampu menulis teks prosedur dengan informasi yang rinci dan akurat</v>
      </c>
      <c r="AQ42" s="380" t="str">
        <f t="shared" si="28"/>
        <v>mampu mengidentifikasi dan mengartikan kosakata baru dari teks yang dibaca</v>
      </c>
      <c r="AR42" s="380" t="str">
        <f t="shared" si="29"/>
        <v xml:space="preserve"> mampu mengidentifikasi informasi dari media audio</v>
      </c>
      <c r="AS42" s="380" t="str">
        <f t="shared" si="30"/>
        <v>mampu menceritakan kembali informasi yang dibaca dari teks narasi dengan topik yang beraneka ragam</v>
      </c>
      <c r="AT42" s="380" t="str">
        <f t="shared" si="31"/>
        <v/>
      </c>
      <c r="AU42" s="380" t="str">
        <f t="shared" si="32"/>
        <v/>
      </c>
      <c r="AV42" s="380" t="str">
        <f t="shared" si="33"/>
        <v/>
      </c>
      <c r="AW42" s="380" t="str">
        <f t="shared" si="34"/>
        <v/>
      </c>
      <c r="AX42" s="380" t="str">
        <f t="shared" si="35"/>
        <v/>
      </c>
      <c r="AY42" s="255" t="str">
        <f t="shared" si="36"/>
        <v/>
      </c>
      <c r="AZ42" s="255" t="str">
        <f t="shared" si="37"/>
        <v/>
      </c>
      <c r="BA42" s="255">
        <f t="shared" si="38"/>
        <v>82.5</v>
      </c>
      <c r="BB42" s="255">
        <f t="shared" si="39"/>
        <v>85</v>
      </c>
      <c r="BC42" s="255">
        <f t="shared" si="40"/>
        <v>85</v>
      </c>
      <c r="BD42" s="255">
        <f t="shared" si="41"/>
        <v>85</v>
      </c>
      <c r="BE42" s="255">
        <f t="shared" si="42"/>
        <v>0</v>
      </c>
      <c r="BF42" s="255">
        <f t="shared" si="43"/>
        <v>0</v>
      </c>
      <c r="BG42" s="255">
        <f t="shared" si="44"/>
        <v>0</v>
      </c>
      <c r="BH42" s="255">
        <f t="shared" si="45"/>
        <v>0</v>
      </c>
      <c r="BI42" s="225" t="str">
        <f t="shared" si="46"/>
        <v/>
      </c>
      <c r="BJ42" s="225" t="str">
        <f t="shared" si="47"/>
        <v/>
      </c>
      <c r="BK42" s="225">
        <f t="shared" si="48"/>
        <v>4</v>
      </c>
      <c r="BL42" s="225">
        <f t="shared" si="49"/>
        <v>1</v>
      </c>
      <c r="BM42" s="225">
        <f t="shared" si="50"/>
        <v>2</v>
      </c>
      <c r="BN42" s="225">
        <f t="shared" si="51"/>
        <v>3</v>
      </c>
      <c r="BO42" s="225">
        <f t="shared" si="52"/>
        <v>5</v>
      </c>
      <c r="BP42" s="225">
        <f t="shared" si="53"/>
        <v>6</v>
      </c>
      <c r="BQ42" s="225">
        <f t="shared" si="54"/>
        <v>7</v>
      </c>
      <c r="BR42" s="225">
        <f t="shared" si="55"/>
        <v>8</v>
      </c>
      <c r="BS42" s="379" t="str">
        <f t="shared" si="56"/>
        <v/>
      </c>
      <c r="BT42" s="377" t="str">
        <f t="shared" si="57"/>
        <v/>
      </c>
      <c r="BU42" s="377" t="str">
        <f t="shared" si="58"/>
        <v/>
      </c>
      <c r="BV42" s="377" t="str">
        <f t="shared" si="59"/>
        <v/>
      </c>
      <c r="BW42" s="377" t="str">
        <f t="shared" si="60"/>
        <v/>
      </c>
      <c r="BX42" s="377" t="str">
        <f t="shared" si="61"/>
        <v>mampu menjelaskan isi teks narasi yang dibacakan atau dari media audio</v>
      </c>
      <c r="BY42" s="377" t="str">
        <f t="shared" si="62"/>
        <v>mampu menulis teks narasi dengan informasi yang rinci dan akurat</v>
      </c>
      <c r="BZ42" s="377">
        <f t="shared" si="63"/>
        <v>0</v>
      </c>
      <c r="CA42" s="377">
        <f t="shared" si="64"/>
        <v>0</v>
      </c>
      <c r="CB42" s="377">
        <f t="shared" si="65"/>
        <v>0</v>
      </c>
      <c r="CC42"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 sudah tercapai.</v>
      </c>
      <c r="CD42" s="257" t="str">
        <f t="shared" si="67"/>
        <v>Kompetensi dalam hal mampu menjelaskan isi teks narasi yang dibacakan atau dari media audiomampu menulis teks narasi dengan informasi yang rinci dan akurat perlu ditingkatkan.</v>
      </c>
    </row>
    <row r="43" spans="1:82" ht="18.75" customHeight="1">
      <c r="A43" s="190"/>
      <c r="B43" s="208">
        <f>'DATA PESERTA DIDIK'!A33</f>
        <v>28</v>
      </c>
      <c r="C43" s="248" t="str">
        <f>'DATA PESERTA DIDIK'!D33</f>
        <v>SYIFA AZZAHRA RAHMANIA</v>
      </c>
      <c r="D43" s="358">
        <v>96.666666666666671</v>
      </c>
      <c r="E43" s="356">
        <v>95</v>
      </c>
      <c r="F43" s="356">
        <v>92</v>
      </c>
      <c r="G43" s="355">
        <v>100</v>
      </c>
      <c r="H43" s="355">
        <v>93.333333333333329</v>
      </c>
      <c r="I43" s="355">
        <v>93.333333333333329</v>
      </c>
      <c r="J43" s="355">
        <v>95</v>
      </c>
      <c r="K43" s="355"/>
      <c r="L43" s="355"/>
      <c r="M43" s="355"/>
      <c r="N43" s="250">
        <f t="shared" si="6"/>
        <v>95.047619047619051</v>
      </c>
      <c r="O43" s="251"/>
      <c r="P43" s="251">
        <v>95</v>
      </c>
      <c r="Q43" s="250">
        <f t="shared" si="7"/>
        <v>95</v>
      </c>
      <c r="R43" s="250">
        <f t="shared" si="8"/>
        <v>95.031746031746025</v>
      </c>
      <c r="S43" s="190"/>
      <c r="T43" s="190"/>
      <c r="U43" s="253">
        <f t="shared" si="15"/>
        <v>93.5</v>
      </c>
      <c r="V43" s="253">
        <f t="shared" si="16"/>
        <v>96.666666666666671</v>
      </c>
      <c r="W43" s="253">
        <f t="shared" si="17"/>
        <v>92.5</v>
      </c>
      <c r="X43" s="253" t="str">
        <f t="shared" si="18"/>
        <v/>
      </c>
      <c r="Y43" s="253">
        <f t="shared" si="19"/>
        <v>88.333333333333329</v>
      </c>
      <c r="Z43" s="253">
        <f t="shared" si="20"/>
        <v>90</v>
      </c>
      <c r="AA43" s="253" t="str">
        <f t="shared" si="21"/>
        <v/>
      </c>
      <c r="AB43" s="253" t="str">
        <f t="shared" si="22"/>
        <v/>
      </c>
      <c r="AC43" s="253" t="str">
        <f t="shared" si="23"/>
        <v/>
      </c>
      <c r="AD43" s="253" t="str">
        <f t="shared" si="24"/>
        <v/>
      </c>
      <c r="AE43" s="254">
        <f t="shared" ref="AE43:AN43" si="93">IFERROR(RANK(U43,$U43:$AD43,0)+COUNTIF($U43:U43,U43)-1,"")</f>
        <v>2</v>
      </c>
      <c r="AF43" s="254">
        <f t="shared" si="93"/>
        <v>1</v>
      </c>
      <c r="AG43" s="254">
        <f t="shared" si="93"/>
        <v>3</v>
      </c>
      <c r="AH43" s="254" t="str">
        <f t="shared" si="93"/>
        <v/>
      </c>
      <c r="AI43" s="254">
        <f t="shared" si="93"/>
        <v>5</v>
      </c>
      <c r="AJ43" s="254">
        <f t="shared" si="93"/>
        <v>4</v>
      </c>
      <c r="AK43" s="254" t="str">
        <f t="shared" si="93"/>
        <v/>
      </c>
      <c r="AL43" s="254" t="str">
        <f t="shared" si="93"/>
        <v/>
      </c>
      <c r="AM43" s="254" t="str">
        <f t="shared" si="93"/>
        <v/>
      </c>
      <c r="AN43" s="254" t="str">
        <f t="shared" si="93"/>
        <v/>
      </c>
      <c r="AO43" s="379" t="str">
        <f t="shared" si="26"/>
        <v>mampu menyimpulkan pesan dan informasi tentang kehidupan sehari-hari dari teks yang dibaca</v>
      </c>
      <c r="AP43" s="380" t="str">
        <f t="shared" si="27"/>
        <v/>
      </c>
      <c r="AQ43" s="380" t="str">
        <f t="shared" si="28"/>
        <v/>
      </c>
      <c r="AR43" s="380" t="str">
        <f t="shared" si="29"/>
        <v xml:space="preserve"> mampu mengidentifikasi informasi dari media audio</v>
      </c>
      <c r="AS43" s="380" t="str">
        <f t="shared" si="30"/>
        <v/>
      </c>
      <c r="AT43" s="380" t="str">
        <f t="shared" si="31"/>
        <v/>
      </c>
      <c r="AU43" s="380" t="str">
        <f t="shared" si="32"/>
        <v/>
      </c>
      <c r="AV43" s="380" t="str">
        <f t="shared" si="33"/>
        <v/>
      </c>
      <c r="AW43" s="380" t="str">
        <f t="shared" si="34"/>
        <v/>
      </c>
      <c r="AX43" s="380" t="str">
        <f t="shared" si="35"/>
        <v/>
      </c>
      <c r="AY43" s="255" t="str">
        <f t="shared" si="36"/>
        <v/>
      </c>
      <c r="AZ43" s="255" t="str">
        <f t="shared" si="37"/>
        <v/>
      </c>
      <c r="BA43" s="255" t="str">
        <f t="shared" si="38"/>
        <v/>
      </c>
      <c r="BB43" s="255">
        <f t="shared" si="39"/>
        <v>80.3333333333333</v>
      </c>
      <c r="BC43" s="255" t="str">
        <f t="shared" si="40"/>
        <v/>
      </c>
      <c r="BD43" s="255" t="str">
        <f t="shared" si="41"/>
        <v/>
      </c>
      <c r="BE43" s="255">
        <f t="shared" si="42"/>
        <v>0</v>
      </c>
      <c r="BF43" s="255">
        <f t="shared" si="43"/>
        <v>0</v>
      </c>
      <c r="BG43" s="255">
        <f t="shared" si="44"/>
        <v>0</v>
      </c>
      <c r="BH43" s="255">
        <f t="shared" si="45"/>
        <v>0</v>
      </c>
      <c r="BI43" s="225" t="str">
        <f t="shared" si="46"/>
        <v/>
      </c>
      <c r="BJ43" s="225" t="str">
        <f t="shared" si="47"/>
        <v/>
      </c>
      <c r="BK43" s="225" t="str">
        <f t="shared" si="48"/>
        <v/>
      </c>
      <c r="BL43" s="225">
        <f t="shared" si="49"/>
        <v>1</v>
      </c>
      <c r="BM43" s="225" t="str">
        <f t="shared" si="50"/>
        <v/>
      </c>
      <c r="BN43" s="225" t="str">
        <f t="shared" si="51"/>
        <v/>
      </c>
      <c r="BO43" s="225">
        <f t="shared" si="52"/>
        <v>2</v>
      </c>
      <c r="BP43" s="225">
        <f t="shared" si="53"/>
        <v>3</v>
      </c>
      <c r="BQ43" s="225">
        <f t="shared" si="54"/>
        <v>4</v>
      </c>
      <c r="BR43" s="225">
        <f t="shared" si="55"/>
        <v>5</v>
      </c>
      <c r="BS43" s="379" t="str">
        <f t="shared" si="56"/>
        <v/>
      </c>
      <c r="BT43" s="377" t="str">
        <f t="shared" si="57"/>
        <v>mampu menulis teks prosedur dengan informasi yang rinci dan akurat</v>
      </c>
      <c r="BU43" s="377" t="str">
        <f t="shared" si="58"/>
        <v>mampu mengidentifikasi dan mengartikan kosakata baru dari teks yang dibaca</v>
      </c>
      <c r="BV43" s="377" t="str">
        <f t="shared" si="59"/>
        <v/>
      </c>
      <c r="BW43" s="377" t="str">
        <f t="shared" si="60"/>
        <v>mampu menceritakan kembali informasi yang dibaca dari teks narasi dengan topik yang beraneka ragam</v>
      </c>
      <c r="BX43" s="377" t="str">
        <f t="shared" si="61"/>
        <v>mampu menjelaskan isi teks narasi yang dibacakan atau dari media audio</v>
      </c>
      <c r="BY43" s="377" t="str">
        <f t="shared" si="62"/>
        <v>mampu menulis teks narasi dengan informasi yang rinci dan akurat</v>
      </c>
      <c r="BZ43" s="377">
        <f t="shared" si="63"/>
        <v>0</v>
      </c>
      <c r="CA43" s="377">
        <f t="shared" si="64"/>
        <v>0</v>
      </c>
      <c r="CB43" s="377">
        <f t="shared" si="65"/>
        <v>0</v>
      </c>
      <c r="CC43" s="257" t="str">
        <f t="shared" si="66"/>
        <v>Kompetensi dalam hal mampu menyimpulkan pesan dan informasi tentang kehidupan sehari-hari dari teks yang dibaca mampu mengidentifikasi informasi dari media audio sudah tercapai.</v>
      </c>
      <c r="CD43" s="257" t="str">
        <f t="shared" si="67"/>
        <v>Kompetensi dalam hal mampu menulis teks prosedur dengan informasi yang rinci dan akuratmampu mengidentifikasi dan mengartikan kosakata baru dari teks yang dibacamampu menceritakan kembali informasi yang dibaca dari teks narasi dengan topik yang beraneka ragammampu menjelaskan isi teks narasi yang dibacakan atau dari media audiomampu menulis teks narasi dengan informasi yang rinci dan akurat perlu ditingkatkan.</v>
      </c>
    </row>
    <row r="44" spans="1:82" ht="18.75" customHeight="1">
      <c r="A44" s="190"/>
      <c r="B44" s="208">
        <f>'DATA PESERTA DIDIK'!A34</f>
        <v>29</v>
      </c>
      <c r="C44" s="248" t="str">
        <f>'DATA PESERTA DIDIK'!D34</f>
        <v>ZERINA RAZEETA SHANUM</v>
      </c>
      <c r="D44" s="358">
        <v>86</v>
      </c>
      <c r="E44" s="356">
        <v>84.333333333333329</v>
      </c>
      <c r="F44" s="356">
        <v>92.5</v>
      </c>
      <c r="G44" s="355">
        <v>90</v>
      </c>
      <c r="H44" s="355">
        <v>88.333333333333329</v>
      </c>
      <c r="I44" s="355">
        <v>87.5</v>
      </c>
      <c r="J44" s="355">
        <v>90</v>
      </c>
      <c r="K44" s="355"/>
      <c r="L44" s="355"/>
      <c r="M44" s="355"/>
      <c r="N44" s="250">
        <f t="shared" si="6"/>
        <v>88.38095238095238</v>
      </c>
      <c r="O44" s="251"/>
      <c r="P44" s="251">
        <v>82.6666666666667</v>
      </c>
      <c r="Q44" s="250">
        <f t="shared" si="7"/>
        <v>82.6666666666667</v>
      </c>
      <c r="R44" s="250">
        <f t="shared" si="8"/>
        <v>86.476190476190482</v>
      </c>
      <c r="S44" s="190"/>
      <c r="T44" s="190"/>
      <c r="U44" s="253">
        <f t="shared" si="15"/>
        <v>88.5</v>
      </c>
      <c r="V44" s="253">
        <f t="shared" si="16"/>
        <v>91.25</v>
      </c>
      <c r="W44" s="253" t="str">
        <f t="shared" si="17"/>
        <v/>
      </c>
      <c r="X44" s="253" t="str">
        <f t="shared" si="18"/>
        <v/>
      </c>
      <c r="Y44" s="253">
        <f t="shared" si="19"/>
        <v>93.333333333333329</v>
      </c>
      <c r="Z44" s="253">
        <f t="shared" si="20"/>
        <v>90</v>
      </c>
      <c r="AA44" s="253" t="str">
        <f t="shared" si="21"/>
        <v/>
      </c>
      <c r="AB44" s="253" t="str">
        <f t="shared" si="22"/>
        <v/>
      </c>
      <c r="AC44" s="253" t="str">
        <f t="shared" si="23"/>
        <v/>
      </c>
      <c r="AD44" s="253" t="str">
        <f t="shared" si="24"/>
        <v/>
      </c>
      <c r="AE44" s="254">
        <f t="shared" ref="AE44:AN44" si="94">IFERROR(RANK(U44,$U44:$AD44,0)+COUNTIF($U44:U44,U44)-1,"")</f>
        <v>4</v>
      </c>
      <c r="AF44" s="254">
        <f t="shared" si="94"/>
        <v>2</v>
      </c>
      <c r="AG44" s="254" t="str">
        <f t="shared" si="94"/>
        <v/>
      </c>
      <c r="AH44" s="254" t="str">
        <f t="shared" si="94"/>
        <v/>
      </c>
      <c r="AI44" s="254">
        <f t="shared" si="94"/>
        <v>1</v>
      </c>
      <c r="AJ44" s="254">
        <f t="shared" si="94"/>
        <v>3</v>
      </c>
      <c r="AK44" s="254" t="str">
        <f t="shared" si="94"/>
        <v/>
      </c>
      <c r="AL44" s="254" t="str">
        <f t="shared" si="94"/>
        <v/>
      </c>
      <c r="AM44" s="254" t="str">
        <f t="shared" si="94"/>
        <v/>
      </c>
      <c r="AN44" s="254" t="str">
        <f t="shared" si="94"/>
        <v/>
      </c>
      <c r="AO44" s="379" t="str">
        <f t="shared" si="26"/>
        <v/>
      </c>
      <c r="AP44" s="380" t="str">
        <f t="shared" si="27"/>
        <v/>
      </c>
      <c r="AQ44" s="380" t="str">
        <f t="shared" si="28"/>
        <v>mampu mengidentifikasi dan mengartikan kosakata baru dari teks yang dibaca</v>
      </c>
      <c r="AR44" s="380" t="str">
        <f t="shared" si="29"/>
        <v xml:space="preserve"> mampu mengidentifikasi informasi dari media audio</v>
      </c>
      <c r="AS44" s="380" t="str">
        <f t="shared" si="30"/>
        <v>mampu menceritakan kembali informasi yang dibaca dari teks narasi dengan topik yang beraneka ragam</v>
      </c>
      <c r="AT44" s="380" t="str">
        <f t="shared" si="31"/>
        <v>mampu menjelaskan isi teks narasi yang dibacakan atau dari media audio</v>
      </c>
      <c r="AU44" s="380" t="str">
        <f t="shared" si="32"/>
        <v>mampu menulis teks narasi dengan informasi yang rinci dan akurat</v>
      </c>
      <c r="AV44" s="380" t="str">
        <f t="shared" si="33"/>
        <v/>
      </c>
      <c r="AW44" s="380" t="str">
        <f t="shared" si="34"/>
        <v/>
      </c>
      <c r="AX44" s="380" t="str">
        <f t="shared" si="35"/>
        <v/>
      </c>
      <c r="AY44" s="255" t="str">
        <f t="shared" si="36"/>
        <v/>
      </c>
      <c r="AZ44" s="255" t="str">
        <f t="shared" si="37"/>
        <v/>
      </c>
      <c r="BA44" s="255">
        <f t="shared" si="38"/>
        <v>80</v>
      </c>
      <c r="BB44" s="255">
        <f t="shared" si="39"/>
        <v>81</v>
      </c>
      <c r="BC44" s="255" t="str">
        <f t="shared" si="40"/>
        <v/>
      </c>
      <c r="BD44" s="255" t="str">
        <f t="shared" si="41"/>
        <v/>
      </c>
      <c r="BE44" s="255">
        <f t="shared" si="42"/>
        <v>0</v>
      </c>
      <c r="BF44" s="255">
        <f t="shared" si="43"/>
        <v>0</v>
      </c>
      <c r="BG44" s="255">
        <f t="shared" si="44"/>
        <v>0</v>
      </c>
      <c r="BH44" s="255">
        <f t="shared" si="45"/>
        <v>0</v>
      </c>
      <c r="BI44" s="225" t="str">
        <f t="shared" si="46"/>
        <v/>
      </c>
      <c r="BJ44" s="225" t="str">
        <f t="shared" si="47"/>
        <v/>
      </c>
      <c r="BK44" s="225">
        <f t="shared" si="48"/>
        <v>2</v>
      </c>
      <c r="BL44" s="225">
        <f t="shared" si="49"/>
        <v>1</v>
      </c>
      <c r="BM44" s="225" t="str">
        <f t="shared" si="50"/>
        <v/>
      </c>
      <c r="BN44" s="225" t="str">
        <f t="shared" si="51"/>
        <v/>
      </c>
      <c r="BO44" s="225">
        <f t="shared" si="52"/>
        <v>3</v>
      </c>
      <c r="BP44" s="225">
        <f t="shared" si="53"/>
        <v>4</v>
      </c>
      <c r="BQ44" s="225">
        <f t="shared" si="54"/>
        <v>5</v>
      </c>
      <c r="BR44" s="225">
        <f t="shared" si="55"/>
        <v>6</v>
      </c>
      <c r="BS44" s="379" t="str">
        <f t="shared" si="56"/>
        <v>mampu menyimpulkan pesan dan informasi tentang kehidupan sehari-hari dari teks yang dibaca</v>
      </c>
      <c r="BT44" s="377" t="str">
        <f t="shared" si="57"/>
        <v>mampu menulis teks prosedur dengan informasi yang rinci dan akurat</v>
      </c>
      <c r="BU44" s="377" t="str">
        <f t="shared" si="58"/>
        <v/>
      </c>
      <c r="BV44" s="377" t="str">
        <f t="shared" si="59"/>
        <v/>
      </c>
      <c r="BW44" s="377" t="str">
        <f t="shared" si="60"/>
        <v/>
      </c>
      <c r="BX44" s="377" t="str">
        <f t="shared" si="61"/>
        <v/>
      </c>
      <c r="BY44" s="377" t="str">
        <f t="shared" si="62"/>
        <v/>
      </c>
      <c r="BZ44" s="377">
        <f t="shared" si="63"/>
        <v>0</v>
      </c>
      <c r="CA44" s="377">
        <f t="shared" si="64"/>
        <v>0</v>
      </c>
      <c r="CB44" s="377">
        <f t="shared" si="65"/>
        <v>0</v>
      </c>
      <c r="CC44" s="257" t="str">
        <f t="shared" si="66"/>
        <v>Kompetensi dalam hal 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sudah tercapai.</v>
      </c>
      <c r="CD44" s="257" t="str">
        <f t="shared" si="67"/>
        <v>Kompetensi dalam hal mampu menyimpulkan pesan dan informasi tentang kehidupan sehari-hari dari teks yang dibacamampu menulis teks prosedur dengan informasi yang rinci dan akurat perlu ditingkatkan.</v>
      </c>
    </row>
    <row r="45" spans="1:82" ht="18.75" customHeight="1">
      <c r="A45" s="190"/>
      <c r="B45" s="208">
        <f>'DATA PESERTA DIDIK'!A35</f>
        <v>30</v>
      </c>
      <c r="C45" s="248" t="str">
        <f>'DATA PESERTA DIDIK'!D35</f>
        <v>ANAYRA TALITHA AZZAHRA</v>
      </c>
      <c r="D45" s="358">
        <v>94</v>
      </c>
      <c r="E45" s="356">
        <v>90.666666666666671</v>
      </c>
      <c r="F45" s="356">
        <v>93.8</v>
      </c>
      <c r="G45" s="355">
        <v>82.5</v>
      </c>
      <c r="H45" s="355">
        <v>85</v>
      </c>
      <c r="I45" s="355">
        <v>85</v>
      </c>
      <c r="J45" s="355">
        <v>85</v>
      </c>
      <c r="K45" s="355"/>
      <c r="L45" s="355"/>
      <c r="M45" s="355"/>
      <c r="N45" s="250">
        <f t="shared" si="6"/>
        <v>87.995238095238093</v>
      </c>
      <c r="O45" s="251"/>
      <c r="P45" s="251">
        <v>82</v>
      </c>
      <c r="Q45" s="250">
        <f t="shared" si="7"/>
        <v>82</v>
      </c>
      <c r="R45" s="250">
        <f t="shared" si="8"/>
        <v>85.9968253968254</v>
      </c>
      <c r="S45" s="190"/>
      <c r="T45" s="190"/>
      <c r="U45" s="253" t="str">
        <f t="shared" si="15"/>
        <v/>
      </c>
      <c r="V45" s="253" t="str">
        <f t="shared" si="16"/>
        <v/>
      </c>
      <c r="W45" s="253" t="str">
        <f t="shared" si="17"/>
        <v/>
      </c>
      <c r="X45" s="253" t="str">
        <f t="shared" si="18"/>
        <v/>
      </c>
      <c r="Y45" s="253" t="str">
        <f t="shared" si="19"/>
        <v/>
      </c>
      <c r="Z45" s="253" t="str">
        <f t="shared" si="20"/>
        <v/>
      </c>
      <c r="AA45" s="253" t="str">
        <f t="shared" si="21"/>
        <v/>
      </c>
      <c r="AB45" s="253" t="str">
        <f t="shared" si="22"/>
        <v/>
      </c>
      <c r="AC45" s="253" t="str">
        <f t="shared" si="23"/>
        <v/>
      </c>
      <c r="AD45" s="253" t="str">
        <f t="shared" si="24"/>
        <v/>
      </c>
      <c r="AE45" s="254" t="str">
        <f t="shared" ref="AE45:AN45" si="95">IFERROR(RANK(U45,$U45:$AD45,0)+COUNTIF($U45:U45,U45)-1,"")</f>
        <v/>
      </c>
      <c r="AF45" s="254" t="str">
        <f t="shared" si="95"/>
        <v/>
      </c>
      <c r="AG45" s="254" t="str">
        <f t="shared" si="95"/>
        <v/>
      </c>
      <c r="AH45" s="254" t="str">
        <f t="shared" si="95"/>
        <v/>
      </c>
      <c r="AI45" s="254" t="str">
        <f t="shared" si="95"/>
        <v/>
      </c>
      <c r="AJ45" s="254" t="str">
        <f t="shared" si="95"/>
        <v/>
      </c>
      <c r="AK45" s="254" t="str">
        <f t="shared" si="95"/>
        <v/>
      </c>
      <c r="AL45" s="254" t="str">
        <f t="shared" si="95"/>
        <v/>
      </c>
      <c r="AM45" s="254" t="str">
        <f t="shared" si="95"/>
        <v/>
      </c>
      <c r="AN45" s="254" t="str">
        <f t="shared" si="95"/>
        <v/>
      </c>
      <c r="AO45" s="379" t="str">
        <f t="shared" si="26"/>
        <v>mampu menyimpulkan pesan dan informasi tentang kehidupan sehari-hari dari teks yang dibaca</v>
      </c>
      <c r="AP45" s="380" t="str">
        <f t="shared" si="27"/>
        <v>mampu menulis teks prosedur dengan informasi yang rinci dan akurat</v>
      </c>
      <c r="AQ45" s="380" t="str">
        <f t="shared" si="28"/>
        <v>mampu mengidentifikasi dan mengartikan kosakata baru dari teks yang dibaca</v>
      </c>
      <c r="AR45" s="380" t="str">
        <f t="shared" si="29"/>
        <v/>
      </c>
      <c r="AS45" s="380" t="str">
        <f t="shared" si="30"/>
        <v/>
      </c>
      <c r="AT45" s="380" t="str">
        <f t="shared" si="31"/>
        <v/>
      </c>
      <c r="AU45" s="380" t="str">
        <f t="shared" si="32"/>
        <v/>
      </c>
      <c r="AV45" s="380" t="str">
        <f t="shared" si="33"/>
        <v/>
      </c>
      <c r="AW45" s="380" t="str">
        <f t="shared" si="34"/>
        <v/>
      </c>
      <c r="AX45" s="380" t="str">
        <f t="shared" si="35"/>
        <v/>
      </c>
      <c r="AY45" s="255">
        <f t="shared" si="36"/>
        <v>0</v>
      </c>
      <c r="AZ45" s="255">
        <f t="shared" si="37"/>
        <v>0</v>
      </c>
      <c r="BA45" s="255">
        <f t="shared" si="38"/>
        <v>0</v>
      </c>
      <c r="BB45" s="255">
        <f t="shared" si="39"/>
        <v>0</v>
      </c>
      <c r="BC45" s="255">
        <f t="shared" si="40"/>
        <v>0</v>
      </c>
      <c r="BD45" s="255">
        <f t="shared" si="41"/>
        <v>0</v>
      </c>
      <c r="BE45" s="255">
        <f t="shared" si="42"/>
        <v>0</v>
      </c>
      <c r="BF45" s="255">
        <f t="shared" si="43"/>
        <v>0</v>
      </c>
      <c r="BG45" s="255">
        <f t="shared" si="44"/>
        <v>0</v>
      </c>
      <c r="BH45" s="255">
        <f t="shared" si="45"/>
        <v>0</v>
      </c>
      <c r="BI45" s="225">
        <f t="shared" si="46"/>
        <v>1</v>
      </c>
      <c r="BJ45" s="225">
        <f t="shared" si="47"/>
        <v>2</v>
      </c>
      <c r="BK45" s="225">
        <f t="shared" si="48"/>
        <v>3</v>
      </c>
      <c r="BL45" s="225">
        <f t="shared" si="49"/>
        <v>4</v>
      </c>
      <c r="BM45" s="225">
        <f t="shared" si="50"/>
        <v>5</v>
      </c>
      <c r="BN45" s="225">
        <f t="shared" si="51"/>
        <v>6</v>
      </c>
      <c r="BO45" s="225">
        <f t="shared" si="52"/>
        <v>7</v>
      </c>
      <c r="BP45" s="225">
        <f t="shared" si="53"/>
        <v>8</v>
      </c>
      <c r="BQ45" s="225">
        <f t="shared" si="54"/>
        <v>9</v>
      </c>
      <c r="BR45" s="225">
        <f t="shared" si="55"/>
        <v>10</v>
      </c>
      <c r="BS45" s="379" t="str">
        <f t="shared" si="56"/>
        <v/>
      </c>
      <c r="BT45" s="377" t="str">
        <f t="shared" si="57"/>
        <v/>
      </c>
      <c r="BU45" s="377" t="str">
        <f t="shared" si="58"/>
        <v/>
      </c>
      <c r="BV45" s="377" t="str">
        <f t="shared" si="59"/>
        <v xml:space="preserve"> mampu mengidentifikasi informasi dari media audio</v>
      </c>
      <c r="BW45" s="377" t="str">
        <f t="shared" si="60"/>
        <v>mampu menceritakan kembali informasi yang dibaca dari teks narasi dengan topik yang beraneka ragam</v>
      </c>
      <c r="BX45" s="377" t="str">
        <f t="shared" si="61"/>
        <v>mampu menjelaskan isi teks narasi yang dibacakan atau dari media audio</v>
      </c>
      <c r="BY45" s="377" t="str">
        <f t="shared" si="62"/>
        <v>mampu menulis teks narasi dengan informasi yang rinci dan akurat</v>
      </c>
      <c r="BZ45" s="377">
        <f t="shared" si="63"/>
        <v>0</v>
      </c>
      <c r="CA45" s="377">
        <f t="shared" si="64"/>
        <v>0</v>
      </c>
      <c r="CB45" s="377">
        <f t="shared" si="65"/>
        <v>0</v>
      </c>
      <c r="CC45" s="257" t="str">
        <f t="shared" si="66"/>
        <v>Kompetensi dalam hal mampu menyimpulkan pesan dan informasi tentang kehidupan sehari-hari dari teks yang dibacamampu menulis teks prosedur dengan informasi yang rinci dan akuratmampu mengidentifikasi dan mengartikan kosakata baru dari teks yang dibaca sudah tercapai.</v>
      </c>
      <c r="CD45" s="257" t="str">
        <f t="shared" si="67"/>
        <v>Kompetensi dalam hal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46" spans="1:82" ht="18.75" customHeight="1">
      <c r="A46" s="190"/>
      <c r="B46" s="208">
        <f>'DATA PESERTA DIDIK'!A36</f>
        <v>31</v>
      </c>
      <c r="C46" s="248" t="str">
        <f>'DATA PESERTA DIDIK'!D36</f>
        <v>VARIO RAUF WILUTOMO</v>
      </c>
      <c r="D46" s="358">
        <v>93.5</v>
      </c>
      <c r="E46" s="356">
        <v>93.5</v>
      </c>
      <c r="F46" s="356">
        <v>96.666666666666671</v>
      </c>
      <c r="G46" s="355">
        <v>92.5</v>
      </c>
      <c r="H46" s="355">
        <v>80.3333333333333</v>
      </c>
      <c r="I46" s="355">
        <v>88.333333333333329</v>
      </c>
      <c r="J46" s="355">
        <v>90</v>
      </c>
      <c r="K46" s="355"/>
      <c r="L46" s="355"/>
      <c r="M46" s="355"/>
      <c r="N46" s="250">
        <f t="shared" si="6"/>
        <v>90.69047619047619</v>
      </c>
      <c r="O46" s="251"/>
      <c r="P46" s="251">
        <v>90</v>
      </c>
      <c r="Q46" s="250">
        <f t="shared" si="7"/>
        <v>90</v>
      </c>
      <c r="R46" s="250">
        <f t="shared" si="8"/>
        <v>90.460317460317469</v>
      </c>
      <c r="S46" s="190"/>
      <c r="T46" s="190"/>
      <c r="U46" s="253" t="str">
        <f t="shared" si="15"/>
        <v/>
      </c>
      <c r="V46" s="253" t="str">
        <f t="shared" si="16"/>
        <v/>
      </c>
      <c r="W46" s="253" t="str">
        <f t="shared" si="17"/>
        <v/>
      </c>
      <c r="X46" s="253" t="str">
        <f t="shared" si="18"/>
        <v/>
      </c>
      <c r="Y46" s="253" t="str">
        <f t="shared" si="19"/>
        <v/>
      </c>
      <c r="Z46" s="253" t="str">
        <f t="shared" si="20"/>
        <v/>
      </c>
      <c r="AA46" s="253" t="str">
        <f t="shared" si="21"/>
        <v/>
      </c>
      <c r="AB46" s="253" t="str">
        <f t="shared" si="22"/>
        <v/>
      </c>
      <c r="AC46" s="253" t="str">
        <f t="shared" si="23"/>
        <v/>
      </c>
      <c r="AD46" s="253" t="str">
        <f t="shared" si="24"/>
        <v/>
      </c>
      <c r="AE46" s="254" t="str">
        <f t="shared" ref="AE46:AN46" si="96">IFERROR(RANK(U46,$U46:$AD46,0)+COUNTIF($U46:U46,U46)-1,"")</f>
        <v/>
      </c>
      <c r="AF46" s="254" t="str">
        <f t="shared" si="96"/>
        <v/>
      </c>
      <c r="AG46" s="254" t="str">
        <f t="shared" si="96"/>
        <v/>
      </c>
      <c r="AH46" s="254" t="str">
        <f t="shared" si="96"/>
        <v/>
      </c>
      <c r="AI46" s="254" t="str">
        <f t="shared" si="96"/>
        <v/>
      </c>
      <c r="AJ46" s="254" t="str">
        <f t="shared" si="96"/>
        <v/>
      </c>
      <c r="AK46" s="254" t="str">
        <f t="shared" si="96"/>
        <v/>
      </c>
      <c r="AL46" s="254" t="str">
        <f t="shared" si="96"/>
        <v/>
      </c>
      <c r="AM46" s="254" t="str">
        <f t="shared" si="96"/>
        <v/>
      </c>
      <c r="AN46" s="254" t="str">
        <f t="shared" si="96"/>
        <v/>
      </c>
      <c r="AO46" s="379" t="str">
        <f t="shared" si="26"/>
        <v>mampu menyimpulkan pesan dan informasi tentang kehidupan sehari-hari dari teks yang dibaca</v>
      </c>
      <c r="AP46" s="380" t="str">
        <f t="shared" si="27"/>
        <v>mampu menulis teks prosedur dengan informasi yang rinci dan akurat</v>
      </c>
      <c r="AQ46" s="380" t="str">
        <f t="shared" si="28"/>
        <v>mampu mengidentifikasi dan mengartikan kosakata baru dari teks yang dibaca</v>
      </c>
      <c r="AR46" s="380" t="str">
        <f t="shared" si="29"/>
        <v xml:space="preserve"> mampu mengidentifikasi informasi dari media audio</v>
      </c>
      <c r="AS46" s="380" t="str">
        <f t="shared" si="30"/>
        <v/>
      </c>
      <c r="AT46" s="380" t="str">
        <f t="shared" si="31"/>
        <v/>
      </c>
      <c r="AU46" s="380" t="str">
        <f t="shared" si="32"/>
        <v/>
      </c>
      <c r="AV46" s="380" t="str">
        <f t="shared" si="33"/>
        <v/>
      </c>
      <c r="AW46" s="380" t="str">
        <f t="shared" si="34"/>
        <v/>
      </c>
      <c r="AX46" s="380" t="str">
        <f t="shared" si="35"/>
        <v/>
      </c>
      <c r="AY46" s="255">
        <f t="shared" si="36"/>
        <v>0</v>
      </c>
      <c r="AZ46" s="255">
        <f t="shared" si="37"/>
        <v>0</v>
      </c>
      <c r="BA46" s="255">
        <f t="shared" si="38"/>
        <v>0</v>
      </c>
      <c r="BB46" s="255">
        <f t="shared" si="39"/>
        <v>0</v>
      </c>
      <c r="BC46" s="255">
        <f t="shared" si="40"/>
        <v>0</v>
      </c>
      <c r="BD46" s="255">
        <f t="shared" si="41"/>
        <v>0</v>
      </c>
      <c r="BE46" s="255">
        <f t="shared" si="42"/>
        <v>0</v>
      </c>
      <c r="BF46" s="255">
        <f t="shared" si="43"/>
        <v>0</v>
      </c>
      <c r="BG46" s="255">
        <f t="shared" si="44"/>
        <v>0</v>
      </c>
      <c r="BH46" s="255">
        <f t="shared" si="45"/>
        <v>0</v>
      </c>
      <c r="BI46" s="225">
        <f t="shared" si="46"/>
        <v>1</v>
      </c>
      <c r="BJ46" s="225">
        <f t="shared" si="47"/>
        <v>2</v>
      </c>
      <c r="BK46" s="225">
        <f t="shared" si="48"/>
        <v>3</v>
      </c>
      <c r="BL46" s="225">
        <f t="shared" si="49"/>
        <v>4</v>
      </c>
      <c r="BM46" s="225">
        <f t="shared" si="50"/>
        <v>5</v>
      </c>
      <c r="BN46" s="225">
        <f t="shared" si="51"/>
        <v>6</v>
      </c>
      <c r="BO46" s="225">
        <f t="shared" si="52"/>
        <v>7</v>
      </c>
      <c r="BP46" s="225">
        <f t="shared" si="53"/>
        <v>8</v>
      </c>
      <c r="BQ46" s="225">
        <f t="shared" si="54"/>
        <v>9</v>
      </c>
      <c r="BR46" s="225">
        <f t="shared" si="55"/>
        <v>10</v>
      </c>
      <c r="BS46" s="379" t="str">
        <f t="shared" si="56"/>
        <v/>
      </c>
      <c r="BT46" s="377" t="str">
        <f t="shared" si="57"/>
        <v/>
      </c>
      <c r="BU46" s="377" t="str">
        <f t="shared" si="58"/>
        <v/>
      </c>
      <c r="BV46" s="377" t="str">
        <f t="shared" si="59"/>
        <v/>
      </c>
      <c r="BW46" s="377" t="str">
        <f t="shared" si="60"/>
        <v>mampu menceritakan kembali informasi yang dibaca dari teks narasi dengan topik yang beraneka ragam</v>
      </c>
      <c r="BX46" s="377" t="str">
        <f t="shared" si="61"/>
        <v>mampu menjelaskan isi teks narasi yang dibacakan atau dari media audio</v>
      </c>
      <c r="BY46" s="377" t="str">
        <f t="shared" si="62"/>
        <v>mampu menulis teks narasi dengan informasi yang rinci dan akurat</v>
      </c>
      <c r="BZ46" s="377">
        <f t="shared" si="63"/>
        <v>0</v>
      </c>
      <c r="CA46" s="377">
        <f t="shared" si="64"/>
        <v>0</v>
      </c>
      <c r="CB46" s="377">
        <f t="shared" si="65"/>
        <v>0</v>
      </c>
      <c r="CC46" s="257" t="str">
        <f t="shared" si="66"/>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CD46" s="257" t="str">
        <f t="shared" si="67"/>
        <v>Kompetensi dalam hal mampu menceritakan kembali informasi yang dibaca dari teks narasi dengan topik yang beraneka ragammampu menjelaskan isi teks narasi yang dibacakan atau dari media audiomampu menulis teks narasi dengan informasi yang rinci dan akurat perlu ditingkatkan.</v>
      </c>
    </row>
    <row r="47" spans="1:82" ht="18.75" customHeight="1">
      <c r="A47" s="190"/>
      <c r="B47" s="208">
        <f>'DATA PESERTA DIDIK'!A37</f>
        <v>32</v>
      </c>
      <c r="C47" s="248" t="str">
        <f>'DATA PESERTA DIDIK'!D37</f>
        <v>BERLIANTI QAIRINA WIGATI CANDRA</v>
      </c>
      <c r="D47" s="358">
        <v>85.666666666666671</v>
      </c>
      <c r="E47" s="356">
        <v>88.5</v>
      </c>
      <c r="F47" s="356">
        <v>91.25</v>
      </c>
      <c r="G47" s="355">
        <v>80</v>
      </c>
      <c r="H47" s="355">
        <v>81</v>
      </c>
      <c r="I47" s="355">
        <v>93.333333333333329</v>
      </c>
      <c r="J47" s="355">
        <v>90</v>
      </c>
      <c r="K47" s="355"/>
      <c r="L47" s="355"/>
      <c r="M47" s="355"/>
      <c r="N47" s="250">
        <f t="shared" si="6"/>
        <v>87.107142857142861</v>
      </c>
      <c r="O47" s="251"/>
      <c r="P47" s="251">
        <v>83.333333333333343</v>
      </c>
      <c r="Q47" s="250">
        <f t="shared" si="7"/>
        <v>83.333333333333343</v>
      </c>
      <c r="R47" s="250">
        <f t="shared" si="8"/>
        <v>85.849206349206341</v>
      </c>
      <c r="S47" s="190"/>
      <c r="T47" s="190"/>
      <c r="U47" s="253" t="str">
        <f t="shared" si="15"/>
        <v/>
      </c>
      <c r="V47" s="253" t="str">
        <f t="shared" si="16"/>
        <v/>
      </c>
      <c r="W47" s="253" t="str">
        <f t="shared" si="17"/>
        <v/>
      </c>
      <c r="X47" s="253" t="str">
        <f t="shared" si="18"/>
        <v/>
      </c>
      <c r="Y47" s="253" t="str">
        <f t="shared" si="19"/>
        <v/>
      </c>
      <c r="Z47" s="253" t="str">
        <f t="shared" si="20"/>
        <v/>
      </c>
      <c r="AA47" s="253" t="str">
        <f t="shared" si="21"/>
        <v/>
      </c>
      <c r="AB47" s="253" t="str">
        <f t="shared" si="22"/>
        <v/>
      </c>
      <c r="AC47" s="253" t="str">
        <f t="shared" si="23"/>
        <v/>
      </c>
      <c r="AD47" s="253" t="str">
        <f t="shared" si="24"/>
        <v/>
      </c>
      <c r="AE47" s="254" t="str">
        <f t="shared" ref="AE47:AN47" si="97">IFERROR(RANK(U47,$U47:$AD47,0)+COUNTIF($U47:U47,U47)-1,"")</f>
        <v/>
      </c>
      <c r="AF47" s="254" t="str">
        <f t="shared" si="97"/>
        <v/>
      </c>
      <c r="AG47" s="254" t="str">
        <f t="shared" si="97"/>
        <v/>
      </c>
      <c r="AH47" s="254" t="str">
        <f t="shared" si="97"/>
        <v/>
      </c>
      <c r="AI47" s="254" t="str">
        <f t="shared" si="97"/>
        <v/>
      </c>
      <c r="AJ47" s="254" t="str">
        <f t="shared" si="97"/>
        <v/>
      </c>
      <c r="AK47" s="254" t="str">
        <f t="shared" si="97"/>
        <v/>
      </c>
      <c r="AL47" s="254" t="str">
        <f t="shared" si="97"/>
        <v/>
      </c>
      <c r="AM47" s="254" t="str">
        <f t="shared" si="97"/>
        <v/>
      </c>
      <c r="AN47" s="254" t="str">
        <f t="shared" si="97"/>
        <v/>
      </c>
      <c r="AO47" s="379" t="str">
        <f t="shared" si="26"/>
        <v/>
      </c>
      <c r="AP47" s="380" t="str">
        <f t="shared" si="27"/>
        <v>mampu menulis teks prosedur dengan informasi yang rinci dan akurat</v>
      </c>
      <c r="AQ47" s="380" t="str">
        <f t="shared" si="28"/>
        <v>mampu mengidentifikasi dan mengartikan kosakata baru dari teks yang dibaca</v>
      </c>
      <c r="AR47" s="380" t="str">
        <f t="shared" si="29"/>
        <v/>
      </c>
      <c r="AS47" s="380" t="str">
        <f t="shared" si="30"/>
        <v/>
      </c>
      <c r="AT47" s="380" t="str">
        <f t="shared" si="31"/>
        <v>mampu menjelaskan isi teks narasi yang dibacakan atau dari media audio</v>
      </c>
      <c r="AU47" s="380" t="str">
        <f t="shared" si="32"/>
        <v>mampu menulis teks narasi dengan informasi yang rinci dan akurat</v>
      </c>
      <c r="AV47" s="380" t="str">
        <f t="shared" si="33"/>
        <v/>
      </c>
      <c r="AW47" s="380" t="str">
        <f t="shared" si="34"/>
        <v/>
      </c>
      <c r="AX47" s="380" t="str">
        <f t="shared" si="35"/>
        <v/>
      </c>
      <c r="AY47" s="255">
        <f t="shared" si="36"/>
        <v>0</v>
      </c>
      <c r="AZ47" s="255">
        <f t="shared" si="37"/>
        <v>0</v>
      </c>
      <c r="BA47" s="255">
        <f t="shared" si="38"/>
        <v>0</v>
      </c>
      <c r="BB47" s="255">
        <f t="shared" si="39"/>
        <v>0</v>
      </c>
      <c r="BC47" s="255">
        <f t="shared" si="40"/>
        <v>0</v>
      </c>
      <c r="BD47" s="255">
        <f t="shared" si="41"/>
        <v>0</v>
      </c>
      <c r="BE47" s="255">
        <f t="shared" si="42"/>
        <v>0</v>
      </c>
      <c r="BF47" s="255">
        <f t="shared" si="43"/>
        <v>0</v>
      </c>
      <c r="BG47" s="255">
        <f t="shared" si="44"/>
        <v>0</v>
      </c>
      <c r="BH47" s="255">
        <f t="shared" si="45"/>
        <v>0</v>
      </c>
      <c r="BI47" s="225">
        <f t="shared" si="46"/>
        <v>1</v>
      </c>
      <c r="BJ47" s="225">
        <f t="shared" si="47"/>
        <v>2</v>
      </c>
      <c r="BK47" s="225">
        <f t="shared" si="48"/>
        <v>3</v>
      </c>
      <c r="BL47" s="225">
        <f t="shared" si="49"/>
        <v>4</v>
      </c>
      <c r="BM47" s="225">
        <f t="shared" si="50"/>
        <v>5</v>
      </c>
      <c r="BN47" s="225">
        <f t="shared" si="51"/>
        <v>6</v>
      </c>
      <c r="BO47" s="225">
        <f t="shared" si="52"/>
        <v>7</v>
      </c>
      <c r="BP47" s="225">
        <f t="shared" si="53"/>
        <v>8</v>
      </c>
      <c r="BQ47" s="225">
        <f t="shared" si="54"/>
        <v>9</v>
      </c>
      <c r="BR47" s="225">
        <f t="shared" si="55"/>
        <v>10</v>
      </c>
      <c r="BS47" s="379" t="str">
        <f t="shared" si="56"/>
        <v>mampu menyimpulkan pesan dan informasi tentang kehidupan sehari-hari dari teks yang dibaca</v>
      </c>
      <c r="BT47" s="377" t="str">
        <f t="shared" si="57"/>
        <v/>
      </c>
      <c r="BU47" s="377" t="str">
        <f t="shared" si="58"/>
        <v/>
      </c>
      <c r="BV47" s="377" t="str">
        <f t="shared" si="59"/>
        <v xml:space="preserve"> mampu mengidentifikasi informasi dari media audio</v>
      </c>
      <c r="BW47" s="377" t="str">
        <f t="shared" si="60"/>
        <v>mampu menceritakan kembali informasi yang dibaca dari teks narasi dengan topik yang beraneka ragam</v>
      </c>
      <c r="BX47" s="377" t="str">
        <f t="shared" si="61"/>
        <v/>
      </c>
      <c r="BY47" s="377" t="str">
        <f t="shared" si="62"/>
        <v/>
      </c>
      <c r="BZ47" s="377">
        <f t="shared" si="63"/>
        <v>0</v>
      </c>
      <c r="CA47" s="377">
        <f t="shared" si="64"/>
        <v>0</v>
      </c>
      <c r="CB47" s="377">
        <f t="shared" si="65"/>
        <v>0</v>
      </c>
      <c r="CC47" s="257" t="str">
        <f t="shared" si="66"/>
        <v>Kompetensi dalam hal mampu menulis teks prosedur dengan informasi yang rinci dan akuratmampu mengidentifikasi dan mengartikan kosakata baru dari teks yang dibacamampu menjelaskan isi teks narasi yang dibacakan atau dari media audiomampu menulis teks narasi dengan informasi yang rinci dan akurat sudah tercapai.</v>
      </c>
      <c r="CD47" s="257" t="str">
        <f t="shared" si="67"/>
        <v>Kompetensi dalam hal mampu menyimpulkan pesan dan informasi tentang kehidupan sehari-hari dari teks yang dibaca mampu mengidentifikasi informasi dari media audiomampu menceritakan kembali informasi yang dibaca dari teks narasi dengan topik yang beraneka ragam perlu ditingkatkan.</v>
      </c>
    </row>
    <row r="48" spans="1:82" ht="18.75" customHeight="1">
      <c r="A48" s="190"/>
      <c r="B48" s="208">
        <f>'DATA PESERTA DIDIK'!A38</f>
        <v>33</v>
      </c>
      <c r="C48" s="248">
        <f>'DATA PESERTA DIDIK'!D38</f>
        <v>0</v>
      </c>
      <c r="D48" s="356"/>
      <c r="E48" s="356"/>
      <c r="F48" s="356"/>
      <c r="G48" s="355"/>
      <c r="H48" s="355"/>
      <c r="I48" s="355"/>
      <c r="J48" s="355"/>
      <c r="K48" s="355"/>
      <c r="L48" s="355"/>
      <c r="M48" s="355"/>
      <c r="N48" s="250" t="str">
        <f t="shared" si="6"/>
        <v>-</v>
      </c>
      <c r="O48" s="251"/>
      <c r="P48" s="251"/>
      <c r="Q48" s="250" t="str">
        <f t="shared" si="7"/>
        <v>-</v>
      </c>
      <c r="R48" s="250" t="str">
        <f t="shared" si="8"/>
        <v>-</v>
      </c>
      <c r="S48" s="190"/>
      <c r="T48" s="190"/>
      <c r="U48" s="253" t="str">
        <f t="shared" si="15"/>
        <v/>
      </c>
      <c r="V48" s="253" t="str">
        <f t="shared" si="16"/>
        <v/>
      </c>
      <c r="W48" s="253" t="str">
        <f t="shared" si="17"/>
        <v/>
      </c>
      <c r="X48" s="253" t="str">
        <f t="shared" si="18"/>
        <v/>
      </c>
      <c r="Y48" s="253" t="str">
        <f t="shared" si="19"/>
        <v/>
      </c>
      <c r="Z48" s="253" t="str">
        <f t="shared" si="20"/>
        <v/>
      </c>
      <c r="AA48" s="253" t="str">
        <f t="shared" si="21"/>
        <v/>
      </c>
      <c r="AB48" s="253" t="str">
        <f t="shared" si="22"/>
        <v/>
      </c>
      <c r="AC48" s="253" t="str">
        <f t="shared" si="23"/>
        <v/>
      </c>
      <c r="AD48" s="253" t="str">
        <f t="shared" si="24"/>
        <v/>
      </c>
      <c r="AE48" s="254" t="str">
        <f t="shared" ref="AE48:AN48" si="98">IFERROR(RANK(U48,$U48:$AD48,0)+COUNTIF($U48:U48,U48)-1,"")</f>
        <v/>
      </c>
      <c r="AF48" s="254" t="str">
        <f t="shared" si="98"/>
        <v/>
      </c>
      <c r="AG48" s="254" t="str">
        <f t="shared" si="98"/>
        <v/>
      </c>
      <c r="AH48" s="254" t="str">
        <f t="shared" si="98"/>
        <v/>
      </c>
      <c r="AI48" s="254" t="str">
        <f t="shared" si="98"/>
        <v/>
      </c>
      <c r="AJ48" s="254" t="str">
        <f t="shared" si="98"/>
        <v/>
      </c>
      <c r="AK48" s="254" t="str">
        <f t="shared" si="98"/>
        <v/>
      </c>
      <c r="AL48" s="254" t="str">
        <f t="shared" si="98"/>
        <v/>
      </c>
      <c r="AM48" s="254" t="str">
        <f t="shared" si="98"/>
        <v/>
      </c>
      <c r="AN48" s="254" t="str">
        <f t="shared" si="98"/>
        <v/>
      </c>
      <c r="AO48" s="379" t="str">
        <f t="shared" si="26"/>
        <v/>
      </c>
      <c r="AP48" s="380" t="str">
        <f t="shared" si="27"/>
        <v/>
      </c>
      <c r="AQ48" s="380" t="str">
        <f t="shared" si="28"/>
        <v/>
      </c>
      <c r="AR48" s="380" t="str">
        <f t="shared" si="29"/>
        <v/>
      </c>
      <c r="AS48" s="380" t="str">
        <f t="shared" si="30"/>
        <v/>
      </c>
      <c r="AT48" s="380" t="str">
        <f t="shared" si="31"/>
        <v/>
      </c>
      <c r="AU48" s="380" t="str">
        <f t="shared" si="32"/>
        <v/>
      </c>
      <c r="AV48" s="380" t="str">
        <f t="shared" si="33"/>
        <v/>
      </c>
      <c r="AW48" s="380" t="str">
        <f t="shared" si="34"/>
        <v/>
      </c>
      <c r="AX48" s="380" t="str">
        <f t="shared" si="35"/>
        <v/>
      </c>
      <c r="AY48" s="255">
        <f t="shared" si="36"/>
        <v>0</v>
      </c>
      <c r="AZ48" s="255">
        <f t="shared" si="37"/>
        <v>0</v>
      </c>
      <c r="BA48" s="255">
        <f t="shared" si="38"/>
        <v>0</v>
      </c>
      <c r="BB48" s="255">
        <f t="shared" si="39"/>
        <v>0</v>
      </c>
      <c r="BC48" s="255">
        <f t="shared" si="40"/>
        <v>0</v>
      </c>
      <c r="BD48" s="255">
        <f t="shared" si="41"/>
        <v>0</v>
      </c>
      <c r="BE48" s="255">
        <f t="shared" si="42"/>
        <v>0</v>
      </c>
      <c r="BF48" s="255">
        <f t="shared" si="43"/>
        <v>0</v>
      </c>
      <c r="BG48" s="255">
        <f t="shared" si="44"/>
        <v>0</v>
      </c>
      <c r="BH48" s="255">
        <f t="shared" si="45"/>
        <v>0</v>
      </c>
      <c r="BI48" s="225">
        <f t="shared" si="46"/>
        <v>1</v>
      </c>
      <c r="BJ48" s="225">
        <f t="shared" si="47"/>
        <v>2</v>
      </c>
      <c r="BK48" s="225">
        <f t="shared" si="48"/>
        <v>3</v>
      </c>
      <c r="BL48" s="225">
        <f t="shared" si="49"/>
        <v>4</v>
      </c>
      <c r="BM48" s="225">
        <f t="shared" si="50"/>
        <v>5</v>
      </c>
      <c r="BN48" s="225">
        <f t="shared" si="51"/>
        <v>6</v>
      </c>
      <c r="BO48" s="225">
        <f t="shared" si="52"/>
        <v>7</v>
      </c>
      <c r="BP48" s="225">
        <f t="shared" si="53"/>
        <v>8</v>
      </c>
      <c r="BQ48" s="225">
        <f t="shared" si="54"/>
        <v>9</v>
      </c>
      <c r="BR48" s="225">
        <f t="shared" si="55"/>
        <v>10</v>
      </c>
      <c r="BS48" s="379" t="str">
        <f t="shared" si="56"/>
        <v>mampu menyimpulkan pesan dan informasi tentang kehidupan sehari-hari dari teks yang dibaca</v>
      </c>
      <c r="BT48" s="377" t="str">
        <f t="shared" si="57"/>
        <v>mampu menulis teks prosedur dengan informasi yang rinci dan akurat</v>
      </c>
      <c r="BU48" s="377" t="str">
        <f t="shared" si="58"/>
        <v>mampu mengidentifikasi dan mengartikan kosakata baru dari teks yang dibaca</v>
      </c>
      <c r="BV48" s="377" t="str">
        <f t="shared" si="59"/>
        <v xml:space="preserve"> mampu mengidentifikasi informasi dari media audio</v>
      </c>
      <c r="BW48" s="377" t="str">
        <f t="shared" si="60"/>
        <v>mampu menceritakan kembali informasi yang dibaca dari teks narasi dengan topik yang beraneka ragam</v>
      </c>
      <c r="BX48" s="377" t="str">
        <f t="shared" si="61"/>
        <v>mampu menjelaskan isi teks narasi yang dibacakan atau dari media audio</v>
      </c>
      <c r="BY48" s="377" t="str">
        <f t="shared" si="62"/>
        <v>mampu menulis teks narasi dengan informasi yang rinci dan akurat</v>
      </c>
      <c r="BZ48" s="377">
        <f t="shared" si="63"/>
        <v>0</v>
      </c>
      <c r="CA48" s="377">
        <f t="shared" si="64"/>
        <v>0</v>
      </c>
      <c r="CB48" s="377">
        <f t="shared" si="65"/>
        <v>0</v>
      </c>
      <c r="CC48" s="257" t="str">
        <f t="shared" si="66"/>
        <v>Kompetensi dalam hal  sudah tercapai.</v>
      </c>
      <c r="CD48"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49" spans="1:82" ht="18.75" customHeight="1">
      <c r="A49" s="190"/>
      <c r="B49" s="208">
        <f>'DATA PESERTA DIDIK'!A39</f>
        <v>34</v>
      </c>
      <c r="C49" s="248">
        <f>'DATA PESERTA DIDIK'!D39</f>
        <v>0</v>
      </c>
      <c r="D49" s="356"/>
      <c r="E49" s="356"/>
      <c r="F49" s="356"/>
      <c r="G49" s="355"/>
      <c r="H49" s="355"/>
      <c r="I49" s="355"/>
      <c r="J49" s="355"/>
      <c r="K49" s="355"/>
      <c r="L49" s="355"/>
      <c r="M49" s="355"/>
      <c r="N49" s="250" t="str">
        <f t="shared" si="6"/>
        <v>-</v>
      </c>
      <c r="O49" s="251"/>
      <c r="P49" s="251"/>
      <c r="Q49" s="250" t="str">
        <f t="shared" si="7"/>
        <v>-</v>
      </c>
      <c r="R49" s="250" t="str">
        <f t="shared" si="8"/>
        <v>-</v>
      </c>
      <c r="S49" s="190"/>
      <c r="T49" s="190"/>
      <c r="U49" s="253" t="str">
        <f t="shared" si="15"/>
        <v/>
      </c>
      <c r="V49" s="253" t="str">
        <f t="shared" si="16"/>
        <v/>
      </c>
      <c r="W49" s="253" t="str">
        <f t="shared" si="17"/>
        <v/>
      </c>
      <c r="X49" s="253" t="str">
        <f t="shared" si="18"/>
        <v/>
      </c>
      <c r="Y49" s="253" t="str">
        <f t="shared" si="19"/>
        <v/>
      </c>
      <c r="Z49" s="253" t="str">
        <f t="shared" si="20"/>
        <v/>
      </c>
      <c r="AA49" s="253" t="str">
        <f t="shared" si="21"/>
        <v/>
      </c>
      <c r="AB49" s="253" t="str">
        <f t="shared" si="22"/>
        <v/>
      </c>
      <c r="AC49" s="253" t="str">
        <f t="shared" si="23"/>
        <v/>
      </c>
      <c r="AD49" s="253" t="str">
        <f t="shared" si="24"/>
        <v/>
      </c>
      <c r="AE49" s="254" t="str">
        <f t="shared" ref="AE49:AN49" si="99">IFERROR(RANK(U49,$U49:$AD49,0)+COUNTIF($U49:U49,U49)-1,"")</f>
        <v/>
      </c>
      <c r="AF49" s="254" t="str">
        <f t="shared" si="99"/>
        <v/>
      </c>
      <c r="AG49" s="254" t="str">
        <f t="shared" si="99"/>
        <v/>
      </c>
      <c r="AH49" s="254" t="str">
        <f t="shared" si="99"/>
        <v/>
      </c>
      <c r="AI49" s="254" t="str">
        <f t="shared" si="99"/>
        <v/>
      </c>
      <c r="AJ49" s="254" t="str">
        <f t="shared" si="99"/>
        <v/>
      </c>
      <c r="AK49" s="254" t="str">
        <f t="shared" si="99"/>
        <v/>
      </c>
      <c r="AL49" s="254" t="str">
        <f t="shared" si="99"/>
        <v/>
      </c>
      <c r="AM49" s="254" t="str">
        <f t="shared" si="99"/>
        <v/>
      </c>
      <c r="AN49" s="254" t="str">
        <f t="shared" si="99"/>
        <v/>
      </c>
      <c r="AO49" s="379" t="str">
        <f t="shared" si="26"/>
        <v/>
      </c>
      <c r="AP49" s="380" t="str">
        <f t="shared" si="27"/>
        <v/>
      </c>
      <c r="AQ49" s="380" t="str">
        <f t="shared" si="28"/>
        <v/>
      </c>
      <c r="AR49" s="380" t="str">
        <f t="shared" si="29"/>
        <v/>
      </c>
      <c r="AS49" s="380" t="str">
        <f t="shared" si="30"/>
        <v/>
      </c>
      <c r="AT49" s="380" t="str">
        <f t="shared" si="31"/>
        <v/>
      </c>
      <c r="AU49" s="380" t="str">
        <f t="shared" si="32"/>
        <v/>
      </c>
      <c r="AV49" s="380" t="str">
        <f t="shared" si="33"/>
        <v/>
      </c>
      <c r="AW49" s="380" t="str">
        <f t="shared" si="34"/>
        <v/>
      </c>
      <c r="AX49" s="380" t="str">
        <f t="shared" si="35"/>
        <v/>
      </c>
      <c r="AY49" s="255">
        <f t="shared" si="36"/>
        <v>0</v>
      </c>
      <c r="AZ49" s="255">
        <f t="shared" si="37"/>
        <v>0</v>
      </c>
      <c r="BA49" s="255">
        <f t="shared" si="38"/>
        <v>0</v>
      </c>
      <c r="BB49" s="255">
        <f t="shared" si="39"/>
        <v>0</v>
      </c>
      <c r="BC49" s="255">
        <f t="shared" si="40"/>
        <v>0</v>
      </c>
      <c r="BD49" s="255">
        <f t="shared" si="41"/>
        <v>0</v>
      </c>
      <c r="BE49" s="255">
        <f t="shared" si="42"/>
        <v>0</v>
      </c>
      <c r="BF49" s="255">
        <f t="shared" si="43"/>
        <v>0</v>
      </c>
      <c r="BG49" s="255">
        <f t="shared" si="44"/>
        <v>0</v>
      </c>
      <c r="BH49" s="255">
        <f t="shared" si="45"/>
        <v>0</v>
      </c>
      <c r="BI49" s="225">
        <f t="shared" si="46"/>
        <v>1</v>
      </c>
      <c r="BJ49" s="225">
        <f t="shared" si="47"/>
        <v>2</v>
      </c>
      <c r="BK49" s="225">
        <f t="shared" si="48"/>
        <v>3</v>
      </c>
      <c r="BL49" s="225">
        <f t="shared" si="49"/>
        <v>4</v>
      </c>
      <c r="BM49" s="225">
        <f t="shared" si="50"/>
        <v>5</v>
      </c>
      <c r="BN49" s="225">
        <f t="shared" si="51"/>
        <v>6</v>
      </c>
      <c r="BO49" s="225">
        <f t="shared" si="52"/>
        <v>7</v>
      </c>
      <c r="BP49" s="225">
        <f t="shared" si="53"/>
        <v>8</v>
      </c>
      <c r="BQ49" s="225">
        <f t="shared" si="54"/>
        <v>9</v>
      </c>
      <c r="BR49" s="225">
        <f t="shared" si="55"/>
        <v>10</v>
      </c>
      <c r="BS49" s="379" t="str">
        <f t="shared" si="56"/>
        <v>mampu menyimpulkan pesan dan informasi tentang kehidupan sehari-hari dari teks yang dibaca</v>
      </c>
      <c r="BT49" s="377" t="str">
        <f t="shared" si="57"/>
        <v>mampu menulis teks prosedur dengan informasi yang rinci dan akurat</v>
      </c>
      <c r="BU49" s="377" t="str">
        <f t="shared" si="58"/>
        <v>mampu mengidentifikasi dan mengartikan kosakata baru dari teks yang dibaca</v>
      </c>
      <c r="BV49" s="377" t="str">
        <f t="shared" si="59"/>
        <v xml:space="preserve"> mampu mengidentifikasi informasi dari media audio</v>
      </c>
      <c r="BW49" s="377" t="str">
        <f t="shared" si="60"/>
        <v>mampu menceritakan kembali informasi yang dibaca dari teks narasi dengan topik yang beraneka ragam</v>
      </c>
      <c r="BX49" s="377" t="str">
        <f t="shared" si="61"/>
        <v>mampu menjelaskan isi teks narasi yang dibacakan atau dari media audio</v>
      </c>
      <c r="BY49" s="377" t="str">
        <f t="shared" si="62"/>
        <v>mampu menulis teks narasi dengan informasi yang rinci dan akurat</v>
      </c>
      <c r="BZ49" s="377">
        <f t="shared" si="63"/>
        <v>0</v>
      </c>
      <c r="CA49" s="377">
        <f t="shared" si="64"/>
        <v>0</v>
      </c>
      <c r="CB49" s="377">
        <f t="shared" si="65"/>
        <v>0</v>
      </c>
      <c r="CC49" s="257" t="str">
        <f t="shared" si="66"/>
        <v>Kompetensi dalam hal  sudah tercapai.</v>
      </c>
      <c r="CD49"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si="15"/>
        <v/>
      </c>
      <c r="V50" s="253" t="str">
        <f t="shared" si="16"/>
        <v/>
      </c>
      <c r="W50" s="253" t="str">
        <f t="shared" si="17"/>
        <v/>
      </c>
      <c r="X50" s="253" t="str">
        <f t="shared" si="18"/>
        <v/>
      </c>
      <c r="Y50" s="253" t="str">
        <f t="shared" si="19"/>
        <v/>
      </c>
      <c r="Z50" s="253" t="str">
        <f t="shared" si="20"/>
        <v/>
      </c>
      <c r="AA50" s="253" t="str">
        <f t="shared" si="21"/>
        <v/>
      </c>
      <c r="AB50" s="253" t="str">
        <f t="shared" si="22"/>
        <v/>
      </c>
      <c r="AC50" s="253" t="str">
        <f t="shared" si="23"/>
        <v/>
      </c>
      <c r="AD50" s="253" t="str">
        <f t="shared" si="24"/>
        <v/>
      </c>
      <c r="AE50" s="254" t="str">
        <f t="shared" ref="AE50:AN50" si="100">IFERROR(RANK(U50,$U50:$AD50,0)+COUNTIF($U50:U50,U50)-1,"")</f>
        <v/>
      </c>
      <c r="AF50" s="254" t="str">
        <f t="shared" si="100"/>
        <v/>
      </c>
      <c r="AG50" s="254" t="str">
        <f t="shared" si="100"/>
        <v/>
      </c>
      <c r="AH50" s="254" t="str">
        <f t="shared" si="100"/>
        <v/>
      </c>
      <c r="AI50" s="254" t="str">
        <f t="shared" si="100"/>
        <v/>
      </c>
      <c r="AJ50" s="254" t="str">
        <f t="shared" si="100"/>
        <v/>
      </c>
      <c r="AK50" s="254" t="str">
        <f t="shared" si="100"/>
        <v/>
      </c>
      <c r="AL50" s="254" t="str">
        <f t="shared" si="100"/>
        <v/>
      </c>
      <c r="AM50" s="254" t="str">
        <f t="shared" si="100"/>
        <v/>
      </c>
      <c r="AN50" s="254" t="str">
        <f t="shared" si="100"/>
        <v/>
      </c>
      <c r="AO50" s="379" t="str">
        <f t="shared" si="26"/>
        <v/>
      </c>
      <c r="AP50" s="380" t="str">
        <f t="shared" si="27"/>
        <v/>
      </c>
      <c r="AQ50" s="380" t="str">
        <f t="shared" si="28"/>
        <v/>
      </c>
      <c r="AR50" s="380" t="str">
        <f t="shared" si="29"/>
        <v/>
      </c>
      <c r="AS50" s="380" t="str">
        <f t="shared" si="30"/>
        <v/>
      </c>
      <c r="AT50" s="380" t="str">
        <f t="shared" si="31"/>
        <v/>
      </c>
      <c r="AU50" s="380" t="str">
        <f t="shared" si="32"/>
        <v/>
      </c>
      <c r="AV50" s="380" t="str">
        <f t="shared" si="33"/>
        <v/>
      </c>
      <c r="AW50" s="380" t="str">
        <f t="shared" si="34"/>
        <v/>
      </c>
      <c r="AX50" s="380" t="str">
        <f t="shared" si="35"/>
        <v/>
      </c>
      <c r="AY50" s="255">
        <f t="shared" si="36"/>
        <v>0</v>
      </c>
      <c r="AZ50" s="255">
        <f t="shared" si="37"/>
        <v>0</v>
      </c>
      <c r="BA50" s="255">
        <f t="shared" si="38"/>
        <v>0</v>
      </c>
      <c r="BB50" s="255">
        <f t="shared" si="39"/>
        <v>0</v>
      </c>
      <c r="BC50" s="255">
        <f t="shared" si="40"/>
        <v>0</v>
      </c>
      <c r="BD50" s="255">
        <f t="shared" si="41"/>
        <v>0</v>
      </c>
      <c r="BE50" s="255">
        <f t="shared" si="42"/>
        <v>0</v>
      </c>
      <c r="BF50" s="255">
        <f t="shared" si="43"/>
        <v>0</v>
      </c>
      <c r="BG50" s="255">
        <f t="shared" si="44"/>
        <v>0</v>
      </c>
      <c r="BH50" s="255">
        <f t="shared" si="45"/>
        <v>0</v>
      </c>
      <c r="BI50" s="225">
        <f t="shared" si="46"/>
        <v>1</v>
      </c>
      <c r="BJ50" s="225">
        <f t="shared" si="47"/>
        <v>2</v>
      </c>
      <c r="BK50" s="225">
        <f t="shared" si="48"/>
        <v>3</v>
      </c>
      <c r="BL50" s="225">
        <f t="shared" si="49"/>
        <v>4</v>
      </c>
      <c r="BM50" s="225">
        <f t="shared" si="50"/>
        <v>5</v>
      </c>
      <c r="BN50" s="225">
        <f t="shared" si="51"/>
        <v>6</v>
      </c>
      <c r="BO50" s="225">
        <f t="shared" si="52"/>
        <v>7</v>
      </c>
      <c r="BP50" s="225">
        <f t="shared" si="53"/>
        <v>8</v>
      </c>
      <c r="BQ50" s="225">
        <f t="shared" si="54"/>
        <v>9</v>
      </c>
      <c r="BR50" s="225">
        <f t="shared" si="55"/>
        <v>10</v>
      </c>
      <c r="BS50" s="379" t="str">
        <f t="shared" si="56"/>
        <v>mampu menyimpulkan pesan dan informasi tentang kehidupan sehari-hari dari teks yang dibaca</v>
      </c>
      <c r="BT50" s="377" t="str">
        <f t="shared" si="57"/>
        <v>mampu menulis teks prosedur dengan informasi yang rinci dan akurat</v>
      </c>
      <c r="BU50" s="377" t="str">
        <f t="shared" si="58"/>
        <v>mampu mengidentifikasi dan mengartikan kosakata baru dari teks yang dibaca</v>
      </c>
      <c r="BV50" s="377" t="str">
        <f t="shared" si="59"/>
        <v xml:space="preserve"> mampu mengidentifikasi informasi dari media audio</v>
      </c>
      <c r="BW50" s="377" t="str">
        <f t="shared" si="60"/>
        <v>mampu menceritakan kembali informasi yang dibaca dari teks narasi dengan topik yang beraneka ragam</v>
      </c>
      <c r="BX50" s="377" t="str">
        <f t="shared" si="61"/>
        <v>mampu menjelaskan isi teks narasi yang dibacakan atau dari media audio</v>
      </c>
      <c r="BY50" s="377" t="str">
        <f t="shared" si="62"/>
        <v>mampu menulis teks narasi dengan informasi yang rinci dan akurat</v>
      </c>
      <c r="BZ50" s="377">
        <f t="shared" si="63"/>
        <v>0</v>
      </c>
      <c r="CA50" s="377">
        <f t="shared" si="64"/>
        <v>0</v>
      </c>
      <c r="CB50" s="377">
        <f t="shared" si="65"/>
        <v>0</v>
      </c>
      <c r="CC50" s="257" t="str">
        <f t="shared" si="66"/>
        <v>Kompetensi dalam hal  sudah tercapai.</v>
      </c>
      <c r="CD50"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si="15"/>
        <v/>
      </c>
      <c r="V51" s="253" t="str">
        <f t="shared" si="16"/>
        <v/>
      </c>
      <c r="W51" s="253" t="str">
        <f t="shared" si="17"/>
        <v/>
      </c>
      <c r="X51" s="253" t="str">
        <f t="shared" si="18"/>
        <v/>
      </c>
      <c r="Y51" s="253" t="str">
        <f t="shared" si="19"/>
        <v/>
      </c>
      <c r="Z51" s="253" t="str">
        <f t="shared" si="20"/>
        <v/>
      </c>
      <c r="AA51" s="253" t="str">
        <f t="shared" si="21"/>
        <v/>
      </c>
      <c r="AB51" s="253" t="str">
        <f t="shared" si="22"/>
        <v/>
      </c>
      <c r="AC51" s="253" t="str">
        <f t="shared" si="23"/>
        <v/>
      </c>
      <c r="AD51" s="253" t="str">
        <f t="shared" si="24"/>
        <v/>
      </c>
      <c r="AE51" s="254" t="str">
        <f t="shared" ref="AE51:AN51" si="101">IFERROR(RANK(U51,$U51:$AD51,0)+COUNTIF($U51:U51,U51)-1,"")</f>
        <v/>
      </c>
      <c r="AF51" s="254" t="str">
        <f t="shared" si="101"/>
        <v/>
      </c>
      <c r="AG51" s="254" t="str">
        <f t="shared" si="101"/>
        <v/>
      </c>
      <c r="AH51" s="254" t="str">
        <f t="shared" si="101"/>
        <v/>
      </c>
      <c r="AI51" s="254" t="str">
        <f t="shared" si="101"/>
        <v/>
      </c>
      <c r="AJ51" s="254" t="str">
        <f t="shared" si="101"/>
        <v/>
      </c>
      <c r="AK51" s="254" t="str">
        <f t="shared" si="101"/>
        <v/>
      </c>
      <c r="AL51" s="254" t="str">
        <f t="shared" si="101"/>
        <v/>
      </c>
      <c r="AM51" s="254" t="str">
        <f t="shared" si="101"/>
        <v/>
      </c>
      <c r="AN51" s="254" t="str">
        <f t="shared" si="101"/>
        <v/>
      </c>
      <c r="AO51" s="379" t="str">
        <f t="shared" si="26"/>
        <v/>
      </c>
      <c r="AP51" s="380" t="str">
        <f t="shared" si="27"/>
        <v/>
      </c>
      <c r="AQ51" s="380" t="str">
        <f t="shared" si="28"/>
        <v/>
      </c>
      <c r="AR51" s="380" t="str">
        <f t="shared" si="29"/>
        <v/>
      </c>
      <c r="AS51" s="380" t="str">
        <f t="shared" si="30"/>
        <v/>
      </c>
      <c r="AT51" s="380" t="str">
        <f t="shared" si="31"/>
        <v/>
      </c>
      <c r="AU51" s="380" t="str">
        <f t="shared" si="32"/>
        <v/>
      </c>
      <c r="AV51" s="380" t="str">
        <f t="shared" si="33"/>
        <v/>
      </c>
      <c r="AW51" s="380" t="str">
        <f t="shared" si="34"/>
        <v/>
      </c>
      <c r="AX51" s="380" t="str">
        <f t="shared" si="35"/>
        <v/>
      </c>
      <c r="AY51" s="255">
        <f t="shared" si="36"/>
        <v>0</v>
      </c>
      <c r="AZ51" s="255">
        <f t="shared" si="37"/>
        <v>0</v>
      </c>
      <c r="BA51" s="255">
        <f t="shared" si="38"/>
        <v>0</v>
      </c>
      <c r="BB51" s="255">
        <f t="shared" si="39"/>
        <v>0</v>
      </c>
      <c r="BC51" s="255">
        <f t="shared" si="40"/>
        <v>0</v>
      </c>
      <c r="BD51" s="255">
        <f t="shared" si="41"/>
        <v>0</v>
      </c>
      <c r="BE51" s="255">
        <f t="shared" si="42"/>
        <v>0</v>
      </c>
      <c r="BF51" s="255">
        <f t="shared" si="43"/>
        <v>0</v>
      </c>
      <c r="BG51" s="255">
        <f t="shared" si="44"/>
        <v>0</v>
      </c>
      <c r="BH51" s="255">
        <f t="shared" si="45"/>
        <v>0</v>
      </c>
      <c r="BI51" s="225">
        <f t="shared" si="46"/>
        <v>1</v>
      </c>
      <c r="BJ51" s="225">
        <f t="shared" si="47"/>
        <v>2</v>
      </c>
      <c r="BK51" s="225">
        <f t="shared" si="48"/>
        <v>3</v>
      </c>
      <c r="BL51" s="225">
        <f t="shared" si="49"/>
        <v>4</v>
      </c>
      <c r="BM51" s="225">
        <f t="shared" si="50"/>
        <v>5</v>
      </c>
      <c r="BN51" s="225">
        <f t="shared" si="51"/>
        <v>6</v>
      </c>
      <c r="BO51" s="225">
        <f t="shared" si="52"/>
        <v>7</v>
      </c>
      <c r="BP51" s="225">
        <f t="shared" si="53"/>
        <v>8</v>
      </c>
      <c r="BQ51" s="225">
        <f t="shared" si="54"/>
        <v>9</v>
      </c>
      <c r="BR51" s="225">
        <f t="shared" si="55"/>
        <v>10</v>
      </c>
      <c r="BS51" s="379" t="str">
        <f t="shared" si="56"/>
        <v>mampu menyimpulkan pesan dan informasi tentang kehidupan sehari-hari dari teks yang dibaca</v>
      </c>
      <c r="BT51" s="377" t="str">
        <f t="shared" si="57"/>
        <v>mampu menulis teks prosedur dengan informasi yang rinci dan akurat</v>
      </c>
      <c r="BU51" s="377" t="str">
        <f t="shared" si="58"/>
        <v>mampu mengidentifikasi dan mengartikan kosakata baru dari teks yang dibaca</v>
      </c>
      <c r="BV51" s="377" t="str">
        <f t="shared" si="59"/>
        <v xml:space="preserve"> mampu mengidentifikasi informasi dari media audio</v>
      </c>
      <c r="BW51" s="377" t="str">
        <f t="shared" si="60"/>
        <v>mampu menceritakan kembali informasi yang dibaca dari teks narasi dengan topik yang beraneka ragam</v>
      </c>
      <c r="BX51" s="377" t="str">
        <f t="shared" si="61"/>
        <v>mampu menjelaskan isi teks narasi yang dibacakan atau dari media audio</v>
      </c>
      <c r="BY51" s="377" t="str">
        <f t="shared" si="62"/>
        <v>mampu menulis teks narasi dengan informasi yang rinci dan akurat</v>
      </c>
      <c r="BZ51" s="377">
        <f t="shared" si="63"/>
        <v>0</v>
      </c>
      <c r="CA51" s="377">
        <f t="shared" si="64"/>
        <v>0</v>
      </c>
      <c r="CB51" s="377">
        <f t="shared" si="65"/>
        <v>0</v>
      </c>
      <c r="CC51" s="257" t="str">
        <f t="shared" si="66"/>
        <v>Kompetensi dalam hal  sudah tercapai.</v>
      </c>
      <c r="CD51"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si="15"/>
        <v/>
      </c>
      <c r="V52" s="253" t="str">
        <f t="shared" si="16"/>
        <v/>
      </c>
      <c r="W52" s="253" t="str">
        <f t="shared" si="17"/>
        <v/>
      </c>
      <c r="X52" s="253" t="str">
        <f t="shared" si="18"/>
        <v/>
      </c>
      <c r="Y52" s="253" t="str">
        <f t="shared" si="19"/>
        <v/>
      </c>
      <c r="Z52" s="253" t="str">
        <f t="shared" si="20"/>
        <v/>
      </c>
      <c r="AA52" s="253" t="str">
        <f t="shared" si="21"/>
        <v/>
      </c>
      <c r="AB52" s="253" t="str">
        <f t="shared" si="22"/>
        <v/>
      </c>
      <c r="AC52" s="253" t="str">
        <f t="shared" si="23"/>
        <v/>
      </c>
      <c r="AD52" s="253" t="str">
        <f t="shared" si="24"/>
        <v/>
      </c>
      <c r="AE52" s="254" t="str">
        <f t="shared" ref="AE52:AN52" si="102">IFERROR(RANK(U52,$U52:$AD52,0)+COUNTIF($U52:U52,U52)-1,"")</f>
        <v/>
      </c>
      <c r="AF52" s="254" t="str">
        <f t="shared" si="102"/>
        <v/>
      </c>
      <c r="AG52" s="254" t="str">
        <f t="shared" si="102"/>
        <v/>
      </c>
      <c r="AH52" s="254" t="str">
        <f t="shared" si="102"/>
        <v/>
      </c>
      <c r="AI52" s="254" t="str">
        <f t="shared" si="102"/>
        <v/>
      </c>
      <c r="AJ52" s="254" t="str">
        <f t="shared" si="102"/>
        <v/>
      </c>
      <c r="AK52" s="254" t="str">
        <f t="shared" si="102"/>
        <v/>
      </c>
      <c r="AL52" s="254" t="str">
        <f t="shared" si="102"/>
        <v/>
      </c>
      <c r="AM52" s="254" t="str">
        <f t="shared" si="102"/>
        <v/>
      </c>
      <c r="AN52" s="254" t="str">
        <f t="shared" si="102"/>
        <v/>
      </c>
      <c r="AO52" s="379" t="str">
        <f t="shared" si="26"/>
        <v/>
      </c>
      <c r="AP52" s="380" t="str">
        <f t="shared" si="27"/>
        <v/>
      </c>
      <c r="AQ52" s="380" t="str">
        <f t="shared" si="28"/>
        <v/>
      </c>
      <c r="AR52" s="380" t="str">
        <f t="shared" si="29"/>
        <v/>
      </c>
      <c r="AS52" s="380" t="str">
        <f t="shared" si="30"/>
        <v/>
      </c>
      <c r="AT52" s="380" t="str">
        <f t="shared" si="31"/>
        <v/>
      </c>
      <c r="AU52" s="380" t="str">
        <f t="shared" si="32"/>
        <v/>
      </c>
      <c r="AV52" s="380" t="str">
        <f t="shared" si="33"/>
        <v/>
      </c>
      <c r="AW52" s="380" t="str">
        <f t="shared" si="34"/>
        <v/>
      </c>
      <c r="AX52" s="380" t="str">
        <f t="shared" si="35"/>
        <v/>
      </c>
      <c r="AY52" s="255">
        <f t="shared" si="36"/>
        <v>0</v>
      </c>
      <c r="AZ52" s="255">
        <f t="shared" si="37"/>
        <v>0</v>
      </c>
      <c r="BA52" s="255">
        <f t="shared" si="38"/>
        <v>0</v>
      </c>
      <c r="BB52" s="255">
        <f t="shared" si="39"/>
        <v>0</v>
      </c>
      <c r="BC52" s="255">
        <f t="shared" si="40"/>
        <v>0</v>
      </c>
      <c r="BD52" s="255">
        <f t="shared" si="41"/>
        <v>0</v>
      </c>
      <c r="BE52" s="255">
        <f t="shared" si="42"/>
        <v>0</v>
      </c>
      <c r="BF52" s="255">
        <f t="shared" si="43"/>
        <v>0</v>
      </c>
      <c r="BG52" s="255">
        <f t="shared" si="44"/>
        <v>0</v>
      </c>
      <c r="BH52" s="255">
        <f t="shared" si="45"/>
        <v>0</v>
      </c>
      <c r="BI52" s="225">
        <f t="shared" si="46"/>
        <v>1</v>
      </c>
      <c r="BJ52" s="225">
        <f t="shared" si="47"/>
        <v>2</v>
      </c>
      <c r="BK52" s="225">
        <f t="shared" si="48"/>
        <v>3</v>
      </c>
      <c r="BL52" s="225">
        <f t="shared" si="49"/>
        <v>4</v>
      </c>
      <c r="BM52" s="225">
        <f t="shared" si="50"/>
        <v>5</v>
      </c>
      <c r="BN52" s="225">
        <f t="shared" si="51"/>
        <v>6</v>
      </c>
      <c r="BO52" s="225">
        <f t="shared" si="52"/>
        <v>7</v>
      </c>
      <c r="BP52" s="225">
        <f t="shared" si="53"/>
        <v>8</v>
      </c>
      <c r="BQ52" s="225">
        <f t="shared" si="54"/>
        <v>9</v>
      </c>
      <c r="BR52" s="225">
        <f t="shared" si="55"/>
        <v>10</v>
      </c>
      <c r="BS52" s="379" t="str">
        <f t="shared" si="56"/>
        <v>mampu menyimpulkan pesan dan informasi tentang kehidupan sehari-hari dari teks yang dibaca</v>
      </c>
      <c r="BT52" s="377" t="str">
        <f t="shared" si="57"/>
        <v>mampu menulis teks prosedur dengan informasi yang rinci dan akurat</v>
      </c>
      <c r="BU52" s="377" t="str">
        <f t="shared" si="58"/>
        <v>mampu mengidentifikasi dan mengartikan kosakata baru dari teks yang dibaca</v>
      </c>
      <c r="BV52" s="377" t="str">
        <f t="shared" si="59"/>
        <v xml:space="preserve"> mampu mengidentifikasi informasi dari media audio</v>
      </c>
      <c r="BW52" s="377" t="str">
        <f t="shared" si="60"/>
        <v>mampu menceritakan kembali informasi yang dibaca dari teks narasi dengan topik yang beraneka ragam</v>
      </c>
      <c r="BX52" s="377" t="str">
        <f t="shared" si="61"/>
        <v>mampu menjelaskan isi teks narasi yang dibacakan atau dari media audio</v>
      </c>
      <c r="BY52" s="377" t="str">
        <f t="shared" si="62"/>
        <v>mampu menulis teks narasi dengan informasi yang rinci dan akurat</v>
      </c>
      <c r="BZ52" s="377">
        <f t="shared" si="63"/>
        <v>0</v>
      </c>
      <c r="CA52" s="377">
        <f t="shared" si="64"/>
        <v>0</v>
      </c>
      <c r="CB52" s="377">
        <f t="shared" si="65"/>
        <v>0</v>
      </c>
      <c r="CC52" s="257" t="str">
        <f t="shared" si="66"/>
        <v>Kompetensi dalam hal  sudah tercapai.</v>
      </c>
      <c r="CD52"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si="15"/>
        <v/>
      </c>
      <c r="V53" s="253" t="str">
        <f t="shared" si="16"/>
        <v/>
      </c>
      <c r="W53" s="253" t="str">
        <f t="shared" si="17"/>
        <v/>
      </c>
      <c r="X53" s="253" t="str">
        <f t="shared" si="18"/>
        <v/>
      </c>
      <c r="Y53" s="253" t="str">
        <f t="shared" si="19"/>
        <v/>
      </c>
      <c r="Z53" s="253" t="str">
        <f t="shared" si="20"/>
        <v/>
      </c>
      <c r="AA53" s="253" t="str">
        <f t="shared" si="21"/>
        <v/>
      </c>
      <c r="AB53" s="253" t="str">
        <f t="shared" si="22"/>
        <v/>
      </c>
      <c r="AC53" s="253" t="str">
        <f t="shared" si="23"/>
        <v/>
      </c>
      <c r="AD53" s="253" t="str">
        <f t="shared" si="24"/>
        <v/>
      </c>
      <c r="AE53" s="254" t="str">
        <f t="shared" ref="AE53:AN53" si="103">IFERROR(RANK(U53,$U53:$AD53,0)+COUNTIF($U53:U53,U53)-1,"")</f>
        <v/>
      </c>
      <c r="AF53" s="254" t="str">
        <f t="shared" si="103"/>
        <v/>
      </c>
      <c r="AG53" s="254" t="str">
        <f t="shared" si="103"/>
        <v/>
      </c>
      <c r="AH53" s="254" t="str">
        <f t="shared" si="103"/>
        <v/>
      </c>
      <c r="AI53" s="254" t="str">
        <f t="shared" si="103"/>
        <v/>
      </c>
      <c r="AJ53" s="254" t="str">
        <f t="shared" si="103"/>
        <v/>
      </c>
      <c r="AK53" s="254" t="str">
        <f t="shared" si="103"/>
        <v/>
      </c>
      <c r="AL53" s="254" t="str">
        <f t="shared" si="103"/>
        <v/>
      </c>
      <c r="AM53" s="254" t="str">
        <f t="shared" si="103"/>
        <v/>
      </c>
      <c r="AN53" s="254" t="str">
        <f t="shared" si="103"/>
        <v/>
      </c>
      <c r="AO53" s="379" t="str">
        <f t="shared" si="26"/>
        <v/>
      </c>
      <c r="AP53" s="380" t="str">
        <f t="shared" si="27"/>
        <v/>
      </c>
      <c r="AQ53" s="380" t="str">
        <f t="shared" si="28"/>
        <v/>
      </c>
      <c r="AR53" s="380" t="str">
        <f t="shared" si="29"/>
        <v/>
      </c>
      <c r="AS53" s="380" t="str">
        <f t="shared" si="30"/>
        <v/>
      </c>
      <c r="AT53" s="380" t="str">
        <f t="shared" si="31"/>
        <v/>
      </c>
      <c r="AU53" s="380" t="str">
        <f t="shared" si="32"/>
        <v/>
      </c>
      <c r="AV53" s="380" t="str">
        <f t="shared" si="33"/>
        <v/>
      </c>
      <c r="AW53" s="380" t="str">
        <f t="shared" si="34"/>
        <v/>
      </c>
      <c r="AX53" s="380" t="str">
        <f t="shared" si="35"/>
        <v/>
      </c>
      <c r="AY53" s="255">
        <f t="shared" si="36"/>
        <v>0</v>
      </c>
      <c r="AZ53" s="255">
        <f t="shared" si="37"/>
        <v>0</v>
      </c>
      <c r="BA53" s="255">
        <f t="shared" si="38"/>
        <v>0</v>
      </c>
      <c r="BB53" s="255">
        <f t="shared" si="39"/>
        <v>0</v>
      </c>
      <c r="BC53" s="255">
        <f t="shared" si="40"/>
        <v>0</v>
      </c>
      <c r="BD53" s="255">
        <f t="shared" si="41"/>
        <v>0</v>
      </c>
      <c r="BE53" s="255">
        <f t="shared" si="42"/>
        <v>0</v>
      </c>
      <c r="BF53" s="255">
        <f t="shared" si="43"/>
        <v>0</v>
      </c>
      <c r="BG53" s="255">
        <f t="shared" si="44"/>
        <v>0</v>
      </c>
      <c r="BH53" s="255">
        <f t="shared" si="45"/>
        <v>0</v>
      </c>
      <c r="BI53" s="225">
        <f t="shared" si="46"/>
        <v>1</v>
      </c>
      <c r="BJ53" s="225">
        <f t="shared" si="47"/>
        <v>2</v>
      </c>
      <c r="BK53" s="225">
        <f t="shared" si="48"/>
        <v>3</v>
      </c>
      <c r="BL53" s="225">
        <f t="shared" si="49"/>
        <v>4</v>
      </c>
      <c r="BM53" s="225">
        <f t="shared" si="50"/>
        <v>5</v>
      </c>
      <c r="BN53" s="225">
        <f t="shared" si="51"/>
        <v>6</v>
      </c>
      <c r="BO53" s="225">
        <f t="shared" si="52"/>
        <v>7</v>
      </c>
      <c r="BP53" s="225">
        <f t="shared" si="53"/>
        <v>8</v>
      </c>
      <c r="BQ53" s="225">
        <f t="shared" si="54"/>
        <v>9</v>
      </c>
      <c r="BR53" s="225">
        <f t="shared" si="55"/>
        <v>10</v>
      </c>
      <c r="BS53" s="379" t="str">
        <f t="shared" si="56"/>
        <v>mampu menyimpulkan pesan dan informasi tentang kehidupan sehari-hari dari teks yang dibaca</v>
      </c>
      <c r="BT53" s="377" t="str">
        <f t="shared" si="57"/>
        <v>mampu menulis teks prosedur dengan informasi yang rinci dan akurat</v>
      </c>
      <c r="BU53" s="377" t="str">
        <f t="shared" si="58"/>
        <v>mampu mengidentifikasi dan mengartikan kosakata baru dari teks yang dibaca</v>
      </c>
      <c r="BV53" s="377" t="str">
        <f t="shared" si="59"/>
        <v xml:space="preserve"> mampu mengidentifikasi informasi dari media audio</v>
      </c>
      <c r="BW53" s="377" t="str">
        <f t="shared" si="60"/>
        <v>mampu menceritakan kembali informasi yang dibaca dari teks narasi dengan topik yang beraneka ragam</v>
      </c>
      <c r="BX53" s="377" t="str">
        <f t="shared" si="61"/>
        <v>mampu menjelaskan isi teks narasi yang dibacakan atau dari media audio</v>
      </c>
      <c r="BY53" s="377" t="str">
        <f t="shared" si="62"/>
        <v>mampu menulis teks narasi dengan informasi yang rinci dan akurat</v>
      </c>
      <c r="BZ53" s="377">
        <f t="shared" si="63"/>
        <v>0</v>
      </c>
      <c r="CA53" s="377">
        <f t="shared" si="64"/>
        <v>0</v>
      </c>
      <c r="CB53" s="377">
        <f t="shared" si="65"/>
        <v>0</v>
      </c>
      <c r="CC53" s="257" t="str">
        <f t="shared" si="66"/>
        <v>Kompetensi dalam hal  sudah tercapai.</v>
      </c>
      <c r="CD53"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si="15"/>
        <v/>
      </c>
      <c r="V54" s="253" t="str">
        <f t="shared" si="16"/>
        <v/>
      </c>
      <c r="W54" s="253" t="str">
        <f t="shared" si="17"/>
        <v/>
      </c>
      <c r="X54" s="253" t="str">
        <f t="shared" si="18"/>
        <v/>
      </c>
      <c r="Y54" s="253" t="str">
        <f t="shared" si="19"/>
        <v/>
      </c>
      <c r="Z54" s="253" t="str">
        <f t="shared" si="20"/>
        <v/>
      </c>
      <c r="AA54" s="253" t="str">
        <f t="shared" si="21"/>
        <v/>
      </c>
      <c r="AB54" s="253" t="str">
        <f t="shared" si="22"/>
        <v/>
      </c>
      <c r="AC54" s="253" t="str">
        <f t="shared" si="23"/>
        <v/>
      </c>
      <c r="AD54" s="253" t="str">
        <f t="shared" si="24"/>
        <v/>
      </c>
      <c r="AE54" s="254" t="str">
        <f t="shared" ref="AE54:AN54" si="104">IFERROR(RANK(U54,$U54:$AD54,0)+COUNTIF($U54:U54,U54)-1,"")</f>
        <v/>
      </c>
      <c r="AF54" s="254" t="str">
        <f t="shared" si="104"/>
        <v/>
      </c>
      <c r="AG54" s="254" t="str">
        <f t="shared" si="104"/>
        <v/>
      </c>
      <c r="AH54" s="254" t="str">
        <f t="shared" si="104"/>
        <v/>
      </c>
      <c r="AI54" s="254" t="str">
        <f t="shared" si="104"/>
        <v/>
      </c>
      <c r="AJ54" s="254" t="str">
        <f t="shared" si="104"/>
        <v/>
      </c>
      <c r="AK54" s="254" t="str">
        <f t="shared" si="104"/>
        <v/>
      </c>
      <c r="AL54" s="254" t="str">
        <f t="shared" si="104"/>
        <v/>
      </c>
      <c r="AM54" s="254" t="str">
        <f t="shared" si="104"/>
        <v/>
      </c>
      <c r="AN54" s="254" t="str">
        <f t="shared" si="104"/>
        <v/>
      </c>
      <c r="AO54" s="379" t="str">
        <f t="shared" si="26"/>
        <v/>
      </c>
      <c r="AP54" s="380" t="str">
        <f t="shared" si="27"/>
        <v/>
      </c>
      <c r="AQ54" s="380" t="str">
        <f t="shared" si="28"/>
        <v/>
      </c>
      <c r="AR54" s="380" t="str">
        <f t="shared" si="29"/>
        <v/>
      </c>
      <c r="AS54" s="380" t="str">
        <f t="shared" si="30"/>
        <v/>
      </c>
      <c r="AT54" s="380" t="str">
        <f t="shared" si="31"/>
        <v/>
      </c>
      <c r="AU54" s="380" t="str">
        <f t="shared" si="32"/>
        <v/>
      </c>
      <c r="AV54" s="380" t="str">
        <f t="shared" si="33"/>
        <v/>
      </c>
      <c r="AW54" s="380" t="str">
        <f t="shared" si="34"/>
        <v/>
      </c>
      <c r="AX54" s="380" t="str">
        <f t="shared" si="35"/>
        <v/>
      </c>
      <c r="AY54" s="255">
        <f t="shared" si="36"/>
        <v>0</v>
      </c>
      <c r="AZ54" s="255">
        <f t="shared" si="37"/>
        <v>0</v>
      </c>
      <c r="BA54" s="255">
        <f t="shared" si="38"/>
        <v>0</v>
      </c>
      <c r="BB54" s="255">
        <f t="shared" si="39"/>
        <v>0</v>
      </c>
      <c r="BC54" s="255">
        <f t="shared" si="40"/>
        <v>0</v>
      </c>
      <c r="BD54" s="255">
        <f t="shared" si="41"/>
        <v>0</v>
      </c>
      <c r="BE54" s="255">
        <f t="shared" si="42"/>
        <v>0</v>
      </c>
      <c r="BF54" s="255">
        <f t="shared" si="43"/>
        <v>0</v>
      </c>
      <c r="BG54" s="255">
        <f t="shared" si="44"/>
        <v>0</v>
      </c>
      <c r="BH54" s="255">
        <f t="shared" si="45"/>
        <v>0</v>
      </c>
      <c r="BI54" s="225">
        <f t="shared" si="46"/>
        <v>1</v>
      </c>
      <c r="BJ54" s="225">
        <f t="shared" si="47"/>
        <v>2</v>
      </c>
      <c r="BK54" s="225">
        <f t="shared" si="48"/>
        <v>3</v>
      </c>
      <c r="BL54" s="225">
        <f t="shared" si="49"/>
        <v>4</v>
      </c>
      <c r="BM54" s="225">
        <f t="shared" si="50"/>
        <v>5</v>
      </c>
      <c r="BN54" s="225">
        <f t="shared" si="51"/>
        <v>6</v>
      </c>
      <c r="BO54" s="225">
        <f t="shared" si="52"/>
        <v>7</v>
      </c>
      <c r="BP54" s="225">
        <f t="shared" si="53"/>
        <v>8</v>
      </c>
      <c r="BQ54" s="225">
        <f t="shared" si="54"/>
        <v>9</v>
      </c>
      <c r="BR54" s="225">
        <f t="shared" si="55"/>
        <v>10</v>
      </c>
      <c r="BS54" s="379" t="str">
        <f t="shared" si="56"/>
        <v>mampu menyimpulkan pesan dan informasi tentang kehidupan sehari-hari dari teks yang dibaca</v>
      </c>
      <c r="BT54" s="377" t="str">
        <f t="shared" si="57"/>
        <v>mampu menulis teks prosedur dengan informasi yang rinci dan akurat</v>
      </c>
      <c r="BU54" s="377" t="str">
        <f t="shared" si="58"/>
        <v>mampu mengidentifikasi dan mengartikan kosakata baru dari teks yang dibaca</v>
      </c>
      <c r="BV54" s="377" t="str">
        <f t="shared" si="59"/>
        <v xml:space="preserve"> mampu mengidentifikasi informasi dari media audio</v>
      </c>
      <c r="BW54" s="377" t="str">
        <f t="shared" si="60"/>
        <v>mampu menceritakan kembali informasi yang dibaca dari teks narasi dengan topik yang beraneka ragam</v>
      </c>
      <c r="BX54" s="377" t="str">
        <f t="shared" si="61"/>
        <v>mampu menjelaskan isi teks narasi yang dibacakan atau dari media audio</v>
      </c>
      <c r="BY54" s="377" t="str">
        <f t="shared" si="62"/>
        <v>mampu menulis teks narasi dengan informasi yang rinci dan akurat</v>
      </c>
      <c r="BZ54" s="377">
        <f t="shared" si="63"/>
        <v>0</v>
      </c>
      <c r="CA54" s="377">
        <f t="shared" si="64"/>
        <v>0</v>
      </c>
      <c r="CB54" s="377">
        <f t="shared" si="65"/>
        <v>0</v>
      </c>
      <c r="CC54" s="257" t="str">
        <f t="shared" si="66"/>
        <v>Kompetensi dalam hal  sudah tercapai.</v>
      </c>
      <c r="CD54"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si="15"/>
        <v/>
      </c>
      <c r="V55" s="253" t="str">
        <f t="shared" si="16"/>
        <v/>
      </c>
      <c r="W55" s="253" t="str">
        <f t="shared" si="17"/>
        <v/>
      </c>
      <c r="X55" s="253" t="str">
        <f t="shared" si="18"/>
        <v/>
      </c>
      <c r="Y55" s="253" t="str">
        <f t="shared" si="19"/>
        <v/>
      </c>
      <c r="Z55" s="253" t="str">
        <f t="shared" si="20"/>
        <v/>
      </c>
      <c r="AA55" s="253" t="str">
        <f t="shared" si="21"/>
        <v/>
      </c>
      <c r="AB55" s="253" t="str">
        <f t="shared" si="22"/>
        <v/>
      </c>
      <c r="AC55" s="253" t="str">
        <f t="shared" si="23"/>
        <v/>
      </c>
      <c r="AD55" s="253" t="str">
        <f t="shared" si="24"/>
        <v/>
      </c>
      <c r="AE55" s="254" t="str">
        <f t="shared" ref="AE55:AN55" si="105">IFERROR(RANK(U55,$U55:$AD55,0)+COUNTIF($U55:U55,U55)-1,"")</f>
        <v/>
      </c>
      <c r="AF55" s="254" t="str">
        <f t="shared" si="105"/>
        <v/>
      </c>
      <c r="AG55" s="254" t="str">
        <f t="shared" si="105"/>
        <v/>
      </c>
      <c r="AH55" s="254" t="str">
        <f t="shared" si="105"/>
        <v/>
      </c>
      <c r="AI55" s="254" t="str">
        <f t="shared" si="105"/>
        <v/>
      </c>
      <c r="AJ55" s="254" t="str">
        <f t="shared" si="105"/>
        <v/>
      </c>
      <c r="AK55" s="254" t="str">
        <f t="shared" si="105"/>
        <v/>
      </c>
      <c r="AL55" s="254" t="str">
        <f t="shared" si="105"/>
        <v/>
      </c>
      <c r="AM55" s="254" t="str">
        <f t="shared" si="105"/>
        <v/>
      </c>
      <c r="AN55" s="254" t="str">
        <f t="shared" si="105"/>
        <v/>
      </c>
      <c r="AO55" s="379" t="str">
        <f t="shared" si="26"/>
        <v/>
      </c>
      <c r="AP55" s="380" t="str">
        <f t="shared" si="27"/>
        <v/>
      </c>
      <c r="AQ55" s="380" t="str">
        <f t="shared" si="28"/>
        <v/>
      </c>
      <c r="AR55" s="380" t="str">
        <f t="shared" si="29"/>
        <v/>
      </c>
      <c r="AS55" s="380" t="str">
        <f t="shared" si="30"/>
        <v/>
      </c>
      <c r="AT55" s="380" t="str">
        <f t="shared" si="31"/>
        <v/>
      </c>
      <c r="AU55" s="380" t="str">
        <f t="shared" si="32"/>
        <v/>
      </c>
      <c r="AV55" s="380" t="str">
        <f t="shared" si="33"/>
        <v/>
      </c>
      <c r="AW55" s="380" t="str">
        <f t="shared" si="34"/>
        <v/>
      </c>
      <c r="AX55" s="380" t="str">
        <f t="shared" si="35"/>
        <v/>
      </c>
      <c r="AY55" s="255">
        <f t="shared" si="36"/>
        <v>0</v>
      </c>
      <c r="AZ55" s="255">
        <f t="shared" si="37"/>
        <v>0</v>
      </c>
      <c r="BA55" s="255">
        <f t="shared" si="38"/>
        <v>0</v>
      </c>
      <c r="BB55" s="255">
        <f t="shared" si="39"/>
        <v>0</v>
      </c>
      <c r="BC55" s="255">
        <f t="shared" si="40"/>
        <v>0</v>
      </c>
      <c r="BD55" s="255">
        <f t="shared" si="41"/>
        <v>0</v>
      </c>
      <c r="BE55" s="255">
        <f t="shared" si="42"/>
        <v>0</v>
      </c>
      <c r="BF55" s="255">
        <f t="shared" si="43"/>
        <v>0</v>
      </c>
      <c r="BG55" s="255">
        <f t="shared" si="44"/>
        <v>0</v>
      </c>
      <c r="BH55" s="255">
        <f t="shared" si="45"/>
        <v>0</v>
      </c>
      <c r="BI55" s="225">
        <f t="shared" si="46"/>
        <v>1</v>
      </c>
      <c r="BJ55" s="225">
        <f t="shared" si="47"/>
        <v>2</v>
      </c>
      <c r="BK55" s="225">
        <f t="shared" si="48"/>
        <v>3</v>
      </c>
      <c r="BL55" s="225">
        <f t="shared" si="49"/>
        <v>4</v>
      </c>
      <c r="BM55" s="225">
        <f t="shared" si="50"/>
        <v>5</v>
      </c>
      <c r="BN55" s="225">
        <f t="shared" si="51"/>
        <v>6</v>
      </c>
      <c r="BO55" s="225">
        <f t="shared" si="52"/>
        <v>7</v>
      </c>
      <c r="BP55" s="225">
        <f t="shared" si="53"/>
        <v>8</v>
      </c>
      <c r="BQ55" s="225">
        <f t="shared" si="54"/>
        <v>9</v>
      </c>
      <c r="BR55" s="225">
        <f t="shared" si="55"/>
        <v>10</v>
      </c>
      <c r="BS55" s="379" t="str">
        <f t="shared" si="56"/>
        <v>mampu menyimpulkan pesan dan informasi tentang kehidupan sehari-hari dari teks yang dibaca</v>
      </c>
      <c r="BT55" s="377" t="str">
        <f t="shared" si="57"/>
        <v>mampu menulis teks prosedur dengan informasi yang rinci dan akurat</v>
      </c>
      <c r="BU55" s="377" t="str">
        <f t="shared" si="58"/>
        <v>mampu mengidentifikasi dan mengartikan kosakata baru dari teks yang dibaca</v>
      </c>
      <c r="BV55" s="377" t="str">
        <f t="shared" si="59"/>
        <v xml:space="preserve"> mampu mengidentifikasi informasi dari media audio</v>
      </c>
      <c r="BW55" s="377" t="str">
        <f t="shared" si="60"/>
        <v>mampu menceritakan kembali informasi yang dibaca dari teks narasi dengan topik yang beraneka ragam</v>
      </c>
      <c r="BX55" s="377" t="str">
        <f t="shared" si="61"/>
        <v>mampu menjelaskan isi teks narasi yang dibacakan atau dari media audio</v>
      </c>
      <c r="BY55" s="377" t="str">
        <f t="shared" si="62"/>
        <v>mampu menulis teks narasi dengan informasi yang rinci dan akurat</v>
      </c>
      <c r="BZ55" s="377">
        <f t="shared" si="63"/>
        <v>0</v>
      </c>
      <c r="CA55" s="377">
        <f t="shared" si="64"/>
        <v>0</v>
      </c>
      <c r="CB55" s="377">
        <f t="shared" si="65"/>
        <v>0</v>
      </c>
      <c r="CC55" s="257" t="str">
        <f t="shared" si="66"/>
        <v>Kompetensi dalam hal  sudah tercapai.</v>
      </c>
      <c r="CD55"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si="15"/>
        <v/>
      </c>
      <c r="V56" s="253" t="str">
        <f t="shared" si="16"/>
        <v/>
      </c>
      <c r="W56" s="253" t="str">
        <f t="shared" si="17"/>
        <v/>
      </c>
      <c r="X56" s="253" t="str">
        <f t="shared" si="18"/>
        <v/>
      </c>
      <c r="Y56" s="253" t="str">
        <f t="shared" si="19"/>
        <v/>
      </c>
      <c r="Z56" s="253" t="str">
        <f t="shared" si="20"/>
        <v/>
      </c>
      <c r="AA56" s="253" t="str">
        <f t="shared" si="21"/>
        <v/>
      </c>
      <c r="AB56" s="253" t="str">
        <f t="shared" si="22"/>
        <v/>
      </c>
      <c r="AC56" s="253" t="str">
        <f t="shared" si="23"/>
        <v/>
      </c>
      <c r="AD56" s="253" t="str">
        <f t="shared" si="24"/>
        <v/>
      </c>
      <c r="AE56" s="254" t="str">
        <f t="shared" ref="AE56:AN56" si="106">IFERROR(RANK(U56,$U56:$AD56,0)+COUNTIF($U56:U56,U56)-1,"")</f>
        <v/>
      </c>
      <c r="AF56" s="254" t="str">
        <f t="shared" si="106"/>
        <v/>
      </c>
      <c r="AG56" s="254" t="str">
        <f t="shared" si="106"/>
        <v/>
      </c>
      <c r="AH56" s="254" t="str">
        <f t="shared" si="106"/>
        <v/>
      </c>
      <c r="AI56" s="254" t="str">
        <f t="shared" si="106"/>
        <v/>
      </c>
      <c r="AJ56" s="254" t="str">
        <f t="shared" si="106"/>
        <v/>
      </c>
      <c r="AK56" s="254" t="str">
        <f t="shared" si="106"/>
        <v/>
      </c>
      <c r="AL56" s="254" t="str">
        <f t="shared" si="106"/>
        <v/>
      </c>
      <c r="AM56" s="254" t="str">
        <f t="shared" si="106"/>
        <v/>
      </c>
      <c r="AN56" s="254" t="str">
        <f t="shared" si="106"/>
        <v/>
      </c>
      <c r="AO56" s="379" t="str">
        <f t="shared" si="26"/>
        <v/>
      </c>
      <c r="AP56" s="380" t="str">
        <f t="shared" si="27"/>
        <v/>
      </c>
      <c r="AQ56" s="380" t="str">
        <f t="shared" si="28"/>
        <v/>
      </c>
      <c r="AR56" s="380" t="str">
        <f t="shared" si="29"/>
        <v/>
      </c>
      <c r="AS56" s="380" t="str">
        <f t="shared" si="30"/>
        <v/>
      </c>
      <c r="AT56" s="380" t="str">
        <f t="shared" si="31"/>
        <v/>
      </c>
      <c r="AU56" s="380" t="str">
        <f t="shared" si="32"/>
        <v/>
      </c>
      <c r="AV56" s="380" t="str">
        <f t="shared" si="33"/>
        <v/>
      </c>
      <c r="AW56" s="380" t="str">
        <f t="shared" si="34"/>
        <v/>
      </c>
      <c r="AX56" s="380" t="str">
        <f t="shared" si="35"/>
        <v/>
      </c>
      <c r="AY56" s="255">
        <f t="shared" si="36"/>
        <v>0</v>
      </c>
      <c r="AZ56" s="255">
        <f t="shared" si="37"/>
        <v>0</v>
      </c>
      <c r="BA56" s="255">
        <f t="shared" si="38"/>
        <v>0</v>
      </c>
      <c r="BB56" s="255">
        <f t="shared" si="39"/>
        <v>0</v>
      </c>
      <c r="BC56" s="255">
        <f t="shared" si="40"/>
        <v>0</v>
      </c>
      <c r="BD56" s="255">
        <f t="shared" si="41"/>
        <v>0</v>
      </c>
      <c r="BE56" s="255">
        <f t="shared" si="42"/>
        <v>0</v>
      </c>
      <c r="BF56" s="255">
        <f t="shared" si="43"/>
        <v>0</v>
      </c>
      <c r="BG56" s="255">
        <f t="shared" si="44"/>
        <v>0</v>
      </c>
      <c r="BH56" s="255">
        <f t="shared" si="45"/>
        <v>0</v>
      </c>
      <c r="BI56" s="225">
        <f t="shared" si="46"/>
        <v>1</v>
      </c>
      <c r="BJ56" s="225">
        <f t="shared" si="47"/>
        <v>2</v>
      </c>
      <c r="BK56" s="225">
        <f t="shared" si="48"/>
        <v>3</v>
      </c>
      <c r="BL56" s="225">
        <f t="shared" si="49"/>
        <v>4</v>
      </c>
      <c r="BM56" s="225">
        <f t="shared" si="50"/>
        <v>5</v>
      </c>
      <c r="BN56" s="225">
        <f t="shared" si="51"/>
        <v>6</v>
      </c>
      <c r="BO56" s="225">
        <f t="shared" si="52"/>
        <v>7</v>
      </c>
      <c r="BP56" s="225">
        <f t="shared" si="53"/>
        <v>8</v>
      </c>
      <c r="BQ56" s="225">
        <f t="shared" si="54"/>
        <v>9</v>
      </c>
      <c r="BR56" s="225">
        <f t="shared" si="55"/>
        <v>10</v>
      </c>
      <c r="BS56" s="379" t="str">
        <f t="shared" si="56"/>
        <v>mampu menyimpulkan pesan dan informasi tentang kehidupan sehari-hari dari teks yang dibaca</v>
      </c>
      <c r="BT56" s="377" t="str">
        <f t="shared" si="57"/>
        <v>mampu menulis teks prosedur dengan informasi yang rinci dan akurat</v>
      </c>
      <c r="BU56" s="377" t="str">
        <f t="shared" si="58"/>
        <v>mampu mengidentifikasi dan mengartikan kosakata baru dari teks yang dibaca</v>
      </c>
      <c r="BV56" s="377" t="str">
        <f t="shared" si="59"/>
        <v xml:space="preserve"> mampu mengidentifikasi informasi dari media audio</v>
      </c>
      <c r="BW56" s="377" t="str">
        <f t="shared" si="60"/>
        <v>mampu menceritakan kembali informasi yang dibaca dari teks narasi dengan topik yang beraneka ragam</v>
      </c>
      <c r="BX56" s="377" t="str">
        <f t="shared" si="61"/>
        <v>mampu menjelaskan isi teks narasi yang dibacakan atau dari media audio</v>
      </c>
      <c r="BY56" s="377" t="str">
        <f t="shared" si="62"/>
        <v>mampu menulis teks narasi dengan informasi yang rinci dan akurat</v>
      </c>
      <c r="BZ56" s="377">
        <f t="shared" si="63"/>
        <v>0</v>
      </c>
      <c r="CA56" s="377">
        <f t="shared" si="64"/>
        <v>0</v>
      </c>
      <c r="CB56" s="377">
        <f t="shared" si="65"/>
        <v>0</v>
      </c>
      <c r="CC56" s="257" t="str">
        <f t="shared" si="66"/>
        <v>Kompetensi dalam hal  sudah tercapai.</v>
      </c>
      <c r="CD56"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si="15"/>
        <v/>
      </c>
      <c r="V57" s="253" t="str">
        <f t="shared" si="16"/>
        <v/>
      </c>
      <c r="W57" s="253" t="str">
        <f t="shared" si="17"/>
        <v/>
      </c>
      <c r="X57" s="253" t="str">
        <f t="shared" si="18"/>
        <v/>
      </c>
      <c r="Y57" s="253" t="str">
        <f t="shared" si="19"/>
        <v/>
      </c>
      <c r="Z57" s="253" t="str">
        <f t="shared" si="20"/>
        <v/>
      </c>
      <c r="AA57" s="253" t="str">
        <f t="shared" si="21"/>
        <v/>
      </c>
      <c r="AB57" s="253" t="str">
        <f t="shared" si="22"/>
        <v/>
      </c>
      <c r="AC57" s="253" t="str">
        <f t="shared" si="23"/>
        <v/>
      </c>
      <c r="AD57" s="253" t="str">
        <f t="shared" si="24"/>
        <v/>
      </c>
      <c r="AE57" s="254" t="str">
        <f t="shared" ref="AE57:AN57" si="107">IFERROR(RANK(U57,$U57:$AD57,0)+COUNTIF($U57:U57,U57)-1,"")</f>
        <v/>
      </c>
      <c r="AF57" s="254" t="str">
        <f t="shared" si="107"/>
        <v/>
      </c>
      <c r="AG57" s="254" t="str">
        <f t="shared" si="107"/>
        <v/>
      </c>
      <c r="AH57" s="254" t="str">
        <f t="shared" si="107"/>
        <v/>
      </c>
      <c r="AI57" s="254" t="str">
        <f t="shared" si="107"/>
        <v/>
      </c>
      <c r="AJ57" s="254" t="str">
        <f t="shared" si="107"/>
        <v/>
      </c>
      <c r="AK57" s="254" t="str">
        <f t="shared" si="107"/>
        <v/>
      </c>
      <c r="AL57" s="254" t="str">
        <f t="shared" si="107"/>
        <v/>
      </c>
      <c r="AM57" s="254" t="str">
        <f t="shared" si="107"/>
        <v/>
      </c>
      <c r="AN57" s="254" t="str">
        <f t="shared" si="107"/>
        <v/>
      </c>
      <c r="AO57" s="379" t="str">
        <f t="shared" si="26"/>
        <v/>
      </c>
      <c r="AP57" s="380" t="str">
        <f t="shared" si="27"/>
        <v/>
      </c>
      <c r="AQ57" s="380" t="str">
        <f t="shared" si="28"/>
        <v/>
      </c>
      <c r="AR57" s="380" t="str">
        <f t="shared" si="29"/>
        <v/>
      </c>
      <c r="AS57" s="380" t="str">
        <f t="shared" si="30"/>
        <v/>
      </c>
      <c r="AT57" s="380" t="str">
        <f t="shared" si="31"/>
        <v/>
      </c>
      <c r="AU57" s="380" t="str">
        <f t="shared" si="32"/>
        <v/>
      </c>
      <c r="AV57" s="380" t="str">
        <f t="shared" si="33"/>
        <v/>
      </c>
      <c r="AW57" s="380" t="str">
        <f t="shared" si="34"/>
        <v/>
      </c>
      <c r="AX57" s="380" t="str">
        <f t="shared" si="35"/>
        <v/>
      </c>
      <c r="AY57" s="255">
        <f t="shared" si="36"/>
        <v>0</v>
      </c>
      <c r="AZ57" s="255">
        <f t="shared" si="37"/>
        <v>0</v>
      </c>
      <c r="BA57" s="255">
        <f t="shared" si="38"/>
        <v>0</v>
      </c>
      <c r="BB57" s="255">
        <f t="shared" si="39"/>
        <v>0</v>
      </c>
      <c r="BC57" s="255">
        <f t="shared" si="40"/>
        <v>0</v>
      </c>
      <c r="BD57" s="255">
        <f t="shared" si="41"/>
        <v>0</v>
      </c>
      <c r="BE57" s="255">
        <f t="shared" si="42"/>
        <v>0</v>
      </c>
      <c r="BF57" s="255">
        <f t="shared" si="43"/>
        <v>0</v>
      </c>
      <c r="BG57" s="255">
        <f t="shared" si="44"/>
        <v>0</v>
      </c>
      <c r="BH57" s="255">
        <f t="shared" si="45"/>
        <v>0</v>
      </c>
      <c r="BI57" s="225">
        <f t="shared" si="46"/>
        <v>1</v>
      </c>
      <c r="BJ57" s="225">
        <f t="shared" si="47"/>
        <v>2</v>
      </c>
      <c r="BK57" s="225">
        <f t="shared" si="48"/>
        <v>3</v>
      </c>
      <c r="BL57" s="225">
        <f t="shared" si="49"/>
        <v>4</v>
      </c>
      <c r="BM57" s="225">
        <f t="shared" si="50"/>
        <v>5</v>
      </c>
      <c r="BN57" s="225">
        <f t="shared" si="51"/>
        <v>6</v>
      </c>
      <c r="BO57" s="225">
        <f t="shared" si="52"/>
        <v>7</v>
      </c>
      <c r="BP57" s="225">
        <f t="shared" si="53"/>
        <v>8</v>
      </c>
      <c r="BQ57" s="225">
        <f t="shared" si="54"/>
        <v>9</v>
      </c>
      <c r="BR57" s="225">
        <f t="shared" si="55"/>
        <v>10</v>
      </c>
      <c r="BS57" s="379" t="str">
        <f t="shared" si="56"/>
        <v>mampu menyimpulkan pesan dan informasi tentang kehidupan sehari-hari dari teks yang dibaca</v>
      </c>
      <c r="BT57" s="377" t="str">
        <f t="shared" si="57"/>
        <v>mampu menulis teks prosedur dengan informasi yang rinci dan akurat</v>
      </c>
      <c r="BU57" s="377" t="str">
        <f t="shared" si="58"/>
        <v>mampu mengidentifikasi dan mengartikan kosakata baru dari teks yang dibaca</v>
      </c>
      <c r="BV57" s="377" t="str">
        <f t="shared" si="59"/>
        <v xml:space="preserve"> mampu mengidentifikasi informasi dari media audio</v>
      </c>
      <c r="BW57" s="377" t="str">
        <f t="shared" si="60"/>
        <v>mampu menceritakan kembali informasi yang dibaca dari teks narasi dengan topik yang beraneka ragam</v>
      </c>
      <c r="BX57" s="377" t="str">
        <f t="shared" si="61"/>
        <v>mampu menjelaskan isi teks narasi yang dibacakan atau dari media audio</v>
      </c>
      <c r="BY57" s="377" t="str">
        <f t="shared" si="62"/>
        <v>mampu menulis teks narasi dengan informasi yang rinci dan akurat</v>
      </c>
      <c r="BZ57" s="377">
        <f t="shared" si="63"/>
        <v>0</v>
      </c>
      <c r="CA57" s="377">
        <f t="shared" si="64"/>
        <v>0</v>
      </c>
      <c r="CB57" s="377">
        <f t="shared" si="65"/>
        <v>0</v>
      </c>
      <c r="CC57" s="257" t="str">
        <f t="shared" si="66"/>
        <v>Kompetensi dalam hal  sudah tercapai.</v>
      </c>
      <c r="CD57"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si="15"/>
        <v/>
      </c>
      <c r="V58" s="253" t="str">
        <f t="shared" si="16"/>
        <v/>
      </c>
      <c r="W58" s="253" t="str">
        <f t="shared" si="17"/>
        <v/>
      </c>
      <c r="X58" s="253" t="str">
        <f t="shared" si="18"/>
        <v/>
      </c>
      <c r="Y58" s="253" t="str">
        <f t="shared" si="19"/>
        <v/>
      </c>
      <c r="Z58" s="253" t="str">
        <f t="shared" si="20"/>
        <v/>
      </c>
      <c r="AA58" s="253" t="str">
        <f t="shared" si="21"/>
        <v/>
      </c>
      <c r="AB58" s="253" t="str">
        <f t="shared" si="22"/>
        <v/>
      </c>
      <c r="AC58" s="253" t="str">
        <f t="shared" si="23"/>
        <v/>
      </c>
      <c r="AD58" s="253" t="str">
        <f t="shared" si="24"/>
        <v/>
      </c>
      <c r="AE58" s="254" t="str">
        <f t="shared" ref="AE58:AN58" si="108">IFERROR(RANK(U58,$U58:$AD58,0)+COUNTIF($U58:U58,U58)-1,"")</f>
        <v/>
      </c>
      <c r="AF58" s="254" t="str">
        <f t="shared" si="108"/>
        <v/>
      </c>
      <c r="AG58" s="254" t="str">
        <f t="shared" si="108"/>
        <v/>
      </c>
      <c r="AH58" s="254" t="str">
        <f t="shared" si="108"/>
        <v/>
      </c>
      <c r="AI58" s="254" t="str">
        <f t="shared" si="108"/>
        <v/>
      </c>
      <c r="AJ58" s="254" t="str">
        <f t="shared" si="108"/>
        <v/>
      </c>
      <c r="AK58" s="254" t="str">
        <f t="shared" si="108"/>
        <v/>
      </c>
      <c r="AL58" s="254" t="str">
        <f t="shared" si="108"/>
        <v/>
      </c>
      <c r="AM58" s="254" t="str">
        <f t="shared" si="108"/>
        <v/>
      </c>
      <c r="AN58" s="254" t="str">
        <f t="shared" si="108"/>
        <v/>
      </c>
      <c r="AO58" s="379" t="str">
        <f t="shared" si="26"/>
        <v/>
      </c>
      <c r="AP58" s="380" t="str">
        <f t="shared" si="27"/>
        <v/>
      </c>
      <c r="AQ58" s="380" t="str">
        <f t="shared" si="28"/>
        <v/>
      </c>
      <c r="AR58" s="380" t="str">
        <f t="shared" si="29"/>
        <v/>
      </c>
      <c r="AS58" s="380" t="str">
        <f t="shared" si="30"/>
        <v/>
      </c>
      <c r="AT58" s="380" t="str">
        <f t="shared" si="31"/>
        <v/>
      </c>
      <c r="AU58" s="380" t="str">
        <f t="shared" si="32"/>
        <v/>
      </c>
      <c r="AV58" s="380" t="str">
        <f t="shared" si="33"/>
        <v/>
      </c>
      <c r="AW58" s="380" t="str">
        <f t="shared" si="34"/>
        <v/>
      </c>
      <c r="AX58" s="380" t="str">
        <f t="shared" si="35"/>
        <v/>
      </c>
      <c r="AY58" s="255">
        <f t="shared" si="36"/>
        <v>0</v>
      </c>
      <c r="AZ58" s="255">
        <f t="shared" si="37"/>
        <v>0</v>
      </c>
      <c r="BA58" s="255">
        <f t="shared" si="38"/>
        <v>0</v>
      </c>
      <c r="BB58" s="255">
        <f t="shared" si="39"/>
        <v>0</v>
      </c>
      <c r="BC58" s="255">
        <f t="shared" si="40"/>
        <v>0</v>
      </c>
      <c r="BD58" s="255">
        <f t="shared" si="41"/>
        <v>0</v>
      </c>
      <c r="BE58" s="255">
        <f t="shared" si="42"/>
        <v>0</v>
      </c>
      <c r="BF58" s="255">
        <f t="shared" si="43"/>
        <v>0</v>
      </c>
      <c r="BG58" s="255">
        <f t="shared" si="44"/>
        <v>0</v>
      </c>
      <c r="BH58" s="255">
        <f t="shared" si="45"/>
        <v>0</v>
      </c>
      <c r="BI58" s="225">
        <f t="shared" si="46"/>
        <v>1</v>
      </c>
      <c r="BJ58" s="225">
        <f t="shared" si="47"/>
        <v>2</v>
      </c>
      <c r="BK58" s="225">
        <f t="shared" si="48"/>
        <v>3</v>
      </c>
      <c r="BL58" s="225">
        <f t="shared" si="49"/>
        <v>4</v>
      </c>
      <c r="BM58" s="225">
        <f t="shared" si="50"/>
        <v>5</v>
      </c>
      <c r="BN58" s="225">
        <f t="shared" si="51"/>
        <v>6</v>
      </c>
      <c r="BO58" s="225">
        <f t="shared" si="52"/>
        <v>7</v>
      </c>
      <c r="BP58" s="225">
        <f t="shared" si="53"/>
        <v>8</v>
      </c>
      <c r="BQ58" s="225">
        <f t="shared" si="54"/>
        <v>9</v>
      </c>
      <c r="BR58" s="225">
        <f t="shared" si="55"/>
        <v>10</v>
      </c>
      <c r="BS58" s="379" t="str">
        <f t="shared" si="56"/>
        <v>mampu menyimpulkan pesan dan informasi tentang kehidupan sehari-hari dari teks yang dibaca</v>
      </c>
      <c r="BT58" s="377" t="str">
        <f t="shared" si="57"/>
        <v>mampu menulis teks prosedur dengan informasi yang rinci dan akurat</v>
      </c>
      <c r="BU58" s="377" t="str">
        <f t="shared" si="58"/>
        <v>mampu mengidentifikasi dan mengartikan kosakata baru dari teks yang dibaca</v>
      </c>
      <c r="BV58" s="377" t="str">
        <f t="shared" si="59"/>
        <v xml:space="preserve"> mampu mengidentifikasi informasi dari media audio</v>
      </c>
      <c r="BW58" s="377" t="str">
        <f t="shared" si="60"/>
        <v>mampu menceritakan kembali informasi yang dibaca dari teks narasi dengan topik yang beraneka ragam</v>
      </c>
      <c r="BX58" s="377" t="str">
        <f t="shared" si="61"/>
        <v>mampu menjelaskan isi teks narasi yang dibacakan atau dari media audio</v>
      </c>
      <c r="BY58" s="377" t="str">
        <f t="shared" si="62"/>
        <v>mampu menulis teks narasi dengan informasi yang rinci dan akurat</v>
      </c>
      <c r="BZ58" s="377">
        <f t="shared" si="63"/>
        <v>0</v>
      </c>
      <c r="CA58" s="377">
        <f t="shared" si="64"/>
        <v>0</v>
      </c>
      <c r="CB58" s="377">
        <f t="shared" si="65"/>
        <v>0</v>
      </c>
      <c r="CC58" s="257" t="str">
        <f t="shared" si="66"/>
        <v>Kompetensi dalam hal  sudah tercapai.</v>
      </c>
      <c r="CD58"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si="15"/>
        <v/>
      </c>
      <c r="V59" s="253" t="str">
        <f t="shared" si="16"/>
        <v/>
      </c>
      <c r="W59" s="253" t="str">
        <f t="shared" si="17"/>
        <v/>
      </c>
      <c r="X59" s="253" t="str">
        <f t="shared" si="18"/>
        <v/>
      </c>
      <c r="Y59" s="253" t="str">
        <f t="shared" si="19"/>
        <v/>
      </c>
      <c r="Z59" s="253" t="str">
        <f t="shared" si="20"/>
        <v/>
      </c>
      <c r="AA59" s="253" t="str">
        <f t="shared" si="21"/>
        <v/>
      </c>
      <c r="AB59" s="253" t="str">
        <f t="shared" si="22"/>
        <v/>
      </c>
      <c r="AC59" s="253" t="str">
        <f t="shared" si="23"/>
        <v/>
      </c>
      <c r="AD59" s="253" t="str">
        <f t="shared" si="24"/>
        <v/>
      </c>
      <c r="AE59" s="254" t="str">
        <f t="shared" ref="AE59:AN59" si="109">IFERROR(RANK(U59,$U59:$AD59,0)+COUNTIF($U59:U59,U59)-1,"")</f>
        <v/>
      </c>
      <c r="AF59" s="254" t="str">
        <f t="shared" si="109"/>
        <v/>
      </c>
      <c r="AG59" s="254" t="str">
        <f t="shared" si="109"/>
        <v/>
      </c>
      <c r="AH59" s="254" t="str">
        <f t="shared" si="109"/>
        <v/>
      </c>
      <c r="AI59" s="254" t="str">
        <f t="shared" si="109"/>
        <v/>
      </c>
      <c r="AJ59" s="254" t="str">
        <f t="shared" si="109"/>
        <v/>
      </c>
      <c r="AK59" s="254" t="str">
        <f t="shared" si="109"/>
        <v/>
      </c>
      <c r="AL59" s="254" t="str">
        <f t="shared" si="109"/>
        <v/>
      </c>
      <c r="AM59" s="254" t="str">
        <f t="shared" si="109"/>
        <v/>
      </c>
      <c r="AN59" s="254" t="str">
        <f t="shared" si="109"/>
        <v/>
      </c>
      <c r="AO59" s="379" t="str">
        <f t="shared" si="26"/>
        <v/>
      </c>
      <c r="AP59" s="380" t="str">
        <f t="shared" si="27"/>
        <v/>
      </c>
      <c r="AQ59" s="380" t="str">
        <f t="shared" si="28"/>
        <v/>
      </c>
      <c r="AR59" s="380" t="str">
        <f t="shared" si="29"/>
        <v/>
      </c>
      <c r="AS59" s="380" t="str">
        <f t="shared" si="30"/>
        <v/>
      </c>
      <c r="AT59" s="380" t="str">
        <f t="shared" si="31"/>
        <v/>
      </c>
      <c r="AU59" s="380" t="str">
        <f t="shared" si="32"/>
        <v/>
      </c>
      <c r="AV59" s="380" t="str">
        <f t="shared" si="33"/>
        <v/>
      </c>
      <c r="AW59" s="380" t="str">
        <f t="shared" si="34"/>
        <v/>
      </c>
      <c r="AX59" s="380" t="str">
        <f t="shared" si="35"/>
        <v/>
      </c>
      <c r="AY59" s="255">
        <f t="shared" si="36"/>
        <v>0</v>
      </c>
      <c r="AZ59" s="255">
        <f t="shared" si="37"/>
        <v>0</v>
      </c>
      <c r="BA59" s="255">
        <f t="shared" si="38"/>
        <v>0</v>
      </c>
      <c r="BB59" s="255">
        <f t="shared" si="39"/>
        <v>0</v>
      </c>
      <c r="BC59" s="255">
        <f t="shared" si="40"/>
        <v>0</v>
      </c>
      <c r="BD59" s="255">
        <f t="shared" si="41"/>
        <v>0</v>
      </c>
      <c r="BE59" s="255">
        <f t="shared" si="42"/>
        <v>0</v>
      </c>
      <c r="BF59" s="255">
        <f t="shared" si="43"/>
        <v>0</v>
      </c>
      <c r="BG59" s="255">
        <f t="shared" si="44"/>
        <v>0</v>
      </c>
      <c r="BH59" s="255">
        <f t="shared" si="45"/>
        <v>0</v>
      </c>
      <c r="BI59" s="225">
        <f t="shared" si="46"/>
        <v>1</v>
      </c>
      <c r="BJ59" s="225">
        <f t="shared" si="47"/>
        <v>2</v>
      </c>
      <c r="BK59" s="225">
        <f t="shared" si="48"/>
        <v>3</v>
      </c>
      <c r="BL59" s="225">
        <f t="shared" si="49"/>
        <v>4</v>
      </c>
      <c r="BM59" s="225">
        <f t="shared" si="50"/>
        <v>5</v>
      </c>
      <c r="BN59" s="225">
        <f t="shared" si="51"/>
        <v>6</v>
      </c>
      <c r="BO59" s="225">
        <f t="shared" si="52"/>
        <v>7</v>
      </c>
      <c r="BP59" s="225">
        <f t="shared" si="53"/>
        <v>8</v>
      </c>
      <c r="BQ59" s="225">
        <f t="shared" si="54"/>
        <v>9</v>
      </c>
      <c r="BR59" s="225">
        <f t="shared" si="55"/>
        <v>10</v>
      </c>
      <c r="BS59" s="379" t="str">
        <f t="shared" si="56"/>
        <v>mampu menyimpulkan pesan dan informasi tentang kehidupan sehari-hari dari teks yang dibaca</v>
      </c>
      <c r="BT59" s="377" t="str">
        <f t="shared" si="57"/>
        <v>mampu menulis teks prosedur dengan informasi yang rinci dan akurat</v>
      </c>
      <c r="BU59" s="377" t="str">
        <f t="shared" si="58"/>
        <v>mampu mengidentifikasi dan mengartikan kosakata baru dari teks yang dibaca</v>
      </c>
      <c r="BV59" s="377" t="str">
        <f t="shared" si="59"/>
        <v xml:space="preserve"> mampu mengidentifikasi informasi dari media audio</v>
      </c>
      <c r="BW59" s="377" t="str">
        <f t="shared" si="60"/>
        <v>mampu menceritakan kembali informasi yang dibaca dari teks narasi dengan topik yang beraneka ragam</v>
      </c>
      <c r="BX59" s="377" t="str">
        <f t="shared" si="61"/>
        <v>mampu menjelaskan isi teks narasi yang dibacakan atau dari media audio</v>
      </c>
      <c r="BY59" s="377" t="str">
        <f t="shared" si="62"/>
        <v>mampu menulis teks narasi dengan informasi yang rinci dan akurat</v>
      </c>
      <c r="BZ59" s="377">
        <f t="shared" si="63"/>
        <v>0</v>
      </c>
      <c r="CA59" s="377">
        <f t="shared" si="64"/>
        <v>0</v>
      </c>
      <c r="CB59" s="377">
        <f t="shared" si="65"/>
        <v>0</v>
      </c>
      <c r="CC59" s="257" t="str">
        <f t="shared" si="66"/>
        <v>Kompetensi dalam hal  sudah tercapai.</v>
      </c>
      <c r="CD59"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si="15"/>
        <v/>
      </c>
      <c r="V60" s="253" t="str">
        <f t="shared" si="16"/>
        <v/>
      </c>
      <c r="W60" s="253" t="str">
        <f t="shared" si="17"/>
        <v/>
      </c>
      <c r="X60" s="253" t="str">
        <f t="shared" si="18"/>
        <v/>
      </c>
      <c r="Y60" s="253" t="str">
        <f t="shared" si="19"/>
        <v/>
      </c>
      <c r="Z60" s="253" t="str">
        <f t="shared" si="20"/>
        <v/>
      </c>
      <c r="AA60" s="253" t="str">
        <f t="shared" si="21"/>
        <v/>
      </c>
      <c r="AB60" s="253" t="str">
        <f t="shared" si="22"/>
        <v/>
      </c>
      <c r="AC60" s="253" t="str">
        <f t="shared" si="23"/>
        <v/>
      </c>
      <c r="AD60" s="253" t="str">
        <f t="shared" si="24"/>
        <v/>
      </c>
      <c r="AE60" s="254" t="str">
        <f t="shared" ref="AE60:AN60" si="110">IFERROR(RANK(U60,$U60:$AD60,0)+COUNTIF($U60:U60,U60)-1,"")</f>
        <v/>
      </c>
      <c r="AF60" s="254" t="str">
        <f t="shared" si="110"/>
        <v/>
      </c>
      <c r="AG60" s="254" t="str">
        <f t="shared" si="110"/>
        <v/>
      </c>
      <c r="AH60" s="254" t="str">
        <f t="shared" si="110"/>
        <v/>
      </c>
      <c r="AI60" s="254" t="str">
        <f t="shared" si="110"/>
        <v/>
      </c>
      <c r="AJ60" s="254" t="str">
        <f t="shared" si="110"/>
        <v/>
      </c>
      <c r="AK60" s="254" t="str">
        <f t="shared" si="110"/>
        <v/>
      </c>
      <c r="AL60" s="254" t="str">
        <f t="shared" si="110"/>
        <v/>
      </c>
      <c r="AM60" s="254" t="str">
        <f t="shared" si="110"/>
        <v/>
      </c>
      <c r="AN60" s="254" t="str">
        <f t="shared" si="110"/>
        <v/>
      </c>
      <c r="AO60" s="379" t="str">
        <f t="shared" si="26"/>
        <v/>
      </c>
      <c r="AP60" s="380" t="str">
        <f t="shared" si="27"/>
        <v/>
      </c>
      <c r="AQ60" s="380" t="str">
        <f t="shared" si="28"/>
        <v/>
      </c>
      <c r="AR60" s="380" t="str">
        <f t="shared" si="29"/>
        <v/>
      </c>
      <c r="AS60" s="380" t="str">
        <f t="shared" si="30"/>
        <v/>
      </c>
      <c r="AT60" s="380" t="str">
        <f t="shared" si="31"/>
        <v/>
      </c>
      <c r="AU60" s="380" t="str">
        <f t="shared" si="32"/>
        <v/>
      </c>
      <c r="AV60" s="380" t="str">
        <f t="shared" si="33"/>
        <v/>
      </c>
      <c r="AW60" s="380" t="str">
        <f t="shared" si="34"/>
        <v/>
      </c>
      <c r="AX60" s="380" t="str">
        <f t="shared" si="35"/>
        <v/>
      </c>
      <c r="AY60" s="255">
        <f t="shared" si="36"/>
        <v>0</v>
      </c>
      <c r="AZ60" s="255">
        <f t="shared" si="37"/>
        <v>0</v>
      </c>
      <c r="BA60" s="255">
        <f t="shared" si="38"/>
        <v>0</v>
      </c>
      <c r="BB60" s="255">
        <f t="shared" si="39"/>
        <v>0</v>
      </c>
      <c r="BC60" s="255">
        <f t="shared" si="40"/>
        <v>0</v>
      </c>
      <c r="BD60" s="255">
        <f t="shared" si="41"/>
        <v>0</v>
      </c>
      <c r="BE60" s="255">
        <f t="shared" si="42"/>
        <v>0</v>
      </c>
      <c r="BF60" s="255">
        <f t="shared" si="43"/>
        <v>0</v>
      </c>
      <c r="BG60" s="255">
        <f t="shared" si="44"/>
        <v>0</v>
      </c>
      <c r="BH60" s="255">
        <f t="shared" si="45"/>
        <v>0</v>
      </c>
      <c r="BI60" s="225">
        <f t="shared" si="46"/>
        <v>1</v>
      </c>
      <c r="BJ60" s="225">
        <f t="shared" si="47"/>
        <v>2</v>
      </c>
      <c r="BK60" s="225">
        <f t="shared" si="48"/>
        <v>3</v>
      </c>
      <c r="BL60" s="225">
        <f t="shared" si="49"/>
        <v>4</v>
      </c>
      <c r="BM60" s="225">
        <f t="shared" si="50"/>
        <v>5</v>
      </c>
      <c r="BN60" s="225">
        <f t="shared" si="51"/>
        <v>6</v>
      </c>
      <c r="BO60" s="225">
        <f t="shared" si="52"/>
        <v>7</v>
      </c>
      <c r="BP60" s="225">
        <f t="shared" si="53"/>
        <v>8</v>
      </c>
      <c r="BQ60" s="225">
        <f t="shared" si="54"/>
        <v>9</v>
      </c>
      <c r="BR60" s="225">
        <f t="shared" si="55"/>
        <v>10</v>
      </c>
      <c r="BS60" s="379" t="str">
        <f t="shared" si="56"/>
        <v>mampu menyimpulkan pesan dan informasi tentang kehidupan sehari-hari dari teks yang dibaca</v>
      </c>
      <c r="BT60" s="377" t="str">
        <f t="shared" si="57"/>
        <v>mampu menulis teks prosedur dengan informasi yang rinci dan akurat</v>
      </c>
      <c r="BU60" s="377" t="str">
        <f t="shared" si="58"/>
        <v>mampu mengidentifikasi dan mengartikan kosakata baru dari teks yang dibaca</v>
      </c>
      <c r="BV60" s="377" t="str">
        <f t="shared" si="59"/>
        <v xml:space="preserve"> mampu mengidentifikasi informasi dari media audio</v>
      </c>
      <c r="BW60" s="377" t="str">
        <f t="shared" si="60"/>
        <v>mampu menceritakan kembali informasi yang dibaca dari teks narasi dengan topik yang beraneka ragam</v>
      </c>
      <c r="BX60" s="377" t="str">
        <f t="shared" si="61"/>
        <v>mampu menjelaskan isi teks narasi yang dibacakan atau dari media audio</v>
      </c>
      <c r="BY60" s="377" t="str">
        <f t="shared" si="62"/>
        <v>mampu menulis teks narasi dengan informasi yang rinci dan akurat</v>
      </c>
      <c r="BZ60" s="377">
        <f t="shared" si="63"/>
        <v>0</v>
      </c>
      <c r="CA60" s="377">
        <f t="shared" si="64"/>
        <v>0</v>
      </c>
      <c r="CB60" s="377">
        <f t="shared" si="65"/>
        <v>0</v>
      </c>
      <c r="CC60" s="257" t="str">
        <f t="shared" si="66"/>
        <v>Kompetensi dalam hal  sudah tercapai.</v>
      </c>
      <c r="CD60"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si="15"/>
        <v/>
      </c>
      <c r="V61" s="253" t="str">
        <f t="shared" si="16"/>
        <v/>
      </c>
      <c r="W61" s="253" t="str">
        <f t="shared" si="17"/>
        <v/>
      </c>
      <c r="X61" s="253" t="str">
        <f t="shared" si="18"/>
        <v/>
      </c>
      <c r="Y61" s="253" t="str">
        <f t="shared" si="19"/>
        <v/>
      </c>
      <c r="Z61" s="253" t="str">
        <f t="shared" si="20"/>
        <v/>
      </c>
      <c r="AA61" s="253" t="str">
        <f t="shared" si="21"/>
        <v/>
      </c>
      <c r="AB61" s="253" t="str">
        <f t="shared" si="22"/>
        <v/>
      </c>
      <c r="AC61" s="253" t="str">
        <f t="shared" si="23"/>
        <v/>
      </c>
      <c r="AD61" s="253" t="str">
        <f t="shared" si="24"/>
        <v/>
      </c>
      <c r="AE61" s="254" t="str">
        <f t="shared" ref="AE61:AN61" si="111">IFERROR(RANK(U61,$U61:$AD61,0)+COUNTIF($U61:U61,U61)-1,"")</f>
        <v/>
      </c>
      <c r="AF61" s="254" t="str">
        <f t="shared" si="111"/>
        <v/>
      </c>
      <c r="AG61" s="254" t="str">
        <f t="shared" si="111"/>
        <v/>
      </c>
      <c r="AH61" s="254" t="str">
        <f t="shared" si="111"/>
        <v/>
      </c>
      <c r="AI61" s="254" t="str">
        <f t="shared" si="111"/>
        <v/>
      </c>
      <c r="AJ61" s="254" t="str">
        <f t="shared" si="111"/>
        <v/>
      </c>
      <c r="AK61" s="254" t="str">
        <f t="shared" si="111"/>
        <v/>
      </c>
      <c r="AL61" s="254" t="str">
        <f t="shared" si="111"/>
        <v/>
      </c>
      <c r="AM61" s="254" t="str">
        <f t="shared" si="111"/>
        <v/>
      </c>
      <c r="AN61" s="254" t="str">
        <f t="shared" si="111"/>
        <v/>
      </c>
      <c r="AO61" s="379" t="str">
        <f t="shared" si="26"/>
        <v/>
      </c>
      <c r="AP61" s="380" t="str">
        <f t="shared" si="27"/>
        <v/>
      </c>
      <c r="AQ61" s="380" t="str">
        <f t="shared" si="28"/>
        <v/>
      </c>
      <c r="AR61" s="380" t="str">
        <f t="shared" si="29"/>
        <v/>
      </c>
      <c r="AS61" s="380" t="str">
        <f t="shared" si="30"/>
        <v/>
      </c>
      <c r="AT61" s="380" t="str">
        <f t="shared" si="31"/>
        <v/>
      </c>
      <c r="AU61" s="380" t="str">
        <f t="shared" si="32"/>
        <v/>
      </c>
      <c r="AV61" s="380" t="str">
        <f t="shared" si="33"/>
        <v/>
      </c>
      <c r="AW61" s="380" t="str">
        <f t="shared" si="34"/>
        <v/>
      </c>
      <c r="AX61" s="380" t="str">
        <f t="shared" si="35"/>
        <v/>
      </c>
      <c r="AY61" s="255">
        <f t="shared" si="36"/>
        <v>0</v>
      </c>
      <c r="AZ61" s="255">
        <f t="shared" si="37"/>
        <v>0</v>
      </c>
      <c r="BA61" s="255">
        <f t="shared" si="38"/>
        <v>0</v>
      </c>
      <c r="BB61" s="255">
        <f t="shared" si="39"/>
        <v>0</v>
      </c>
      <c r="BC61" s="255">
        <f t="shared" si="40"/>
        <v>0</v>
      </c>
      <c r="BD61" s="255">
        <f t="shared" si="41"/>
        <v>0</v>
      </c>
      <c r="BE61" s="255">
        <f t="shared" si="42"/>
        <v>0</v>
      </c>
      <c r="BF61" s="255">
        <f t="shared" si="43"/>
        <v>0</v>
      </c>
      <c r="BG61" s="255">
        <f t="shared" si="44"/>
        <v>0</v>
      </c>
      <c r="BH61" s="255">
        <f t="shared" si="45"/>
        <v>0</v>
      </c>
      <c r="BI61" s="225">
        <f t="shared" si="46"/>
        <v>1</v>
      </c>
      <c r="BJ61" s="225">
        <f t="shared" si="47"/>
        <v>2</v>
      </c>
      <c r="BK61" s="225">
        <f t="shared" si="48"/>
        <v>3</v>
      </c>
      <c r="BL61" s="225">
        <f t="shared" si="49"/>
        <v>4</v>
      </c>
      <c r="BM61" s="225">
        <f t="shared" si="50"/>
        <v>5</v>
      </c>
      <c r="BN61" s="225">
        <f t="shared" si="51"/>
        <v>6</v>
      </c>
      <c r="BO61" s="225">
        <f t="shared" si="52"/>
        <v>7</v>
      </c>
      <c r="BP61" s="225">
        <f t="shared" si="53"/>
        <v>8</v>
      </c>
      <c r="BQ61" s="225">
        <f t="shared" si="54"/>
        <v>9</v>
      </c>
      <c r="BR61" s="225">
        <f t="shared" si="55"/>
        <v>10</v>
      </c>
      <c r="BS61" s="379" t="str">
        <f t="shared" si="56"/>
        <v>mampu menyimpulkan pesan dan informasi tentang kehidupan sehari-hari dari teks yang dibaca</v>
      </c>
      <c r="BT61" s="377" t="str">
        <f t="shared" si="57"/>
        <v>mampu menulis teks prosedur dengan informasi yang rinci dan akurat</v>
      </c>
      <c r="BU61" s="377" t="str">
        <f t="shared" si="58"/>
        <v>mampu mengidentifikasi dan mengartikan kosakata baru dari teks yang dibaca</v>
      </c>
      <c r="BV61" s="377" t="str">
        <f t="shared" si="59"/>
        <v xml:space="preserve"> mampu mengidentifikasi informasi dari media audio</v>
      </c>
      <c r="BW61" s="377" t="str">
        <f t="shared" si="60"/>
        <v>mampu menceritakan kembali informasi yang dibaca dari teks narasi dengan topik yang beraneka ragam</v>
      </c>
      <c r="BX61" s="377" t="str">
        <f t="shared" si="61"/>
        <v>mampu menjelaskan isi teks narasi yang dibacakan atau dari media audio</v>
      </c>
      <c r="BY61" s="377" t="str">
        <f t="shared" si="62"/>
        <v>mampu menulis teks narasi dengan informasi yang rinci dan akurat</v>
      </c>
      <c r="BZ61" s="377">
        <f t="shared" si="63"/>
        <v>0</v>
      </c>
      <c r="CA61" s="377">
        <f t="shared" si="64"/>
        <v>0</v>
      </c>
      <c r="CB61" s="377">
        <f t="shared" si="65"/>
        <v>0</v>
      </c>
      <c r="CC61" s="257" t="str">
        <f t="shared" si="66"/>
        <v>Kompetensi dalam hal  sudah tercapai.</v>
      </c>
      <c r="CD61"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si="15"/>
        <v/>
      </c>
      <c r="V62" s="253" t="str">
        <f t="shared" si="16"/>
        <v/>
      </c>
      <c r="W62" s="253" t="str">
        <f t="shared" si="17"/>
        <v/>
      </c>
      <c r="X62" s="253" t="str">
        <f t="shared" si="18"/>
        <v/>
      </c>
      <c r="Y62" s="253" t="str">
        <f t="shared" si="19"/>
        <v/>
      </c>
      <c r="Z62" s="253" t="str">
        <f t="shared" si="20"/>
        <v/>
      </c>
      <c r="AA62" s="253" t="str">
        <f t="shared" si="21"/>
        <v/>
      </c>
      <c r="AB62" s="253" t="str">
        <f t="shared" si="22"/>
        <v/>
      </c>
      <c r="AC62" s="253" t="str">
        <f t="shared" si="23"/>
        <v/>
      </c>
      <c r="AD62" s="253" t="str">
        <f t="shared" si="24"/>
        <v/>
      </c>
      <c r="AE62" s="254" t="str">
        <f t="shared" ref="AE62:AN62" si="112">IFERROR(RANK(U62,$U62:$AD62,0)+COUNTIF($U62:U62,U62)-1,"")</f>
        <v/>
      </c>
      <c r="AF62" s="254" t="str">
        <f t="shared" si="112"/>
        <v/>
      </c>
      <c r="AG62" s="254" t="str">
        <f t="shared" si="112"/>
        <v/>
      </c>
      <c r="AH62" s="254" t="str">
        <f t="shared" si="112"/>
        <v/>
      </c>
      <c r="AI62" s="254" t="str">
        <f t="shared" si="112"/>
        <v/>
      </c>
      <c r="AJ62" s="254" t="str">
        <f t="shared" si="112"/>
        <v/>
      </c>
      <c r="AK62" s="254" t="str">
        <f t="shared" si="112"/>
        <v/>
      </c>
      <c r="AL62" s="254" t="str">
        <f t="shared" si="112"/>
        <v/>
      </c>
      <c r="AM62" s="254" t="str">
        <f t="shared" si="112"/>
        <v/>
      </c>
      <c r="AN62" s="254" t="str">
        <f t="shared" si="112"/>
        <v/>
      </c>
      <c r="AO62" s="379" t="str">
        <f t="shared" si="26"/>
        <v/>
      </c>
      <c r="AP62" s="380" t="str">
        <f t="shared" si="27"/>
        <v/>
      </c>
      <c r="AQ62" s="380" t="str">
        <f t="shared" si="28"/>
        <v/>
      </c>
      <c r="AR62" s="380" t="str">
        <f t="shared" si="29"/>
        <v/>
      </c>
      <c r="AS62" s="380" t="str">
        <f t="shared" si="30"/>
        <v/>
      </c>
      <c r="AT62" s="380" t="str">
        <f t="shared" si="31"/>
        <v/>
      </c>
      <c r="AU62" s="380" t="str">
        <f t="shared" si="32"/>
        <v/>
      </c>
      <c r="AV62" s="380" t="str">
        <f t="shared" si="33"/>
        <v/>
      </c>
      <c r="AW62" s="380" t="str">
        <f t="shared" si="34"/>
        <v/>
      </c>
      <c r="AX62" s="380" t="str">
        <f t="shared" si="35"/>
        <v/>
      </c>
      <c r="AY62" s="255">
        <f t="shared" si="36"/>
        <v>0</v>
      </c>
      <c r="AZ62" s="255">
        <f t="shared" si="37"/>
        <v>0</v>
      </c>
      <c r="BA62" s="255">
        <f t="shared" si="38"/>
        <v>0</v>
      </c>
      <c r="BB62" s="255">
        <f t="shared" si="39"/>
        <v>0</v>
      </c>
      <c r="BC62" s="255">
        <f t="shared" si="40"/>
        <v>0</v>
      </c>
      <c r="BD62" s="255">
        <f t="shared" si="41"/>
        <v>0</v>
      </c>
      <c r="BE62" s="255">
        <f t="shared" si="42"/>
        <v>0</v>
      </c>
      <c r="BF62" s="255">
        <f t="shared" si="43"/>
        <v>0</v>
      </c>
      <c r="BG62" s="255">
        <f t="shared" si="44"/>
        <v>0</v>
      </c>
      <c r="BH62" s="255">
        <f t="shared" si="45"/>
        <v>0</v>
      </c>
      <c r="BI62" s="225">
        <f t="shared" si="46"/>
        <v>1</v>
      </c>
      <c r="BJ62" s="225">
        <f t="shared" si="47"/>
        <v>2</v>
      </c>
      <c r="BK62" s="225">
        <f t="shared" si="48"/>
        <v>3</v>
      </c>
      <c r="BL62" s="225">
        <f t="shared" si="49"/>
        <v>4</v>
      </c>
      <c r="BM62" s="225">
        <f t="shared" si="50"/>
        <v>5</v>
      </c>
      <c r="BN62" s="225">
        <f t="shared" si="51"/>
        <v>6</v>
      </c>
      <c r="BO62" s="225">
        <f t="shared" si="52"/>
        <v>7</v>
      </c>
      <c r="BP62" s="225">
        <f t="shared" si="53"/>
        <v>8</v>
      </c>
      <c r="BQ62" s="225">
        <f t="shared" si="54"/>
        <v>9</v>
      </c>
      <c r="BR62" s="225">
        <f t="shared" si="55"/>
        <v>10</v>
      </c>
      <c r="BS62" s="379" t="str">
        <f t="shared" si="56"/>
        <v>mampu menyimpulkan pesan dan informasi tentang kehidupan sehari-hari dari teks yang dibaca</v>
      </c>
      <c r="BT62" s="377" t="str">
        <f t="shared" si="57"/>
        <v>mampu menulis teks prosedur dengan informasi yang rinci dan akurat</v>
      </c>
      <c r="BU62" s="377" t="str">
        <f t="shared" si="58"/>
        <v>mampu mengidentifikasi dan mengartikan kosakata baru dari teks yang dibaca</v>
      </c>
      <c r="BV62" s="377" t="str">
        <f t="shared" si="59"/>
        <v xml:space="preserve"> mampu mengidentifikasi informasi dari media audio</v>
      </c>
      <c r="BW62" s="377" t="str">
        <f t="shared" si="60"/>
        <v>mampu menceritakan kembali informasi yang dibaca dari teks narasi dengan topik yang beraneka ragam</v>
      </c>
      <c r="BX62" s="377" t="str">
        <f t="shared" si="61"/>
        <v>mampu menjelaskan isi teks narasi yang dibacakan atau dari media audio</v>
      </c>
      <c r="BY62" s="377" t="str">
        <f t="shared" si="62"/>
        <v>mampu menulis teks narasi dengan informasi yang rinci dan akurat</v>
      </c>
      <c r="BZ62" s="377">
        <f t="shared" si="63"/>
        <v>0</v>
      </c>
      <c r="CA62" s="377">
        <f t="shared" si="64"/>
        <v>0</v>
      </c>
      <c r="CB62" s="377">
        <f t="shared" si="65"/>
        <v>0</v>
      </c>
      <c r="CC62" s="257" t="str">
        <f t="shared" si="66"/>
        <v>Kompetensi dalam hal  sudah tercapai.</v>
      </c>
      <c r="CD62"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si="15"/>
        <v/>
      </c>
      <c r="V63" s="253" t="str">
        <f t="shared" si="16"/>
        <v/>
      </c>
      <c r="W63" s="253" t="str">
        <f t="shared" si="17"/>
        <v/>
      </c>
      <c r="X63" s="253" t="str">
        <f t="shared" si="18"/>
        <v/>
      </c>
      <c r="Y63" s="253" t="str">
        <f t="shared" si="19"/>
        <v/>
      </c>
      <c r="Z63" s="253" t="str">
        <f t="shared" si="20"/>
        <v/>
      </c>
      <c r="AA63" s="253" t="str">
        <f t="shared" si="21"/>
        <v/>
      </c>
      <c r="AB63" s="253" t="str">
        <f t="shared" si="22"/>
        <v/>
      </c>
      <c r="AC63" s="253" t="str">
        <f t="shared" si="23"/>
        <v/>
      </c>
      <c r="AD63" s="253" t="str">
        <f t="shared" si="24"/>
        <v/>
      </c>
      <c r="AE63" s="254" t="str">
        <f t="shared" ref="AE63:AN63" si="113">IFERROR(RANK(U63,$U63:$AD63,0)+COUNTIF($U63:U63,U63)-1,"")</f>
        <v/>
      </c>
      <c r="AF63" s="254" t="str">
        <f t="shared" si="113"/>
        <v/>
      </c>
      <c r="AG63" s="254" t="str">
        <f t="shared" si="113"/>
        <v/>
      </c>
      <c r="AH63" s="254" t="str">
        <f t="shared" si="113"/>
        <v/>
      </c>
      <c r="AI63" s="254" t="str">
        <f t="shared" si="113"/>
        <v/>
      </c>
      <c r="AJ63" s="254" t="str">
        <f t="shared" si="113"/>
        <v/>
      </c>
      <c r="AK63" s="254" t="str">
        <f t="shared" si="113"/>
        <v/>
      </c>
      <c r="AL63" s="254" t="str">
        <f t="shared" si="113"/>
        <v/>
      </c>
      <c r="AM63" s="254" t="str">
        <f t="shared" si="113"/>
        <v/>
      </c>
      <c r="AN63" s="254" t="str">
        <f t="shared" si="113"/>
        <v/>
      </c>
      <c r="AO63" s="379" t="str">
        <f t="shared" si="26"/>
        <v/>
      </c>
      <c r="AP63" s="380" t="str">
        <f t="shared" si="27"/>
        <v/>
      </c>
      <c r="AQ63" s="380" t="str">
        <f t="shared" si="28"/>
        <v/>
      </c>
      <c r="AR63" s="380" t="str">
        <f t="shared" si="29"/>
        <v/>
      </c>
      <c r="AS63" s="380" t="str">
        <f t="shared" si="30"/>
        <v/>
      </c>
      <c r="AT63" s="380" t="str">
        <f t="shared" si="31"/>
        <v/>
      </c>
      <c r="AU63" s="380" t="str">
        <f t="shared" si="32"/>
        <v/>
      </c>
      <c r="AV63" s="380" t="str">
        <f t="shared" si="33"/>
        <v/>
      </c>
      <c r="AW63" s="380" t="str">
        <f t="shared" si="34"/>
        <v/>
      </c>
      <c r="AX63" s="380" t="str">
        <f t="shared" si="35"/>
        <v/>
      </c>
      <c r="AY63" s="255">
        <f t="shared" si="36"/>
        <v>0</v>
      </c>
      <c r="AZ63" s="255">
        <f t="shared" si="37"/>
        <v>0</v>
      </c>
      <c r="BA63" s="255">
        <f t="shared" si="38"/>
        <v>0</v>
      </c>
      <c r="BB63" s="255">
        <f t="shared" si="39"/>
        <v>0</v>
      </c>
      <c r="BC63" s="255">
        <f t="shared" si="40"/>
        <v>0</v>
      </c>
      <c r="BD63" s="255">
        <f t="shared" si="41"/>
        <v>0</v>
      </c>
      <c r="BE63" s="255">
        <f t="shared" si="42"/>
        <v>0</v>
      </c>
      <c r="BF63" s="255">
        <f t="shared" si="43"/>
        <v>0</v>
      </c>
      <c r="BG63" s="255">
        <f t="shared" si="44"/>
        <v>0</v>
      </c>
      <c r="BH63" s="255">
        <f t="shared" si="45"/>
        <v>0</v>
      </c>
      <c r="BI63" s="225">
        <f t="shared" si="46"/>
        <v>1</v>
      </c>
      <c r="BJ63" s="225">
        <f t="shared" si="47"/>
        <v>2</v>
      </c>
      <c r="BK63" s="225">
        <f t="shared" si="48"/>
        <v>3</v>
      </c>
      <c r="BL63" s="225">
        <f t="shared" si="49"/>
        <v>4</v>
      </c>
      <c r="BM63" s="225">
        <f t="shared" si="50"/>
        <v>5</v>
      </c>
      <c r="BN63" s="225">
        <f t="shared" si="51"/>
        <v>6</v>
      </c>
      <c r="BO63" s="225">
        <f t="shared" si="52"/>
        <v>7</v>
      </c>
      <c r="BP63" s="225">
        <f t="shared" si="53"/>
        <v>8</v>
      </c>
      <c r="BQ63" s="225">
        <f t="shared" si="54"/>
        <v>9</v>
      </c>
      <c r="BR63" s="225">
        <f t="shared" si="55"/>
        <v>10</v>
      </c>
      <c r="BS63" s="379" t="str">
        <f t="shared" si="56"/>
        <v>mampu menyimpulkan pesan dan informasi tentang kehidupan sehari-hari dari teks yang dibaca</v>
      </c>
      <c r="BT63" s="377" t="str">
        <f t="shared" si="57"/>
        <v>mampu menulis teks prosedur dengan informasi yang rinci dan akurat</v>
      </c>
      <c r="BU63" s="377" t="str">
        <f t="shared" si="58"/>
        <v>mampu mengidentifikasi dan mengartikan kosakata baru dari teks yang dibaca</v>
      </c>
      <c r="BV63" s="377" t="str">
        <f t="shared" si="59"/>
        <v xml:space="preserve"> mampu mengidentifikasi informasi dari media audio</v>
      </c>
      <c r="BW63" s="377" t="str">
        <f t="shared" si="60"/>
        <v>mampu menceritakan kembali informasi yang dibaca dari teks narasi dengan topik yang beraneka ragam</v>
      </c>
      <c r="BX63" s="377" t="str">
        <f t="shared" si="61"/>
        <v>mampu menjelaskan isi teks narasi yang dibacakan atau dari media audio</v>
      </c>
      <c r="BY63" s="377" t="str">
        <f t="shared" si="62"/>
        <v>mampu menulis teks narasi dengan informasi yang rinci dan akurat</v>
      </c>
      <c r="BZ63" s="377">
        <f t="shared" si="63"/>
        <v>0</v>
      </c>
      <c r="CA63" s="377">
        <f t="shared" si="64"/>
        <v>0</v>
      </c>
      <c r="CB63" s="377">
        <f t="shared" si="65"/>
        <v>0</v>
      </c>
      <c r="CC63" s="257" t="str">
        <f t="shared" si="66"/>
        <v>Kompetensi dalam hal  sudah tercapai.</v>
      </c>
      <c r="CD63"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si="15"/>
        <v/>
      </c>
      <c r="V64" s="253" t="str">
        <f t="shared" si="16"/>
        <v/>
      </c>
      <c r="W64" s="253" t="str">
        <f t="shared" si="17"/>
        <v/>
      </c>
      <c r="X64" s="253" t="str">
        <f t="shared" si="18"/>
        <v/>
      </c>
      <c r="Y64" s="253" t="str">
        <f t="shared" si="19"/>
        <v/>
      </c>
      <c r="Z64" s="253" t="str">
        <f t="shared" si="20"/>
        <v/>
      </c>
      <c r="AA64" s="253" t="str">
        <f t="shared" si="21"/>
        <v/>
      </c>
      <c r="AB64" s="253" t="str">
        <f t="shared" si="22"/>
        <v/>
      </c>
      <c r="AC64" s="253" t="str">
        <f t="shared" si="23"/>
        <v/>
      </c>
      <c r="AD64" s="253" t="str">
        <f t="shared" si="24"/>
        <v/>
      </c>
      <c r="AE64" s="254" t="str">
        <f t="shared" ref="AE64:AN64" si="114">IFERROR(RANK(U64,$U64:$AD64,0)+COUNTIF($U64:U64,U64)-1,"")</f>
        <v/>
      </c>
      <c r="AF64" s="254" t="str">
        <f t="shared" si="114"/>
        <v/>
      </c>
      <c r="AG64" s="254" t="str">
        <f t="shared" si="114"/>
        <v/>
      </c>
      <c r="AH64" s="254" t="str">
        <f t="shared" si="114"/>
        <v/>
      </c>
      <c r="AI64" s="254" t="str">
        <f t="shared" si="114"/>
        <v/>
      </c>
      <c r="AJ64" s="254" t="str">
        <f t="shared" si="114"/>
        <v/>
      </c>
      <c r="AK64" s="254" t="str">
        <f t="shared" si="114"/>
        <v/>
      </c>
      <c r="AL64" s="254" t="str">
        <f t="shared" si="114"/>
        <v/>
      </c>
      <c r="AM64" s="254" t="str">
        <f t="shared" si="114"/>
        <v/>
      </c>
      <c r="AN64" s="254" t="str">
        <f t="shared" si="114"/>
        <v/>
      </c>
      <c r="AO64" s="379" t="str">
        <f t="shared" si="26"/>
        <v/>
      </c>
      <c r="AP64" s="380" t="str">
        <f t="shared" si="27"/>
        <v/>
      </c>
      <c r="AQ64" s="380" t="str">
        <f t="shared" si="28"/>
        <v/>
      </c>
      <c r="AR64" s="380" t="str">
        <f t="shared" si="29"/>
        <v/>
      </c>
      <c r="AS64" s="380" t="str">
        <f t="shared" si="30"/>
        <v/>
      </c>
      <c r="AT64" s="380" t="str">
        <f t="shared" si="31"/>
        <v/>
      </c>
      <c r="AU64" s="380" t="str">
        <f t="shared" si="32"/>
        <v/>
      </c>
      <c r="AV64" s="380" t="str">
        <f t="shared" si="33"/>
        <v/>
      </c>
      <c r="AW64" s="380" t="str">
        <f t="shared" si="34"/>
        <v/>
      </c>
      <c r="AX64" s="380" t="str">
        <f t="shared" si="35"/>
        <v/>
      </c>
      <c r="AY64" s="255">
        <f t="shared" si="36"/>
        <v>0</v>
      </c>
      <c r="AZ64" s="255">
        <f t="shared" si="37"/>
        <v>0</v>
      </c>
      <c r="BA64" s="255">
        <f t="shared" si="38"/>
        <v>0</v>
      </c>
      <c r="BB64" s="255">
        <f t="shared" si="39"/>
        <v>0</v>
      </c>
      <c r="BC64" s="255">
        <f t="shared" si="40"/>
        <v>0</v>
      </c>
      <c r="BD64" s="255">
        <f t="shared" si="41"/>
        <v>0</v>
      </c>
      <c r="BE64" s="255">
        <f t="shared" si="42"/>
        <v>0</v>
      </c>
      <c r="BF64" s="255">
        <f t="shared" si="43"/>
        <v>0</v>
      </c>
      <c r="BG64" s="255">
        <f t="shared" si="44"/>
        <v>0</v>
      </c>
      <c r="BH64" s="255">
        <f t="shared" si="45"/>
        <v>0</v>
      </c>
      <c r="BI64" s="225">
        <f t="shared" si="46"/>
        <v>1</v>
      </c>
      <c r="BJ64" s="225">
        <f t="shared" si="47"/>
        <v>2</v>
      </c>
      <c r="BK64" s="225">
        <f t="shared" si="48"/>
        <v>3</v>
      </c>
      <c r="BL64" s="225">
        <f t="shared" si="49"/>
        <v>4</v>
      </c>
      <c r="BM64" s="225">
        <f t="shared" si="50"/>
        <v>5</v>
      </c>
      <c r="BN64" s="225">
        <f t="shared" si="51"/>
        <v>6</v>
      </c>
      <c r="BO64" s="225">
        <f t="shared" si="52"/>
        <v>7</v>
      </c>
      <c r="BP64" s="225">
        <f t="shared" si="53"/>
        <v>8</v>
      </c>
      <c r="BQ64" s="225">
        <f t="shared" si="54"/>
        <v>9</v>
      </c>
      <c r="BR64" s="225">
        <f t="shared" si="55"/>
        <v>10</v>
      </c>
      <c r="BS64" s="379" t="str">
        <f t="shared" si="56"/>
        <v>mampu menyimpulkan pesan dan informasi tentang kehidupan sehari-hari dari teks yang dibaca</v>
      </c>
      <c r="BT64" s="377" t="str">
        <f t="shared" si="57"/>
        <v>mampu menulis teks prosedur dengan informasi yang rinci dan akurat</v>
      </c>
      <c r="BU64" s="377" t="str">
        <f t="shared" si="58"/>
        <v>mampu mengidentifikasi dan mengartikan kosakata baru dari teks yang dibaca</v>
      </c>
      <c r="BV64" s="377" t="str">
        <f t="shared" si="59"/>
        <v xml:space="preserve"> mampu mengidentifikasi informasi dari media audio</v>
      </c>
      <c r="BW64" s="377" t="str">
        <f t="shared" si="60"/>
        <v>mampu menceritakan kembali informasi yang dibaca dari teks narasi dengan topik yang beraneka ragam</v>
      </c>
      <c r="BX64" s="377" t="str">
        <f t="shared" si="61"/>
        <v>mampu menjelaskan isi teks narasi yang dibacakan atau dari media audio</v>
      </c>
      <c r="BY64" s="377" t="str">
        <f t="shared" si="62"/>
        <v>mampu menulis teks narasi dengan informasi yang rinci dan akurat</v>
      </c>
      <c r="BZ64" s="377">
        <f t="shared" si="63"/>
        <v>0</v>
      </c>
      <c r="CA64" s="377">
        <f t="shared" si="64"/>
        <v>0</v>
      </c>
      <c r="CB64" s="377">
        <f t="shared" si="65"/>
        <v>0</v>
      </c>
      <c r="CC64" s="257" t="str">
        <f t="shared" si="66"/>
        <v>Kompetensi dalam hal  sudah tercapai.</v>
      </c>
      <c r="CD64"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si="15"/>
        <v/>
      </c>
      <c r="V65" s="253" t="str">
        <f t="shared" si="16"/>
        <v/>
      </c>
      <c r="W65" s="253" t="str">
        <f t="shared" si="17"/>
        <v/>
      </c>
      <c r="X65" s="253" t="str">
        <f t="shared" si="18"/>
        <v/>
      </c>
      <c r="Y65" s="253" t="str">
        <f t="shared" si="19"/>
        <v/>
      </c>
      <c r="Z65" s="253" t="str">
        <f t="shared" si="20"/>
        <v/>
      </c>
      <c r="AA65" s="253" t="str">
        <f t="shared" si="21"/>
        <v/>
      </c>
      <c r="AB65" s="253" t="str">
        <f t="shared" si="22"/>
        <v/>
      </c>
      <c r="AC65" s="253" t="str">
        <f t="shared" si="23"/>
        <v/>
      </c>
      <c r="AD65" s="253" t="str">
        <f t="shared" si="24"/>
        <v/>
      </c>
      <c r="AE65" s="254" t="str">
        <f t="shared" ref="AE65:AN65" si="115">IFERROR(RANK(U65,$U65:$AD65,0)+COUNTIF($U65:U65,U65)-1,"")</f>
        <v/>
      </c>
      <c r="AF65" s="254" t="str">
        <f t="shared" si="115"/>
        <v/>
      </c>
      <c r="AG65" s="254" t="str">
        <f t="shared" si="115"/>
        <v/>
      </c>
      <c r="AH65" s="254" t="str">
        <f t="shared" si="115"/>
        <v/>
      </c>
      <c r="AI65" s="254" t="str">
        <f t="shared" si="115"/>
        <v/>
      </c>
      <c r="AJ65" s="254" t="str">
        <f t="shared" si="115"/>
        <v/>
      </c>
      <c r="AK65" s="254" t="str">
        <f t="shared" si="115"/>
        <v/>
      </c>
      <c r="AL65" s="254" t="str">
        <f t="shared" si="115"/>
        <v/>
      </c>
      <c r="AM65" s="254" t="str">
        <f t="shared" si="115"/>
        <v/>
      </c>
      <c r="AN65" s="254" t="str">
        <f t="shared" si="115"/>
        <v/>
      </c>
      <c r="AO65" s="379" t="str">
        <f t="shared" si="26"/>
        <v/>
      </c>
      <c r="AP65" s="380" t="str">
        <f t="shared" si="27"/>
        <v/>
      </c>
      <c r="AQ65" s="380" t="str">
        <f t="shared" si="28"/>
        <v/>
      </c>
      <c r="AR65" s="380" t="str">
        <f t="shared" si="29"/>
        <v/>
      </c>
      <c r="AS65" s="380" t="str">
        <f t="shared" si="30"/>
        <v/>
      </c>
      <c r="AT65" s="380" t="str">
        <f t="shared" si="31"/>
        <v/>
      </c>
      <c r="AU65" s="380" t="str">
        <f t="shared" si="32"/>
        <v/>
      </c>
      <c r="AV65" s="380" t="str">
        <f t="shared" si="33"/>
        <v/>
      </c>
      <c r="AW65" s="380" t="str">
        <f t="shared" si="34"/>
        <v/>
      </c>
      <c r="AX65" s="380" t="str">
        <f t="shared" si="35"/>
        <v/>
      </c>
      <c r="AY65" s="255">
        <f t="shared" si="36"/>
        <v>0</v>
      </c>
      <c r="AZ65" s="255">
        <f t="shared" si="37"/>
        <v>0</v>
      </c>
      <c r="BA65" s="255">
        <f t="shared" si="38"/>
        <v>0</v>
      </c>
      <c r="BB65" s="255">
        <f t="shared" si="39"/>
        <v>0</v>
      </c>
      <c r="BC65" s="255">
        <f t="shared" si="40"/>
        <v>0</v>
      </c>
      <c r="BD65" s="255">
        <f t="shared" si="41"/>
        <v>0</v>
      </c>
      <c r="BE65" s="255">
        <f t="shared" si="42"/>
        <v>0</v>
      </c>
      <c r="BF65" s="255">
        <f t="shared" si="43"/>
        <v>0</v>
      </c>
      <c r="BG65" s="255">
        <f t="shared" si="44"/>
        <v>0</v>
      </c>
      <c r="BH65" s="255">
        <f t="shared" si="45"/>
        <v>0</v>
      </c>
      <c r="BI65" s="225">
        <f t="shared" si="46"/>
        <v>1</v>
      </c>
      <c r="BJ65" s="225">
        <f t="shared" si="47"/>
        <v>2</v>
      </c>
      <c r="BK65" s="225">
        <f t="shared" si="48"/>
        <v>3</v>
      </c>
      <c r="BL65" s="225">
        <f t="shared" si="49"/>
        <v>4</v>
      </c>
      <c r="BM65" s="225">
        <f t="shared" si="50"/>
        <v>5</v>
      </c>
      <c r="BN65" s="225">
        <f t="shared" si="51"/>
        <v>6</v>
      </c>
      <c r="BO65" s="225">
        <f t="shared" si="52"/>
        <v>7</v>
      </c>
      <c r="BP65" s="225">
        <f t="shared" si="53"/>
        <v>8</v>
      </c>
      <c r="BQ65" s="225">
        <f t="shared" si="54"/>
        <v>9</v>
      </c>
      <c r="BR65" s="225">
        <f t="shared" si="55"/>
        <v>10</v>
      </c>
      <c r="BS65" s="379" t="str">
        <f t="shared" si="56"/>
        <v>mampu menyimpulkan pesan dan informasi tentang kehidupan sehari-hari dari teks yang dibaca</v>
      </c>
      <c r="BT65" s="377" t="str">
        <f t="shared" si="57"/>
        <v>mampu menulis teks prosedur dengan informasi yang rinci dan akurat</v>
      </c>
      <c r="BU65" s="377" t="str">
        <f t="shared" si="58"/>
        <v>mampu mengidentifikasi dan mengartikan kosakata baru dari teks yang dibaca</v>
      </c>
      <c r="BV65" s="377" t="str">
        <f t="shared" si="59"/>
        <v xml:space="preserve"> mampu mengidentifikasi informasi dari media audio</v>
      </c>
      <c r="BW65" s="377" t="str">
        <f t="shared" si="60"/>
        <v>mampu menceritakan kembali informasi yang dibaca dari teks narasi dengan topik yang beraneka ragam</v>
      </c>
      <c r="BX65" s="377" t="str">
        <f t="shared" si="61"/>
        <v>mampu menjelaskan isi teks narasi yang dibacakan atau dari media audio</v>
      </c>
      <c r="BY65" s="377" t="str">
        <f t="shared" si="62"/>
        <v>mampu menulis teks narasi dengan informasi yang rinci dan akurat</v>
      </c>
      <c r="BZ65" s="377">
        <f t="shared" si="63"/>
        <v>0</v>
      </c>
      <c r="CA65" s="377">
        <f t="shared" si="64"/>
        <v>0</v>
      </c>
      <c r="CB65" s="377">
        <f t="shared" si="65"/>
        <v>0</v>
      </c>
      <c r="CC65" s="257" t="str">
        <f t="shared" si="66"/>
        <v>Kompetensi dalam hal  sudah tercapai.</v>
      </c>
      <c r="CD65" s="257" t="str">
        <f t="shared" si="67"/>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audiomampu menceritakan kembali informasi yang dibaca dari teks narasi dengan topik yang beraneka ragammampu menjelaskan isi teks narasi yang dibacakan atau dari media audiomampu menulis teks narasi dengan informasi yang rinci dan akurat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3" priority="1">
      <formula>LEN(TRIM(B13))&gt;0</formula>
    </cfRule>
  </conditionalFormatting>
  <pageMargins left="0.7" right="0.7" top="0.75" bottom="0.7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 min="33" max="33" width="10.42578125" customWidth="1"/>
    <col min="34" max="37" width="9.140625" customWidth="1"/>
  </cols>
  <sheetData>
    <row r="1" spans="1:37"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c r="AG1" s="192"/>
      <c r="AH1" s="192"/>
      <c r="AI1" s="192"/>
      <c r="AJ1" s="192"/>
      <c r="AK1" s="192"/>
    </row>
    <row r="2" spans="1:37"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c r="AG2" s="192"/>
      <c r="AH2" s="192"/>
      <c r="AI2" s="192"/>
      <c r="AJ2" s="192"/>
      <c r="AK2" s="192"/>
    </row>
    <row r="3" spans="1:37"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c r="AG3" s="192"/>
      <c r="AH3" s="192"/>
      <c r="AI3" s="192"/>
      <c r="AJ3" s="192"/>
      <c r="AK3" s="192"/>
    </row>
    <row r="4" spans="1:37"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c r="AG4" s="192"/>
      <c r="AH4" s="192"/>
      <c r="AI4" s="192"/>
      <c r="AJ4" s="192"/>
      <c r="AK4" s="192"/>
    </row>
    <row r="5" spans="1:37" ht="15.75" customHeight="1">
      <c r="A5" s="292"/>
      <c r="B5" s="292"/>
      <c r="C5" s="194" t="s">
        <v>116</v>
      </c>
      <c r="D5" s="195" t="s">
        <v>88</v>
      </c>
      <c r="E5" s="196" t="str">
        <f>HOME!E35</f>
        <v>Matematika</v>
      </c>
      <c r="F5" s="194"/>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c r="AG5" s="192"/>
      <c r="AH5" s="192"/>
      <c r="AI5" s="192"/>
      <c r="AJ5" s="192"/>
      <c r="AK5" s="192"/>
    </row>
    <row r="6" spans="1:37"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c r="AG6" s="192"/>
      <c r="AH6" s="192"/>
      <c r="AI6" s="192"/>
      <c r="AJ6" s="192"/>
      <c r="AK6" s="192"/>
    </row>
    <row r="7" spans="1:37"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c r="AG7" s="192"/>
      <c r="AH7" s="192"/>
      <c r="AI7" s="192"/>
      <c r="AJ7" s="192"/>
      <c r="AK7" s="192"/>
    </row>
    <row r="8" spans="1:37" ht="16.5" customHeight="1">
      <c r="A8" s="200"/>
      <c r="B8" s="534" t="s">
        <v>115</v>
      </c>
      <c r="C8" s="534" t="s">
        <v>297</v>
      </c>
      <c r="D8" s="539" t="str">
        <f>HOME!E35</f>
        <v>Matematika</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c r="AG8" s="202"/>
      <c r="AH8" s="202"/>
      <c r="AI8" s="202"/>
      <c r="AJ8" s="202"/>
      <c r="AK8" s="202"/>
    </row>
    <row r="9" spans="1:37"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c r="AG9" s="202"/>
      <c r="AH9" s="202"/>
      <c r="AI9" s="202"/>
      <c r="AJ9" s="202"/>
      <c r="AK9" s="202"/>
    </row>
    <row r="10" spans="1:37"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c r="AG10" s="202"/>
      <c r="AH10" s="202"/>
      <c r="AI10" s="202"/>
      <c r="AJ10" s="202"/>
      <c r="AK10" s="202"/>
    </row>
    <row r="11" spans="1:37" ht="16.5" customHeight="1">
      <c r="A11" s="200"/>
      <c r="B11" s="456"/>
      <c r="C11" s="456"/>
      <c r="D11" s="205" t="str">
        <f>'TP MAT'!E9</f>
        <v>mampu membandingkan dan mengurutkan antar-pecahan dengan pembilang satu(misalnya ½, 1/3, ¼) dan antar-pecahan dengan penyebut yang sama(misalnya, 2/8, 3/8, 7/8), serta mengenali pecahan senilai menggunakan gambar dan symbol matematika;</v>
      </c>
      <c r="E11" s="206" t="str">
        <f>'TP MAT'!E10</f>
        <v>mampu menyatakan pecahan desimal persepuluhan danperseratusan, serta menghubungkan pecahan desimal perseratusan dengan konsep persen;</v>
      </c>
      <c r="F11" s="205" t="str">
        <f>'TP MAT'!E11</f>
        <v>mampu mengisi nilai yang belum diketahui dalam sebuah kalimat matematika yang berkaitan dengan penjumlahan dan pengurangan pada bilangan cacah sampai 100 (contoh:10+…=19,19-…=10);</v>
      </c>
      <c r="G11" s="206" t="str">
        <f>'TP MAT'!E12</f>
        <v>mampu mengidentifikasi, meniru, dan mengembangkan pola gambar atau obyek sederhana dan pola bilangan membesar dan mengecil yang melibatkan penjumlahan dan pengurangan pada bilangan cacah sampai 100;</v>
      </c>
      <c r="H11" s="205" t="str">
        <f>'TP MAT'!E13</f>
        <v>mampu mengukur panjang dan berat benda menggunakan satuan baku dan menentukan hubungan antar-satuan baku panjang (cm, m);</v>
      </c>
      <c r="I11" s="206" t="str">
        <f>'TP MAT'!E14</f>
        <v>mampu mengukur dan mengestimasi luas dan volume menggunakan satuan tidak baku dan satuan baku berupa bilangan cacah;</v>
      </c>
      <c r="J11" s="205" t="str">
        <f>'TP MAT'!E15</f>
        <v>mampu mendeskripsikan ciri berbagai bentuk bangun datar (segiempat, segitiga, segibanyak) serta menyusun (komposisi) dan mengurai (dekomposisi) berbagai bangun datar dengan lebih dari satu cara jika memungkinkan;</v>
      </c>
      <c r="K11" s="205" t="str">
        <f>'TP MAT'!E16</f>
        <v>mampu mengurutkan, membandingkan, menyajikan, menganalisis dan menginterpretasi data dalam bentuk tabel, diagram gambar, piktogram, dan diagram batang (skala satu satuan);</v>
      </c>
      <c r="L11" s="205">
        <f>'TP MAT'!E17</f>
        <v>0</v>
      </c>
      <c r="M11" s="205">
        <f>'TP MAT'!E18</f>
        <v>0</v>
      </c>
      <c r="N11" s="205">
        <f>'TP MAT'!E19</f>
        <v>0</v>
      </c>
      <c r="O11" s="205">
        <f>'TP MAT'!E20</f>
        <v>0</v>
      </c>
      <c r="P11" s="205">
        <f>'TP MAT'!E21</f>
        <v>0</v>
      </c>
      <c r="Q11" s="205">
        <f>'TP MAT'!E22</f>
        <v>0</v>
      </c>
      <c r="R11" s="205">
        <f>'TP MAT'!E23</f>
        <v>0</v>
      </c>
      <c r="S11" s="205">
        <f>'TP MAT'!E24</f>
        <v>0</v>
      </c>
      <c r="T11" s="205">
        <f>'TP MAT'!E25</f>
        <v>0</v>
      </c>
      <c r="U11" s="205">
        <f>'TP MAT'!E26</f>
        <v>0</v>
      </c>
      <c r="V11" s="205">
        <f>'TP MAT'!E27</f>
        <v>0</v>
      </c>
      <c r="W11" s="205">
        <f>'TP MAT'!E28</f>
        <v>0</v>
      </c>
      <c r="X11" s="538"/>
      <c r="Y11" s="200"/>
      <c r="Z11" s="204" t="s">
        <v>320</v>
      </c>
      <c r="AA11" s="204" t="s">
        <v>321</v>
      </c>
      <c r="AB11" s="204" t="s">
        <v>322</v>
      </c>
      <c r="AC11" s="207" t="s">
        <v>320</v>
      </c>
      <c r="AD11" s="207" t="s">
        <v>323</v>
      </c>
      <c r="AE11" s="207" t="s">
        <v>322</v>
      </c>
      <c r="AF11" s="201"/>
      <c r="AG11" s="202"/>
      <c r="AH11" s="202"/>
      <c r="AI11" s="202"/>
      <c r="AJ11" s="202"/>
      <c r="AK11" s="202"/>
    </row>
    <row r="12" spans="1:37"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c r="AG12" s="192"/>
      <c r="AH12" s="192"/>
      <c r="AI12" s="192"/>
      <c r="AJ12" s="192"/>
      <c r="AK12" s="192"/>
    </row>
    <row r="13" spans="1:37"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c r="AG13" s="192"/>
      <c r="AH13" s="192"/>
      <c r="AI13" s="192"/>
      <c r="AJ13" s="192"/>
      <c r="AK13" s="192"/>
    </row>
    <row r="14" spans="1:37"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c r="AG14" s="192"/>
      <c r="AH14" s="192"/>
      <c r="AI14" s="192"/>
      <c r="AJ14" s="192"/>
      <c r="AK14" s="192"/>
    </row>
    <row r="15" spans="1:37"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c r="AG15" s="192"/>
      <c r="AH15" s="192"/>
      <c r="AI15" s="192"/>
      <c r="AJ15" s="192"/>
      <c r="AK15" s="192"/>
    </row>
    <row r="16" spans="1:37"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c r="AG16" s="192"/>
      <c r="AH16" s="192"/>
      <c r="AI16" s="192"/>
      <c r="AJ16" s="192"/>
      <c r="AK16" s="192"/>
    </row>
    <row r="17" spans="1:37"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c r="AG17" s="192"/>
      <c r="AH17" s="192"/>
      <c r="AI17" s="192"/>
      <c r="AJ17" s="192"/>
      <c r="AK17" s="192"/>
    </row>
    <row r="18" spans="1:37"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c r="AG18" s="192"/>
      <c r="AH18" s="192"/>
      <c r="AI18" s="192"/>
      <c r="AJ18" s="192"/>
      <c r="AK18" s="192"/>
    </row>
    <row r="19" spans="1:37"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c r="AG19" s="192"/>
      <c r="AH19" s="192"/>
      <c r="AI19" s="192"/>
      <c r="AJ19" s="192"/>
      <c r="AK19" s="192"/>
    </row>
    <row r="20" spans="1:37"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c r="AG20" s="192"/>
      <c r="AH20" s="192"/>
      <c r="AI20" s="192"/>
      <c r="AJ20" s="192"/>
      <c r="AK20" s="192"/>
    </row>
    <row r="21" spans="1:37"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c r="AG21" s="192"/>
      <c r="AH21" s="192"/>
      <c r="AI21" s="192"/>
      <c r="AJ21" s="192"/>
      <c r="AK21" s="192"/>
    </row>
    <row r="22" spans="1:37"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c r="AG22" s="192"/>
      <c r="AH22" s="192"/>
      <c r="AI22" s="192"/>
      <c r="AJ22" s="192"/>
      <c r="AK22" s="192"/>
    </row>
    <row r="23" spans="1:37"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c r="AG23" s="192"/>
      <c r="AH23" s="192"/>
      <c r="AI23" s="192"/>
      <c r="AJ23" s="192"/>
      <c r="AK23" s="192"/>
    </row>
    <row r="24" spans="1:37"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c r="AG24" s="192"/>
      <c r="AH24" s="192"/>
      <c r="AI24" s="192"/>
      <c r="AJ24" s="192"/>
      <c r="AK24" s="192"/>
    </row>
    <row r="25" spans="1:37"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c r="AG25" s="192"/>
      <c r="AH25" s="192"/>
      <c r="AI25" s="192"/>
      <c r="AJ25" s="192"/>
      <c r="AK25" s="192"/>
    </row>
    <row r="26" spans="1:37"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c r="AG26" s="192"/>
      <c r="AH26" s="192"/>
      <c r="AI26" s="192"/>
      <c r="AJ26" s="192"/>
      <c r="AK26" s="192"/>
    </row>
    <row r="27" spans="1:37"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c r="AG27" s="192"/>
      <c r="AH27" s="192"/>
      <c r="AI27" s="192"/>
      <c r="AJ27" s="192"/>
      <c r="AK27" s="192"/>
    </row>
    <row r="28" spans="1:37"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c r="AG28" s="192"/>
      <c r="AH28" s="192"/>
      <c r="AI28" s="192"/>
      <c r="AJ28" s="192"/>
      <c r="AK28" s="192"/>
    </row>
    <row r="29" spans="1:37"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c r="AG29" s="192"/>
      <c r="AH29" s="192"/>
      <c r="AI29" s="192"/>
      <c r="AJ29" s="192"/>
      <c r="AK29" s="192"/>
    </row>
    <row r="30" spans="1:37"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c r="AG30" s="192"/>
      <c r="AH30" s="192"/>
      <c r="AI30" s="192"/>
      <c r="AJ30" s="192"/>
      <c r="AK30" s="192"/>
    </row>
    <row r="31" spans="1:37"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c r="AG31" s="192"/>
      <c r="AH31" s="192"/>
      <c r="AI31" s="192"/>
      <c r="AJ31" s="192"/>
      <c r="AK31" s="192"/>
    </row>
    <row r="32" spans="1:37"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c r="AG32" s="192"/>
      <c r="AH32" s="192"/>
      <c r="AI32" s="192"/>
      <c r="AJ32" s="192"/>
      <c r="AK32" s="192"/>
    </row>
    <row r="33" spans="1:37"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c r="AG33" s="192"/>
      <c r="AH33" s="192"/>
      <c r="AI33" s="192"/>
      <c r="AJ33" s="192"/>
      <c r="AK33" s="192"/>
    </row>
    <row r="34" spans="1:37"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c r="AG34" s="192"/>
      <c r="AH34" s="192"/>
      <c r="AI34" s="192"/>
      <c r="AJ34" s="192"/>
      <c r="AK34" s="192"/>
    </row>
    <row r="35" spans="1:37"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c r="AG35" s="192"/>
      <c r="AH35" s="192"/>
      <c r="AI35" s="192"/>
      <c r="AJ35" s="192"/>
      <c r="AK35" s="192"/>
    </row>
    <row r="36" spans="1:37"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c r="AG36" s="192"/>
      <c r="AH36" s="192"/>
      <c r="AI36" s="192"/>
      <c r="AJ36" s="192"/>
      <c r="AK36" s="192"/>
    </row>
    <row r="37" spans="1:37"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c r="AG37" s="192"/>
      <c r="AH37" s="192"/>
      <c r="AI37" s="192"/>
      <c r="AJ37" s="192"/>
      <c r="AK37" s="192"/>
    </row>
    <row r="38" spans="1:37"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c r="AG38" s="192"/>
      <c r="AH38" s="192"/>
      <c r="AI38" s="192"/>
      <c r="AJ38" s="192"/>
      <c r="AK38" s="192"/>
    </row>
    <row r="39" spans="1:37"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c r="AG39" s="192"/>
      <c r="AH39" s="192"/>
      <c r="AI39" s="192"/>
      <c r="AJ39" s="192"/>
      <c r="AK39" s="192"/>
    </row>
    <row r="40" spans="1:37"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c r="AG40" s="192"/>
      <c r="AH40" s="192"/>
      <c r="AI40" s="192"/>
      <c r="AJ40" s="192"/>
      <c r="AK40" s="192"/>
    </row>
    <row r="41" spans="1:37"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c r="AG41" s="192"/>
      <c r="AH41" s="192"/>
      <c r="AI41" s="192"/>
      <c r="AJ41" s="192"/>
      <c r="AK41" s="192"/>
    </row>
    <row r="42" spans="1:37"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c r="AG42" s="192"/>
      <c r="AH42" s="192"/>
      <c r="AI42" s="192"/>
      <c r="AJ42" s="192"/>
      <c r="AK42" s="192"/>
    </row>
    <row r="43" spans="1:37"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c r="AG43" s="192"/>
      <c r="AH43" s="192"/>
      <c r="AI43" s="192"/>
      <c r="AJ43" s="192"/>
      <c r="AK43" s="192"/>
    </row>
    <row r="44" spans="1:37"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c r="AG44" s="192"/>
      <c r="AH44" s="192"/>
      <c r="AI44" s="192"/>
      <c r="AJ44" s="192"/>
      <c r="AK44" s="192"/>
    </row>
    <row r="45" spans="1:37"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c r="AG45" s="192"/>
      <c r="AH45" s="192"/>
      <c r="AI45" s="192"/>
      <c r="AJ45" s="192"/>
      <c r="AK45" s="192"/>
    </row>
    <row r="46" spans="1:37"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c r="AG46" s="192"/>
      <c r="AH46" s="192"/>
      <c r="AI46" s="192"/>
      <c r="AJ46" s="192"/>
      <c r="AK46" s="192"/>
    </row>
    <row r="47" spans="1:37"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c r="AG47" s="192"/>
      <c r="AH47" s="192"/>
      <c r="AI47" s="192"/>
      <c r="AJ47" s="192"/>
      <c r="AK47" s="192"/>
    </row>
    <row r="48" spans="1:37"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c r="AG48" s="192"/>
      <c r="AH48" s="192"/>
      <c r="AI48" s="192"/>
      <c r="AJ48" s="192"/>
      <c r="AK48" s="192"/>
    </row>
    <row r="49" spans="1:37"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c r="AG49" s="192"/>
      <c r="AH49" s="192"/>
      <c r="AI49" s="192"/>
      <c r="AJ49" s="192"/>
      <c r="AK49" s="192"/>
    </row>
    <row r="50" spans="1:37"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c r="AG50" s="192"/>
      <c r="AH50" s="192"/>
      <c r="AI50" s="192"/>
      <c r="AJ50" s="192"/>
      <c r="AK50" s="192"/>
    </row>
    <row r="51" spans="1:37"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c r="AG51" s="192"/>
      <c r="AH51" s="192"/>
      <c r="AI51" s="192"/>
      <c r="AJ51" s="192"/>
      <c r="AK51" s="192"/>
    </row>
    <row r="52" spans="1:37"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c r="AG52" s="192"/>
      <c r="AH52" s="192"/>
      <c r="AI52" s="192"/>
      <c r="AJ52" s="192"/>
      <c r="AK52" s="192"/>
    </row>
    <row r="53" spans="1:37"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c r="AG53" s="192"/>
      <c r="AH53" s="192"/>
      <c r="AI53" s="192"/>
      <c r="AJ53" s="192"/>
      <c r="AK53" s="192"/>
    </row>
    <row r="54" spans="1:37"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c r="AG54" s="192"/>
      <c r="AH54" s="192"/>
      <c r="AI54" s="192"/>
      <c r="AJ54" s="192"/>
      <c r="AK54" s="192"/>
    </row>
    <row r="55" spans="1:37"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c r="AG55" s="192"/>
      <c r="AH55" s="192"/>
      <c r="AI55" s="192"/>
      <c r="AJ55" s="192"/>
      <c r="AK55" s="192"/>
    </row>
    <row r="56" spans="1:37"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c r="AG56" s="192"/>
      <c r="AH56" s="192"/>
      <c r="AI56" s="192"/>
      <c r="AJ56" s="192"/>
      <c r="AK56" s="192"/>
    </row>
    <row r="57" spans="1:37"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c r="AG57" s="192"/>
      <c r="AH57" s="192"/>
      <c r="AI57" s="192"/>
      <c r="AJ57" s="192"/>
      <c r="AK57" s="192"/>
    </row>
    <row r="58" spans="1:37"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c r="AG58" s="192"/>
      <c r="AH58" s="192"/>
      <c r="AI58" s="192"/>
      <c r="AJ58" s="192"/>
      <c r="AK58" s="192"/>
    </row>
    <row r="59" spans="1:37"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c r="AG59" s="192"/>
      <c r="AH59" s="192"/>
      <c r="AI59" s="192"/>
      <c r="AJ59" s="192"/>
      <c r="AK59" s="192"/>
    </row>
    <row r="60" spans="1:37"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c r="AG60" s="192"/>
      <c r="AH60" s="192"/>
      <c r="AI60" s="192"/>
      <c r="AJ60" s="192"/>
      <c r="AK60" s="192"/>
    </row>
    <row r="61" spans="1:37"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c r="AG61" s="192"/>
      <c r="AH61" s="192"/>
      <c r="AI61" s="192"/>
      <c r="AJ61" s="192"/>
      <c r="AK61" s="192"/>
    </row>
    <row r="62" spans="1:37"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c r="AG62" s="192"/>
      <c r="AH62" s="192"/>
      <c r="AI62" s="192"/>
      <c r="AJ62" s="192"/>
      <c r="AK62" s="192"/>
    </row>
    <row r="63" spans="1:37"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c r="AG63" s="192"/>
      <c r="AH63" s="192"/>
      <c r="AI63" s="192"/>
      <c r="AJ63" s="192"/>
      <c r="AK63" s="192"/>
    </row>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7" zoomScale="70" zoomScaleNormal="70" workbookViewId="0">
      <selection activeCell="CC16" sqref="CC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HOME!E35</f>
        <v>Matematika</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MAT'!E9</f>
        <v>mampu membandingkan dan mengurutkan antar-pecahan dengan pembilang satu(misalnya ½, 1/3, ¼) dan antar-pecahan dengan penyebut yang sama(misalnya, 2/8, 3/8, 7/8), serta mengenali pecahan senilai menggunakan gambar dan symbol matematika;</v>
      </c>
      <c r="E15" s="243" t="str">
        <f>'TP MAT'!E10</f>
        <v>mampu menyatakan pecahan desimal persepuluhan danperseratusan, serta menghubungkan pecahan desimal perseratusan dengan konsep persen;</v>
      </c>
      <c r="F15" s="243" t="str">
        <f>'TP MAT'!E11</f>
        <v>mampu mengisi nilai yang belum diketahui dalam sebuah kalimat matematika yang berkaitan dengan penjumlahan dan pengurangan pada bilangan cacah sampai 100 (contoh:10+…=19,19-…=10);</v>
      </c>
      <c r="G15" s="243" t="str">
        <f>'TP MAT'!E12</f>
        <v>mampu mengidentifikasi, meniru, dan mengembangkan pola gambar atau obyek sederhana dan pola bilangan membesar dan mengecil yang melibatkan penjumlahan dan pengurangan pada bilangan cacah sampai 100;</v>
      </c>
      <c r="H15" s="243" t="str">
        <f>'TP MAT'!E13</f>
        <v>mampu mengukur panjang dan berat benda menggunakan satuan baku dan menentukan hubungan antar-satuan baku panjang (cm, m);</v>
      </c>
      <c r="I15" s="243" t="str">
        <f>'TP MAT'!E14</f>
        <v>mampu mengukur dan mengestimasi luas dan volume menggunakan satuan tidak baku dan satuan baku berupa bilangan cacah;</v>
      </c>
      <c r="J15" s="243" t="str">
        <f>'TP MAT'!E15</f>
        <v>mampu mendeskripsikan ciri berbagai bentuk bangun datar (segiempat, segitiga, segibanyak) serta menyusun (komposisi) dan mengurai (dekomposisi) berbagai bangun datar dengan lebih dari satu cara jika memungkinkan;</v>
      </c>
      <c r="K15" s="243" t="str">
        <f>'TP MAT'!E16</f>
        <v>mampu mengurutkan, membandingkan, menyajikan, menganalisis dan menginterpretasi data dalam bentuk tabel, diagram gambar, piktogram, dan diagram batang (skala satu satuan);</v>
      </c>
      <c r="L15" s="243">
        <f>'TP MAT'!E17</f>
        <v>0</v>
      </c>
      <c r="M15" s="243">
        <f>'TP MAT'!E18</f>
        <v>0</v>
      </c>
      <c r="N15" s="456"/>
      <c r="O15" s="243" t="s">
        <v>368</v>
      </c>
      <c r="P15" s="243" t="s">
        <v>369</v>
      </c>
      <c r="Q15" s="239" t="s">
        <v>370</v>
      </c>
      <c r="R15" s="456"/>
      <c r="S15" s="244"/>
      <c r="T15" s="244"/>
      <c r="U15" s="245" t="str">
        <f t="shared" ref="U15:AD15" si="0">D15</f>
        <v>mampu membandingkan dan mengurutkan antar-pecahan dengan pembilang satu(misalnya ½, 1/3, ¼) dan antar-pecahan dengan penyebut yang sama(misalnya, 2/8, 3/8, 7/8), serta mengenali pecahan senilai menggunakan gambar dan symbol matematika;</v>
      </c>
      <c r="V15" s="245" t="str">
        <f t="shared" si="0"/>
        <v>mampu menyatakan pecahan desimal persepuluhan danperseratusan, serta menghubungkan pecahan desimal perseratusan dengan konsep persen;</v>
      </c>
      <c r="W15" s="245" t="str">
        <f t="shared" si="0"/>
        <v>mampu mengisi nilai yang belum diketahui dalam sebuah kalimat matematika yang berkaitan dengan penjumlahan dan pengurangan pada bilangan cacah sampai 100 (contoh:10+…=19,19-…=10);</v>
      </c>
      <c r="X15" s="245" t="str">
        <f t="shared" si="0"/>
        <v>mampu mengidentifikasi, meniru, dan mengembangkan pola gambar atau obyek sederhana dan pola bilangan membesar dan mengecil yang melibatkan penjumlahan dan pengurangan pada bilangan cacah sampai 100;</v>
      </c>
      <c r="Y15" s="245" t="str">
        <f t="shared" si="0"/>
        <v>mampu mengukur panjang dan berat benda menggunakan satuan baku dan menentukan hubungan antar-satuan baku panjang (cm, m);</v>
      </c>
      <c r="Z15" s="245" t="str">
        <f t="shared" si="0"/>
        <v>mampu mengukur dan mengestimasi luas dan volume menggunakan satuan tidak baku dan satuan baku berupa bilangan cacah;</v>
      </c>
      <c r="AA15" s="245" t="str">
        <f t="shared" si="0"/>
        <v>mampu mendeskripsikan ciri berbagai bentuk bangun datar (segiempat, segitiga, segibanyak) serta menyusun (komposisi) dan mengurai (dekomposisi) berbagai bangun datar dengan lebih dari satu cara jika memungkinkan;</v>
      </c>
      <c r="AB15" s="245" t="str">
        <f t="shared" si="0"/>
        <v>mampu mengurutkan, membandingkan, menyajikan, menganalisis dan menginterpretasi data dalam bentuk tabel, diagram gambar, piktogram, dan diagram batang (skala satu satuan);</v>
      </c>
      <c r="AC15" s="245">
        <f t="shared" si="0"/>
        <v>0</v>
      </c>
      <c r="AD15" s="245">
        <f t="shared" si="0"/>
        <v>0</v>
      </c>
      <c r="AE15" s="246" t="str">
        <f t="shared" ref="AE15:AN15" si="1">U15</f>
        <v>mampu membandingkan dan mengurutkan antar-pecahan dengan pembilang satu(misalnya ½, 1/3, ¼) dan antar-pecahan dengan penyebut yang sama(misalnya, 2/8, 3/8, 7/8), serta mengenali pecahan senilai menggunakan gambar dan symbol matematika;</v>
      </c>
      <c r="AF15" s="246" t="str">
        <f t="shared" si="1"/>
        <v>mampu menyatakan pecahan desimal persepuluhan danperseratusan, serta menghubungkan pecahan desimal perseratusan dengan konsep persen;</v>
      </c>
      <c r="AG15" s="246" t="str">
        <f t="shared" si="1"/>
        <v>mampu mengisi nilai yang belum diketahui dalam sebuah kalimat matematika yang berkaitan dengan penjumlahan dan pengurangan pada bilangan cacah sampai 100 (contoh:10+…=19,19-…=10);</v>
      </c>
      <c r="AH15" s="246" t="str">
        <f t="shared" si="1"/>
        <v>mampu mengidentifikasi, meniru, dan mengembangkan pola gambar atau obyek sederhana dan pola bilangan membesar dan mengecil yang melibatkan penjumlahan dan pengurangan pada bilangan cacah sampai 100;</v>
      </c>
      <c r="AI15" s="246" t="str">
        <f t="shared" si="1"/>
        <v>mampu mengukur panjang dan berat benda menggunakan satuan baku dan menentukan hubungan antar-satuan baku panjang (cm, m);</v>
      </c>
      <c r="AJ15" s="246" t="str">
        <f t="shared" si="1"/>
        <v>mampu mengukur dan mengestimasi luas dan volume menggunakan satuan tidak baku dan satuan baku berupa bilangan cacah;</v>
      </c>
      <c r="AK15" s="246" t="str">
        <f t="shared" si="1"/>
        <v>mampu mendeskripsikan ciri berbagai bentuk bangun datar (segiempat, segitiga, segibanyak) serta menyusun (komposisi) dan mengurai (dekomposisi) berbagai bangun datar dengan lebih dari satu cara jika memungkinkan;</v>
      </c>
      <c r="AL15" s="246" t="str">
        <f t="shared" si="1"/>
        <v>mampu mengurutkan, membandingkan, menyajikan, menganalisis dan menginterpretasi data dalam bentuk tabel, diagram gambar, piktogram, dan diagram batang (skala satu satuan);</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membandingkan dan mengurutkan antar-pecahan dengan pembilang satu(misalnya ½, 1/3, ¼) dan antar-pecahan dengan penyebut yang sama(misalnya, 2/8, 3/8, 7/8), serta mengenali pecahan senilai menggunakan gambar dan symbol matematika;</v>
      </c>
      <c r="AZ15" s="245" t="str">
        <f t="shared" si="3"/>
        <v>mampu menyatakan pecahan desimal persepuluhan danperseratusan, serta menghubungkan pecahan desimal perseratusan dengan konsep persen;</v>
      </c>
      <c r="BA15" s="245" t="str">
        <f t="shared" si="3"/>
        <v>mampu mengisi nilai yang belum diketahui dalam sebuah kalimat matematika yang berkaitan dengan penjumlahan dan pengurangan pada bilangan cacah sampai 100 (contoh:10+…=19,19-…=10);</v>
      </c>
      <c r="BB15" s="245" t="str">
        <f t="shared" si="3"/>
        <v>mampu mengidentifikasi, meniru, dan mengembangkan pola gambar atau obyek sederhana dan pola bilangan membesar dan mengecil yang melibatkan penjumlahan dan pengurangan pada bilangan cacah sampai 100;</v>
      </c>
      <c r="BC15" s="245" t="str">
        <f t="shared" si="3"/>
        <v>mampu mengukur panjang dan berat benda menggunakan satuan baku dan menentukan hubungan antar-satuan baku panjang (cm, m);</v>
      </c>
      <c r="BD15" s="245" t="str">
        <f t="shared" si="3"/>
        <v>mampu mengukur dan mengestimasi luas dan volume menggunakan satuan tidak baku dan satuan baku berupa bilangan cacah;</v>
      </c>
      <c r="BE15" s="245" t="str">
        <f t="shared" si="3"/>
        <v>mampu mendeskripsikan ciri berbagai bentuk bangun datar (segiempat, segitiga, segibanyak) serta menyusun (komposisi) dan mengurai (dekomposisi) berbagai bangun datar dengan lebih dari satu cara jika memungkinkan;</v>
      </c>
      <c r="BF15" s="245" t="str">
        <f t="shared" si="3"/>
        <v>mampu mengurutkan, membandingkan, menyajikan, menganalisis dan menginterpretasi data dalam bentuk tabel, diagram gambar, piktogram, dan diagram batang (skala satu satuan);</v>
      </c>
      <c r="BG15" s="245">
        <f t="shared" si="3"/>
        <v>0</v>
      </c>
      <c r="BH15" s="245">
        <f t="shared" si="3"/>
        <v>0</v>
      </c>
      <c r="BI15" s="246" t="str">
        <f t="shared" ref="BI15:BR15" si="4">AY15</f>
        <v>mampu membandingkan dan mengurutkan antar-pecahan dengan pembilang satu(misalnya ½, 1/3, ¼) dan antar-pecahan dengan penyebut yang sama(misalnya, 2/8, 3/8, 7/8), serta mengenali pecahan senilai menggunakan gambar dan symbol matematika;</v>
      </c>
      <c r="BJ15" s="246" t="str">
        <f t="shared" si="4"/>
        <v>mampu menyatakan pecahan desimal persepuluhan danperseratusan, serta menghubungkan pecahan desimal perseratusan dengan konsep persen;</v>
      </c>
      <c r="BK15" s="246" t="str">
        <f t="shared" si="4"/>
        <v>mampu mengisi nilai yang belum diketahui dalam sebuah kalimat matematika yang berkaitan dengan penjumlahan dan pengurangan pada bilangan cacah sampai 100 (contoh:10+…=19,19-…=10);</v>
      </c>
      <c r="BL15" s="246" t="str">
        <f t="shared" si="4"/>
        <v>mampu mengidentifikasi, meniru, dan mengembangkan pola gambar atau obyek sederhana dan pola bilangan membesar dan mengecil yang melibatkan penjumlahan dan pengurangan pada bilangan cacah sampai 100;</v>
      </c>
      <c r="BM15" s="246" t="str">
        <f t="shared" si="4"/>
        <v>mampu mengukur panjang dan berat benda menggunakan satuan baku dan menentukan hubungan antar-satuan baku panjang (cm, m);</v>
      </c>
      <c r="BN15" s="246" t="str">
        <f t="shared" si="4"/>
        <v>mampu mengukur dan mengestimasi luas dan volume menggunakan satuan tidak baku dan satuan baku berupa bilangan cacah;</v>
      </c>
      <c r="BO15" s="246" t="str">
        <f t="shared" si="4"/>
        <v>mampu mendeskripsikan ciri berbagai bentuk bangun datar (segiempat, segitiga, segibanyak) serta menyusun (komposisi) dan mengurai (dekomposisi) berbagai bangun datar dengan lebih dari satu cara jika memungkinkan;</v>
      </c>
      <c r="BP15" s="246" t="str">
        <f t="shared" si="4"/>
        <v>mampu mengurutkan, membandingkan, menyajikan, menganalisis dan menginterpretasi data dalam bentuk tabel, diagram gambar, piktogram, dan diagram batang (skala satu satuan);</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8.75" customHeight="1">
      <c r="A16" s="190"/>
      <c r="B16" s="208">
        <f>'DATA PESERTA DIDIK'!A6</f>
        <v>1</v>
      </c>
      <c r="C16" s="248" t="str">
        <f>'DATA PESERTA DIDIK'!D6</f>
        <v>ABID AQILA PRANAJA</v>
      </c>
      <c r="D16" s="249">
        <v>88</v>
      </c>
      <c r="E16" s="249">
        <v>100</v>
      </c>
      <c r="F16" s="249">
        <v>90</v>
      </c>
      <c r="G16" s="249">
        <v>88</v>
      </c>
      <c r="H16" s="249">
        <v>90</v>
      </c>
      <c r="I16" s="249">
        <v>88</v>
      </c>
      <c r="J16" s="249">
        <v>90</v>
      </c>
      <c r="K16" s="249">
        <v>100</v>
      </c>
      <c r="L16" s="249"/>
      <c r="M16" s="249"/>
      <c r="N16" s="250">
        <f t="shared" ref="N16:N65" si="6">IFERROR(AVERAGE(D16:M16),"-")</f>
        <v>91.75</v>
      </c>
      <c r="O16" s="251"/>
      <c r="P16" s="450">
        <v>85</v>
      </c>
      <c r="Q16" s="250">
        <f t="shared" ref="Q16:Q65" si="7">IFERROR(AVERAGE(O16:P16),"-")</f>
        <v>85</v>
      </c>
      <c r="R16" s="250">
        <f t="shared" ref="R16:R65" si="8">IFERROR(SUM(($G$11*N16)+($I$11*Q16))/($G$11+$I$11),"-")</f>
        <v>89.5</v>
      </c>
      <c r="S16" s="190"/>
      <c r="T16" s="190"/>
      <c r="U16" s="253" t="str">
        <f t="shared" ref="U16:AD16" si="9">IF(D16&gt;=$R$16,D16,"")</f>
        <v/>
      </c>
      <c r="V16" s="253">
        <f t="shared" si="9"/>
        <v>100</v>
      </c>
      <c r="W16" s="253">
        <f t="shared" si="9"/>
        <v>90</v>
      </c>
      <c r="X16" s="253" t="str">
        <f t="shared" si="9"/>
        <v/>
      </c>
      <c r="Y16" s="253">
        <f t="shared" si="9"/>
        <v>90</v>
      </c>
      <c r="Z16" s="253" t="str">
        <f t="shared" si="9"/>
        <v/>
      </c>
      <c r="AA16" s="253">
        <f t="shared" si="9"/>
        <v>90</v>
      </c>
      <c r="AB16" s="253">
        <f t="shared" si="9"/>
        <v>100</v>
      </c>
      <c r="AC16" s="253" t="str">
        <f t="shared" si="9"/>
        <v/>
      </c>
      <c r="AD16" s="253" t="str">
        <f t="shared" si="9"/>
        <v/>
      </c>
      <c r="AE16" s="254" t="str">
        <f t="shared" ref="AE16:AN16" si="10">IFERROR(RANK(U16,$U16:$AD16,0)+COUNTIF($U16:U16,U16)-1,"")</f>
        <v/>
      </c>
      <c r="AF16" s="254">
        <f t="shared" si="10"/>
        <v>1</v>
      </c>
      <c r="AG16" s="254">
        <f t="shared" si="10"/>
        <v>3</v>
      </c>
      <c r="AH16" s="254" t="str">
        <f t="shared" si="10"/>
        <v/>
      </c>
      <c r="AI16" s="254">
        <f t="shared" si="10"/>
        <v>4</v>
      </c>
      <c r="AJ16" s="254" t="str">
        <f t="shared" si="10"/>
        <v/>
      </c>
      <c r="AK16" s="254">
        <f t="shared" si="10"/>
        <v>5</v>
      </c>
      <c r="AL16" s="254">
        <f t="shared" si="10"/>
        <v>2</v>
      </c>
      <c r="AM16" s="254" t="str">
        <f t="shared" si="10"/>
        <v/>
      </c>
      <c r="AN16" s="254" t="str">
        <f t="shared" si="10"/>
        <v/>
      </c>
      <c r="AO16" s="379" t="str">
        <f>IF(D16&gt;=R16,$D$15,"")</f>
        <v/>
      </c>
      <c r="AP16" s="380" t="str">
        <f>IF(E16&gt;=R16,$E$15,"")</f>
        <v>mampu menyatakan pecahan desimal persepuluhan danperseratusan, serta menghubungkan pecahan desimal perseratusan dengan konsep persen;</v>
      </c>
      <c r="AQ16" s="380" t="str">
        <f>IF(F16&gt;=R16,$F$15,"")</f>
        <v>mampu mengisi nilai yang belum diketahui dalam sebuah kalimat matematika yang berkaitan dengan penjumlahan dan pengurangan pada bilangan cacah sampai 100 (contoh:10+…=19,19-…=10);</v>
      </c>
      <c r="AR16" s="380" t="str">
        <f>IF(G16&gt;=R16,$G$15,"")</f>
        <v/>
      </c>
      <c r="AS16" s="380" t="str">
        <f>IF(H16&gt;=R16,$H$15,"")</f>
        <v>mampu mengukur panjang dan berat benda menggunakan satuan baku dan menentukan hubungan antar-satuan baku panjang (cm, m);</v>
      </c>
      <c r="AT16" s="380" t="str">
        <f>IF(I16&gt;=R16,$I$15,"")</f>
        <v/>
      </c>
      <c r="AU16" s="380" t="str">
        <f>IF(J16&gt;=R16,$J$15,"")</f>
        <v>mampu mendeskripsikan ciri berbagai bentuk bangun datar (segiempat, segitiga, segibanyak) serta menyusun (komposisi) dan mengurai (dekomposisi) berbagai bangun datar dengan lebih dari satu cara jika memungkinkan;</v>
      </c>
      <c r="AV16" s="380" t="str">
        <f>IF(K16&gt;=R16,$K$15,"")</f>
        <v>mampu mengurutkan, membandingkan, menyajikan, menganalisis dan menginterpretasi data dalam bentuk tabel, diagram gambar, piktogram, dan diagram batang (skala satu satuan);</v>
      </c>
      <c r="AW16" s="380" t="str">
        <f>IF(L16&gt;=R16,$L$15,"")</f>
        <v/>
      </c>
      <c r="AX16" s="380" t="str">
        <f>IF(M16&gt;=R16,$M$15,"")</f>
        <v/>
      </c>
      <c r="AY16" s="255">
        <f t="shared" ref="AY16:BH16" si="11">IF(D16&lt;$R$16,D16,"")</f>
        <v>88</v>
      </c>
      <c r="AZ16" s="255" t="str">
        <f t="shared" si="11"/>
        <v/>
      </c>
      <c r="BA16" s="255" t="str">
        <f t="shared" si="11"/>
        <v/>
      </c>
      <c r="BB16" s="255">
        <f t="shared" si="11"/>
        <v>88</v>
      </c>
      <c r="BC16" s="255" t="str">
        <f t="shared" si="11"/>
        <v/>
      </c>
      <c r="BD16" s="255">
        <f t="shared" si="11"/>
        <v>88</v>
      </c>
      <c r="BE16" s="255" t="str">
        <f t="shared" si="11"/>
        <v/>
      </c>
      <c r="BF16" s="255" t="str">
        <f t="shared" si="11"/>
        <v/>
      </c>
      <c r="BG16" s="255">
        <f t="shared" si="11"/>
        <v>0</v>
      </c>
      <c r="BH16" s="255">
        <f t="shared" si="11"/>
        <v>0</v>
      </c>
      <c r="BI16" s="225">
        <f t="shared" ref="BI16:BR16" si="12">IFERROR(RANK(AY16,$AY16:$BH16,0)+COUNTIF($AY16:AY16,AY16)-1,"")</f>
        <v>1</v>
      </c>
      <c r="BJ16" s="225" t="str">
        <f t="shared" si="12"/>
        <v/>
      </c>
      <c r="BK16" s="225" t="str">
        <f t="shared" si="12"/>
        <v/>
      </c>
      <c r="BL16" s="225">
        <f t="shared" si="12"/>
        <v>2</v>
      </c>
      <c r="BM16" s="225" t="str">
        <f t="shared" si="12"/>
        <v/>
      </c>
      <c r="BN16" s="225">
        <f t="shared" si="12"/>
        <v>3</v>
      </c>
      <c r="BO16" s="225" t="str">
        <f t="shared" si="12"/>
        <v/>
      </c>
      <c r="BP16" s="225" t="str">
        <f t="shared" si="12"/>
        <v/>
      </c>
      <c r="BQ16" s="225">
        <f t="shared" si="12"/>
        <v>4</v>
      </c>
      <c r="BR16" s="225">
        <f t="shared" si="12"/>
        <v>5</v>
      </c>
      <c r="BS16" s="379" t="str">
        <f>IF(D16&lt;R16,$D$15,"")</f>
        <v>mampu membandingkan dan mengurutkan antar-pecahan dengan pembilang satu(misalnya ½, 1/3, ¼) dan antar-pecahan dengan penyebut yang sama(misalnya, 2/8, 3/8, 7/8), serta mengenali pecahan senilai menggunakan gambar dan symbol matematika;</v>
      </c>
      <c r="BT16" s="377" t="str">
        <f>IF(E16&lt;R16,$E$15,"")</f>
        <v/>
      </c>
      <c r="BU16" s="377" t="str">
        <f>IF(F16&lt;R16,$F$15,"")</f>
        <v/>
      </c>
      <c r="BV16" s="377" t="str">
        <f>IF(G16&lt;R16,$G$15,"")</f>
        <v>mampu mengidentifikasi, meniru, dan mengembangkan pola gambar atau obyek sederhana dan pola bilangan membesar dan mengecil yang melibatkan penjumlahan dan pengurangan pada bilangan cacah sampai 100;</v>
      </c>
      <c r="BW16" s="377" t="str">
        <f>IF(H16&lt;R16,$H$15,"")</f>
        <v/>
      </c>
      <c r="BX16" s="377" t="str">
        <f>IF(I16&lt;R16,$I$15,"")</f>
        <v>mampu mengukur dan mengestimasi luas dan volume menggunakan satuan tidak baku dan satuan baku berupa bilangan cacah;</v>
      </c>
      <c r="BY16" s="377" t="str">
        <f>IF(J16&lt;R16,$J$15,"")</f>
        <v/>
      </c>
      <c r="BZ16" s="377" t="str">
        <f>IF(K16&lt;R16,$K$15,"")</f>
        <v/>
      </c>
      <c r="CA16" s="377">
        <f>IF(L16&lt;R16,$L$15,"")</f>
        <v>0</v>
      </c>
      <c r="CB16" s="377">
        <f>IF(M16&lt;R16,$M$15,"")</f>
        <v>0</v>
      </c>
      <c r="CC16" s="257" t="str">
        <f>CONCATENATE("Kompetensi dalam hal ",AO16,AP16,AQ16,AR16,AS16,AT16,AU16,AV16," sudah tercapai.")</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16" s="257" t="str">
        <f>CONCATENATE("Kompetensi dalam hal ",BS16,BT16,BU16,BV16,BW16,BX16,BY16,BZ16," perlu ditingkatkan.")</f>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row>
    <row r="17" spans="1:82" ht="18.75" customHeight="1">
      <c r="A17" s="190"/>
      <c r="B17" s="208">
        <f>'DATA PESERTA DIDIK'!A7</f>
        <v>2</v>
      </c>
      <c r="C17" s="248" t="str">
        <f>'DATA PESERTA DIDIK'!D7</f>
        <v>ACHMAD IBRAHIM ARYASATYA</v>
      </c>
      <c r="D17" s="249">
        <v>73.5</v>
      </c>
      <c r="E17" s="249">
        <v>91</v>
      </c>
      <c r="F17" s="249">
        <v>86</v>
      </c>
      <c r="G17" s="249">
        <v>80</v>
      </c>
      <c r="H17" s="249">
        <v>86</v>
      </c>
      <c r="I17" s="249">
        <v>80</v>
      </c>
      <c r="J17" s="249">
        <v>86</v>
      </c>
      <c r="K17" s="249">
        <v>86</v>
      </c>
      <c r="L17" s="249"/>
      <c r="M17" s="249"/>
      <c r="N17" s="250">
        <f t="shared" si="6"/>
        <v>83.5625</v>
      </c>
      <c r="O17" s="251"/>
      <c r="P17" s="251">
        <v>75</v>
      </c>
      <c r="Q17" s="250">
        <f t="shared" si="7"/>
        <v>75</v>
      </c>
      <c r="R17" s="250">
        <f t="shared" si="8"/>
        <v>80.708333333333329</v>
      </c>
      <c r="S17" s="190"/>
      <c r="T17" s="190"/>
      <c r="U17" s="253" t="str">
        <f t="shared" ref="U17:AD17" si="13">IF(D17&gt;=$R$16,D17,"")</f>
        <v/>
      </c>
      <c r="V17" s="253">
        <f t="shared" si="13"/>
        <v>91</v>
      </c>
      <c r="W17" s="253" t="str">
        <f t="shared" si="13"/>
        <v/>
      </c>
      <c r="X17" s="253" t="str">
        <f t="shared" si="13"/>
        <v/>
      </c>
      <c r="Y17" s="253" t="str">
        <f t="shared" si="13"/>
        <v/>
      </c>
      <c r="Z17" s="253" t="str">
        <f t="shared" si="13"/>
        <v/>
      </c>
      <c r="AA17" s="253" t="str">
        <f t="shared" si="13"/>
        <v/>
      </c>
      <c r="AB17" s="253" t="str">
        <f t="shared" si="13"/>
        <v/>
      </c>
      <c r="AC17" s="253" t="str">
        <f t="shared" si="13"/>
        <v/>
      </c>
      <c r="AD17" s="253" t="str">
        <f t="shared" si="13"/>
        <v/>
      </c>
      <c r="AE17" s="254" t="str">
        <f t="shared" ref="AE17:AN17" si="14">IFERROR(RANK(U17,$U17:$AD17,0)+COUNTIF($U17:U17,U17)-1,"")</f>
        <v/>
      </c>
      <c r="AF17" s="254">
        <f t="shared" si="14"/>
        <v>1</v>
      </c>
      <c r="AG17" s="254" t="str">
        <f t="shared" si="14"/>
        <v/>
      </c>
      <c r="AH17" s="254" t="str">
        <f t="shared" si="14"/>
        <v/>
      </c>
      <c r="AI17" s="254" t="str">
        <f t="shared" si="14"/>
        <v/>
      </c>
      <c r="AJ17" s="254" t="str">
        <f t="shared" si="14"/>
        <v/>
      </c>
      <c r="AK17" s="254" t="str">
        <f t="shared" si="14"/>
        <v/>
      </c>
      <c r="AL17" s="254" t="str">
        <f t="shared" si="14"/>
        <v/>
      </c>
      <c r="AM17" s="254" t="str">
        <f t="shared" si="14"/>
        <v/>
      </c>
      <c r="AN17" s="254" t="str">
        <f t="shared" si="14"/>
        <v/>
      </c>
      <c r="AO17" s="379" t="str">
        <f t="shared" ref="AO17:AO65" si="15">IF(D17&gt;=R17,$D$15,"")</f>
        <v/>
      </c>
      <c r="AP17" s="380" t="str">
        <f t="shared" ref="AP17:AP65" si="16">IF(E17&gt;=R17,$E$15,"")</f>
        <v>mampu menyatakan pecahan desimal persepuluhan danperseratusan, serta menghubungkan pecahan desimal perseratusan dengan konsep persen;</v>
      </c>
      <c r="AQ17" s="380" t="str">
        <f t="shared" ref="AQ17:AQ65" si="17">IF(F17&gt;=R17,$F$15,"")</f>
        <v>mampu mengisi nilai yang belum diketahui dalam sebuah kalimat matematika yang berkaitan dengan penjumlahan dan pengurangan pada bilangan cacah sampai 100 (contoh:10+…=19,19-…=10);</v>
      </c>
      <c r="AR17" s="380" t="str">
        <f t="shared" ref="AR17:AR65" si="18">IF(G17&gt;=R17,$G$15,"")</f>
        <v/>
      </c>
      <c r="AS17" s="380" t="str">
        <f t="shared" ref="AS17:AS65" si="19">IF(H17&gt;=R17,$H$15,"")</f>
        <v>mampu mengukur panjang dan berat benda menggunakan satuan baku dan menentukan hubungan antar-satuan baku panjang (cm, m);</v>
      </c>
      <c r="AT17" s="380" t="str">
        <f t="shared" ref="AT17:AT65" si="20">IF(I17&gt;=R17,$I$15,"")</f>
        <v/>
      </c>
      <c r="AU17" s="380" t="str">
        <f t="shared" ref="AU17:AU65" si="21">IF(J17&gt;=R17,$J$15,"")</f>
        <v>mampu mendeskripsikan ciri berbagai bentuk bangun datar (segiempat, segitiga, segibanyak) serta menyusun (komposisi) dan mengurai (dekomposisi) berbagai bangun datar dengan lebih dari satu cara jika memungkinkan;</v>
      </c>
      <c r="AV17" s="380" t="str">
        <f t="shared" ref="AV17:AV65" si="22">IF(K17&gt;=R17,$K$15,"")</f>
        <v>mampu mengurutkan, membandingkan, menyajikan, menganalisis dan menginterpretasi data dalam bentuk tabel, diagram gambar, piktogram, dan diagram batang (skala satu satuan);</v>
      </c>
      <c r="AW17" s="380" t="str">
        <f t="shared" ref="AW17:AW65" si="23">IF(L17&gt;=R17,$L$15,"")</f>
        <v/>
      </c>
      <c r="AX17" s="380" t="str">
        <f t="shared" ref="AX17:AX65" si="24">IF(M17&gt;=R17,$M$15,"")</f>
        <v/>
      </c>
      <c r="AY17" s="255">
        <f t="shared" ref="AY17:BH17" si="25">IF(D17&lt;$R$16,D17,"")</f>
        <v>73.5</v>
      </c>
      <c r="AZ17" s="255" t="str">
        <f t="shared" si="25"/>
        <v/>
      </c>
      <c r="BA17" s="255">
        <f t="shared" si="25"/>
        <v>86</v>
      </c>
      <c r="BB17" s="255">
        <f t="shared" si="25"/>
        <v>80</v>
      </c>
      <c r="BC17" s="255">
        <f t="shared" si="25"/>
        <v>86</v>
      </c>
      <c r="BD17" s="255">
        <f t="shared" si="25"/>
        <v>80</v>
      </c>
      <c r="BE17" s="255">
        <f t="shared" si="25"/>
        <v>86</v>
      </c>
      <c r="BF17" s="255">
        <f t="shared" si="25"/>
        <v>86</v>
      </c>
      <c r="BG17" s="255">
        <f t="shared" si="25"/>
        <v>0</v>
      </c>
      <c r="BH17" s="255">
        <f t="shared" si="25"/>
        <v>0</v>
      </c>
      <c r="BI17" s="225">
        <f t="shared" ref="BI17:BR17" si="26">IFERROR(RANK(AY17,$AY17:$BH17,0)+COUNTIF($AY17:AY17,AY17)-1,"")</f>
        <v>7</v>
      </c>
      <c r="BJ17" s="225" t="str">
        <f t="shared" si="26"/>
        <v/>
      </c>
      <c r="BK17" s="225">
        <f t="shared" si="26"/>
        <v>1</v>
      </c>
      <c r="BL17" s="225">
        <f t="shared" si="26"/>
        <v>5</v>
      </c>
      <c r="BM17" s="225">
        <f t="shared" si="26"/>
        <v>2</v>
      </c>
      <c r="BN17" s="225">
        <f t="shared" si="26"/>
        <v>6</v>
      </c>
      <c r="BO17" s="225">
        <f t="shared" si="26"/>
        <v>3</v>
      </c>
      <c r="BP17" s="225">
        <f t="shared" si="26"/>
        <v>4</v>
      </c>
      <c r="BQ17" s="225">
        <f t="shared" si="26"/>
        <v>8</v>
      </c>
      <c r="BR17" s="225">
        <f t="shared" si="26"/>
        <v>9</v>
      </c>
      <c r="BS17" s="379" t="str">
        <f t="shared" ref="BS17:BS65" si="27">IF(D17&lt;R17,$D$15,"")</f>
        <v>mampu membandingkan dan mengurutkan antar-pecahan dengan pembilang satu(misalnya ½, 1/3, ¼) dan antar-pecahan dengan penyebut yang sama(misalnya, 2/8, 3/8, 7/8), serta mengenali pecahan senilai menggunakan gambar dan symbol matematika;</v>
      </c>
      <c r="BT17" s="377" t="str">
        <f t="shared" ref="BT17:BT65" si="28">IF(E17&lt;R17,$E$15,"")</f>
        <v/>
      </c>
      <c r="BU17" s="377" t="str">
        <f t="shared" ref="BU17:BU65" si="29">IF(F17&lt;R17,$F$15,"")</f>
        <v/>
      </c>
      <c r="BV17" s="377" t="str">
        <f t="shared" ref="BV17:BV65" si="30">IF(G17&lt;R17,$G$15,"")</f>
        <v>mampu mengidentifikasi, meniru, dan mengembangkan pola gambar atau obyek sederhana dan pola bilangan membesar dan mengecil yang melibatkan penjumlahan dan pengurangan pada bilangan cacah sampai 100;</v>
      </c>
      <c r="BW17" s="377" t="str">
        <f t="shared" ref="BW17:BW65" si="31">IF(H17&lt;R17,$H$15,"")</f>
        <v/>
      </c>
      <c r="BX17" s="377" t="str">
        <f t="shared" ref="BX17:BX65" si="32">IF(I17&lt;R17,$I$15,"")</f>
        <v>mampu mengukur dan mengestimasi luas dan volume menggunakan satuan tidak baku dan satuan baku berupa bilangan cacah;</v>
      </c>
      <c r="BY17" s="377" t="str">
        <f t="shared" ref="BY17:BY65" si="33">IF(J17&lt;R17,$J$15,"")</f>
        <v/>
      </c>
      <c r="BZ17" s="377" t="str">
        <f t="shared" ref="BZ17:BZ65" si="34">IF(K17&lt;R17,$K$15,"")</f>
        <v/>
      </c>
      <c r="CA17" s="377">
        <f t="shared" ref="CA17:CA65" si="35">IF(L17&lt;R17,$L$15,"")</f>
        <v>0</v>
      </c>
      <c r="CB17" s="377">
        <f t="shared" ref="CB17:CB65" si="36">IF(M17&lt;R17,$M$15,"")</f>
        <v>0</v>
      </c>
      <c r="CC17" s="257" t="str">
        <f t="shared" ref="CC17:CC65" si="37">CONCATENATE("Kompetensi dalam hal ",AO17,AP17,AQ17,AR17,AS17,AT17,AU17,AV17," sudah tercapai.")</f>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17" s="257" t="str">
        <f t="shared" ref="CD17:CD65" si="38">CONCATENATE("Kompetensi dalam hal ",BS17,BT17,BU17,BV17,BW17,BX17,BY17,BZ17," perlu ditingkatkan.")</f>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row>
    <row r="18" spans="1:82" ht="18.75" customHeight="1">
      <c r="A18" s="190"/>
      <c r="B18" s="208">
        <f>'DATA PESERTA DIDIK'!A8</f>
        <v>3</v>
      </c>
      <c r="C18" s="248" t="str">
        <f>'DATA PESERTA DIDIK'!D8</f>
        <v>AKIRA KISSA ZHAFIRAH</v>
      </c>
      <c r="D18" s="249">
        <v>99</v>
      </c>
      <c r="E18" s="249">
        <v>100</v>
      </c>
      <c r="F18" s="249">
        <v>90</v>
      </c>
      <c r="G18" s="249">
        <v>100</v>
      </c>
      <c r="H18" s="249">
        <v>90</v>
      </c>
      <c r="I18" s="249">
        <v>100</v>
      </c>
      <c r="J18" s="249">
        <v>90</v>
      </c>
      <c r="K18" s="249">
        <v>100</v>
      </c>
      <c r="L18" s="249"/>
      <c r="M18" s="249"/>
      <c r="N18" s="250">
        <f t="shared" si="6"/>
        <v>96.125</v>
      </c>
      <c r="O18" s="251"/>
      <c r="P18" s="251">
        <v>92</v>
      </c>
      <c r="Q18" s="250">
        <f t="shared" si="7"/>
        <v>92</v>
      </c>
      <c r="R18" s="250">
        <f t="shared" si="8"/>
        <v>94.75</v>
      </c>
      <c r="S18" s="190"/>
      <c r="T18" s="190"/>
      <c r="U18" s="253">
        <f t="shared" ref="U18:AD18" si="39">IF(D18&gt;=$R$16,D18,"")</f>
        <v>99</v>
      </c>
      <c r="V18" s="253">
        <f t="shared" si="39"/>
        <v>100</v>
      </c>
      <c r="W18" s="253">
        <f t="shared" si="39"/>
        <v>90</v>
      </c>
      <c r="X18" s="253">
        <f t="shared" si="39"/>
        <v>100</v>
      </c>
      <c r="Y18" s="253">
        <f t="shared" si="39"/>
        <v>90</v>
      </c>
      <c r="Z18" s="253">
        <f t="shared" si="39"/>
        <v>100</v>
      </c>
      <c r="AA18" s="253">
        <f t="shared" si="39"/>
        <v>90</v>
      </c>
      <c r="AB18" s="253">
        <f t="shared" si="39"/>
        <v>100</v>
      </c>
      <c r="AC18" s="253" t="str">
        <f t="shared" si="39"/>
        <v/>
      </c>
      <c r="AD18" s="253" t="str">
        <f t="shared" si="39"/>
        <v/>
      </c>
      <c r="AE18" s="254">
        <f t="shared" ref="AE18:AN18" si="40">IFERROR(RANK(U18,$U18:$AD18,0)+COUNTIF($U18:U18,U18)-1,"")</f>
        <v>5</v>
      </c>
      <c r="AF18" s="254">
        <f t="shared" si="40"/>
        <v>1</v>
      </c>
      <c r="AG18" s="254">
        <f t="shared" si="40"/>
        <v>6</v>
      </c>
      <c r="AH18" s="254">
        <f t="shared" si="40"/>
        <v>2</v>
      </c>
      <c r="AI18" s="254">
        <f t="shared" si="40"/>
        <v>7</v>
      </c>
      <c r="AJ18" s="254">
        <f t="shared" si="40"/>
        <v>3</v>
      </c>
      <c r="AK18" s="254">
        <f t="shared" si="40"/>
        <v>8</v>
      </c>
      <c r="AL18" s="254">
        <f t="shared" si="40"/>
        <v>4</v>
      </c>
      <c r="AM18" s="254" t="str">
        <f t="shared" si="40"/>
        <v/>
      </c>
      <c r="AN18" s="254" t="str">
        <f t="shared" si="40"/>
        <v/>
      </c>
      <c r="AO18" s="379" t="str">
        <f t="shared" si="15"/>
        <v>mampu membandingkan dan mengurutkan antar-pecahan dengan pembilang satu(misalnya ½, 1/3, ¼) dan antar-pecahan dengan penyebut yang sama(misalnya, 2/8, 3/8, 7/8), serta mengenali pecahan senilai menggunakan gambar dan symbol matematika;</v>
      </c>
      <c r="AP18" s="380" t="str">
        <f t="shared" si="16"/>
        <v>mampu menyatakan pecahan desimal persepuluhan danperseratusan, serta menghubungkan pecahan desimal perseratusan dengan konsep persen;</v>
      </c>
      <c r="AQ18" s="380" t="str">
        <f t="shared" si="17"/>
        <v/>
      </c>
      <c r="AR18" s="380" t="str">
        <f t="shared" si="18"/>
        <v>mampu mengidentifikasi, meniru, dan mengembangkan pola gambar atau obyek sederhana dan pola bilangan membesar dan mengecil yang melibatkan penjumlahan dan pengurangan pada bilangan cacah sampai 100;</v>
      </c>
      <c r="AS18" s="380" t="str">
        <f t="shared" si="19"/>
        <v/>
      </c>
      <c r="AT18" s="380" t="str">
        <f t="shared" si="20"/>
        <v>mampu mengukur dan mengestimasi luas dan volume menggunakan satuan tidak baku dan satuan baku berupa bilangan cacah;</v>
      </c>
      <c r="AU18" s="380" t="str">
        <f t="shared" si="21"/>
        <v/>
      </c>
      <c r="AV18" s="380" t="str">
        <f t="shared" si="22"/>
        <v>mampu mengurutkan, membandingkan, menyajikan, menganalisis dan menginterpretasi data dalam bentuk tabel, diagram gambar, piktogram, dan diagram batang (skala satu satuan);</v>
      </c>
      <c r="AW18" s="380" t="str">
        <f t="shared" si="23"/>
        <v/>
      </c>
      <c r="AX18" s="380" t="str">
        <f t="shared" si="24"/>
        <v/>
      </c>
      <c r="AY18" s="255" t="str">
        <f t="shared" ref="AY18:BH18" si="41">IF(D18&lt;$R$16,D18,"")</f>
        <v/>
      </c>
      <c r="AZ18" s="255" t="str">
        <f t="shared" si="41"/>
        <v/>
      </c>
      <c r="BA18" s="255" t="str">
        <f t="shared" si="41"/>
        <v/>
      </c>
      <c r="BB18" s="255" t="str">
        <f t="shared" si="41"/>
        <v/>
      </c>
      <c r="BC18" s="255" t="str">
        <f t="shared" si="41"/>
        <v/>
      </c>
      <c r="BD18" s="255" t="str">
        <f t="shared" si="41"/>
        <v/>
      </c>
      <c r="BE18" s="255" t="str">
        <f t="shared" si="41"/>
        <v/>
      </c>
      <c r="BF18" s="255" t="str">
        <f t="shared" si="41"/>
        <v/>
      </c>
      <c r="BG18" s="255">
        <f t="shared" si="41"/>
        <v>0</v>
      </c>
      <c r="BH18" s="255">
        <f t="shared" si="41"/>
        <v>0</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t="str">
        <f t="shared" si="42"/>
        <v/>
      </c>
      <c r="BQ18" s="225">
        <f t="shared" si="42"/>
        <v>1</v>
      </c>
      <c r="BR18" s="225">
        <f t="shared" si="42"/>
        <v>2</v>
      </c>
      <c r="BS18" s="379" t="str">
        <f t="shared" si="27"/>
        <v/>
      </c>
      <c r="BT18" s="377" t="str">
        <f t="shared" si="28"/>
        <v/>
      </c>
      <c r="BU18" s="377" t="str">
        <f t="shared" si="29"/>
        <v>mampu mengisi nilai yang belum diketahui dalam sebuah kalimat matematika yang berkaitan dengan penjumlahan dan pengurangan pada bilangan cacah sampai 100 (contoh:10+…=19,19-…=10);</v>
      </c>
      <c r="BV18" s="377" t="str">
        <f t="shared" si="30"/>
        <v/>
      </c>
      <c r="BW18" s="377" t="str">
        <f>IF(H18&lt;R18,$H$15,"")</f>
        <v>mampu mengukur panjang dan berat benda menggunakan satuan baku dan menentukan hubungan antar-satuan baku panjang (cm, m);</v>
      </c>
      <c r="BX18" s="377" t="str">
        <f t="shared" si="32"/>
        <v/>
      </c>
      <c r="BY18" s="377" t="str">
        <f t="shared" si="33"/>
        <v>mampu mendeskripsikan ciri berbagai bentuk bangun datar (segiempat, segitiga, segibanyak) serta menyusun (komposisi) dan mengurai (dekomposisi) berbagai bangun datar dengan lebih dari satu cara jika memungkinkan;</v>
      </c>
      <c r="BZ18" s="377" t="str">
        <f>IF(K18&lt;R18,$K$15,"")</f>
        <v/>
      </c>
      <c r="CA18" s="377">
        <f t="shared" si="35"/>
        <v>0</v>
      </c>
      <c r="CB18" s="377">
        <f t="shared" si="36"/>
        <v>0</v>
      </c>
      <c r="CC18"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18"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19" spans="1:82" ht="18.75" customHeight="1">
      <c r="A19" s="190"/>
      <c r="B19" s="208">
        <f>'DATA PESERTA DIDIK'!A9</f>
        <v>4</v>
      </c>
      <c r="C19" s="248" t="str">
        <f>'DATA PESERTA DIDIK'!D9</f>
        <v>ALANA SALSABILA</v>
      </c>
      <c r="D19" s="249">
        <v>91.5</v>
      </c>
      <c r="E19" s="249">
        <v>99</v>
      </c>
      <c r="F19" s="249">
        <v>90</v>
      </c>
      <c r="G19" s="249">
        <v>90</v>
      </c>
      <c r="H19" s="249">
        <v>90</v>
      </c>
      <c r="I19" s="249">
        <v>90</v>
      </c>
      <c r="J19" s="249">
        <v>90</v>
      </c>
      <c r="K19" s="249">
        <v>90</v>
      </c>
      <c r="L19" s="249"/>
      <c r="M19" s="249"/>
      <c r="N19" s="250">
        <f t="shared" si="6"/>
        <v>91.3125</v>
      </c>
      <c r="O19" s="251"/>
      <c r="P19" s="251">
        <v>89</v>
      </c>
      <c r="Q19" s="250">
        <f t="shared" si="7"/>
        <v>89</v>
      </c>
      <c r="R19" s="250">
        <f t="shared" si="8"/>
        <v>90.541666666666671</v>
      </c>
      <c r="S19" s="190"/>
      <c r="T19" s="190"/>
      <c r="U19" s="253">
        <f t="shared" ref="U19:AD19" si="43">IF(D19&gt;=$R$16,D19,"")</f>
        <v>91.5</v>
      </c>
      <c r="V19" s="253">
        <f t="shared" si="43"/>
        <v>99</v>
      </c>
      <c r="W19" s="253">
        <f t="shared" si="43"/>
        <v>90</v>
      </c>
      <c r="X19" s="253">
        <f t="shared" si="43"/>
        <v>90</v>
      </c>
      <c r="Y19" s="253">
        <f t="shared" si="43"/>
        <v>90</v>
      </c>
      <c r="Z19" s="253">
        <f t="shared" si="43"/>
        <v>90</v>
      </c>
      <c r="AA19" s="253">
        <f t="shared" si="43"/>
        <v>90</v>
      </c>
      <c r="AB19" s="253">
        <f t="shared" si="43"/>
        <v>90</v>
      </c>
      <c r="AC19" s="253" t="str">
        <f t="shared" si="43"/>
        <v/>
      </c>
      <c r="AD19" s="253" t="str">
        <f t="shared" si="43"/>
        <v/>
      </c>
      <c r="AE19" s="254">
        <f t="shared" ref="AE19:AN19" si="44">IFERROR(RANK(U19,$U19:$AD19,0)+COUNTIF($U19:U19,U19)-1,"")</f>
        <v>2</v>
      </c>
      <c r="AF19" s="254">
        <f t="shared" si="44"/>
        <v>1</v>
      </c>
      <c r="AG19" s="254">
        <f t="shared" si="44"/>
        <v>3</v>
      </c>
      <c r="AH19" s="254">
        <f t="shared" si="44"/>
        <v>4</v>
      </c>
      <c r="AI19" s="254">
        <f t="shared" si="44"/>
        <v>5</v>
      </c>
      <c r="AJ19" s="254">
        <f t="shared" si="44"/>
        <v>6</v>
      </c>
      <c r="AK19" s="254">
        <f t="shared" si="44"/>
        <v>7</v>
      </c>
      <c r="AL19" s="254">
        <f t="shared" si="44"/>
        <v>8</v>
      </c>
      <c r="AM19" s="254" t="str">
        <f t="shared" si="44"/>
        <v/>
      </c>
      <c r="AN19" s="254" t="str">
        <f t="shared" si="44"/>
        <v/>
      </c>
      <c r="AO19" s="379" t="str">
        <f t="shared" si="15"/>
        <v>mampu membandingkan dan mengurutkan antar-pecahan dengan pembilang satu(misalnya ½, 1/3, ¼) dan antar-pecahan dengan penyebut yang sama(misalnya, 2/8, 3/8, 7/8), serta mengenali pecahan senilai menggunakan gambar dan symbol matematika;</v>
      </c>
      <c r="AP19" s="380" t="str">
        <f t="shared" si="16"/>
        <v>mampu menyatakan pecahan desimal persepuluhan danperseratusan, serta menghubungkan pecahan desimal perseratusan dengan konsep persen;</v>
      </c>
      <c r="AQ19" s="380" t="str">
        <f t="shared" si="17"/>
        <v/>
      </c>
      <c r="AR19" s="380" t="str">
        <f t="shared" si="18"/>
        <v/>
      </c>
      <c r="AS19" s="380" t="str">
        <f t="shared" si="19"/>
        <v/>
      </c>
      <c r="AT19" s="380" t="str">
        <f t="shared" si="20"/>
        <v/>
      </c>
      <c r="AU19" s="380" t="str">
        <f t="shared" si="21"/>
        <v/>
      </c>
      <c r="AV19" s="380" t="str">
        <f t="shared" si="22"/>
        <v/>
      </c>
      <c r="AW19" s="380" t="str">
        <f t="shared" si="23"/>
        <v/>
      </c>
      <c r="AX19" s="380" t="str">
        <f t="shared" si="24"/>
        <v/>
      </c>
      <c r="AY19" s="255" t="str">
        <f t="shared" ref="AY19:BH19" si="45">IF(D19&lt;$R$16,D19,"")</f>
        <v/>
      </c>
      <c r="AZ19" s="255" t="str">
        <f t="shared" si="45"/>
        <v/>
      </c>
      <c r="BA19" s="255" t="str">
        <f t="shared" si="45"/>
        <v/>
      </c>
      <c r="BB19" s="255" t="str">
        <f t="shared" si="45"/>
        <v/>
      </c>
      <c r="BC19" s="255" t="str">
        <f t="shared" si="45"/>
        <v/>
      </c>
      <c r="BD19" s="255" t="str">
        <f t="shared" si="45"/>
        <v/>
      </c>
      <c r="BE19" s="255" t="str">
        <f t="shared" si="45"/>
        <v/>
      </c>
      <c r="BF19" s="255" t="str">
        <f t="shared" si="45"/>
        <v/>
      </c>
      <c r="BG19" s="255">
        <f t="shared" si="45"/>
        <v>0</v>
      </c>
      <c r="BH19" s="255">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t="str">
        <f t="shared" si="46"/>
        <v/>
      </c>
      <c r="BQ19" s="225">
        <f t="shared" si="46"/>
        <v>1</v>
      </c>
      <c r="BR19" s="225">
        <f t="shared" si="46"/>
        <v>2</v>
      </c>
      <c r="BS19" s="379" t="str">
        <f t="shared" si="27"/>
        <v/>
      </c>
      <c r="BT19" s="377" t="str">
        <f t="shared" si="28"/>
        <v/>
      </c>
      <c r="BU19" s="377" t="str">
        <f t="shared" si="29"/>
        <v>mampu mengisi nilai yang belum diketahui dalam sebuah kalimat matematika yang berkaitan dengan penjumlahan dan pengurangan pada bilangan cacah sampai 100 (contoh:10+…=19,19-…=10);</v>
      </c>
      <c r="BV19" s="377" t="str">
        <f t="shared" si="30"/>
        <v>mampu mengidentifikasi, meniru, dan mengembangkan pola gambar atau obyek sederhana dan pola bilangan membesar dan mengecil yang melibatkan penjumlahan dan pengurangan pada bilangan cacah sampai 100;</v>
      </c>
      <c r="BW19" s="377" t="str">
        <f t="shared" si="31"/>
        <v>mampu mengukur panjang dan berat benda menggunakan satuan baku dan menentukan hubungan antar-satuan baku panjang (cm, m);</v>
      </c>
      <c r="BX19" s="377" t="str">
        <f t="shared" si="32"/>
        <v>mampu mengukur dan mengestimasi luas dan volume menggunakan satuan tidak baku dan satuan baku berupa bilangan cacah;</v>
      </c>
      <c r="BY19" s="377" t="str">
        <f t="shared" si="33"/>
        <v>mampu mendeskripsikan ciri berbagai bentuk bangun datar (segiempat, segitiga, segibanyak) serta menyusun (komposisi) dan mengurai (dekomposisi) berbagai bangun datar dengan lebih dari satu cara jika memungkinkan;</v>
      </c>
      <c r="BZ19" s="377" t="str">
        <f t="shared" si="34"/>
        <v>mampu mengurutkan, membandingkan, menyajikan, menganalisis dan menginterpretasi data dalam bentuk tabel, diagram gambar, piktogram, dan diagram batang (skala satu satuan);</v>
      </c>
      <c r="CA19" s="377">
        <f t="shared" si="35"/>
        <v>0</v>
      </c>
      <c r="CB19" s="377">
        <f t="shared" si="36"/>
        <v>0</v>
      </c>
      <c r="CC19"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 sudah tercapai.</v>
      </c>
      <c r="CD19" s="257" t="str">
        <f t="shared" si="38"/>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20" spans="1:82" ht="18.75" customHeight="1">
      <c r="A20" s="190"/>
      <c r="B20" s="208">
        <f>'DATA PESERTA DIDIK'!A10</f>
        <v>5</v>
      </c>
      <c r="C20" s="248" t="str">
        <f>'DATA PESERTA DIDIK'!D10</f>
        <v>ANDRA MAHARDIKA IBRAHIM</v>
      </c>
      <c r="D20" s="249">
        <v>100</v>
      </c>
      <c r="E20" s="249">
        <v>100</v>
      </c>
      <c r="F20" s="249">
        <v>100</v>
      </c>
      <c r="G20" s="249">
        <v>100</v>
      </c>
      <c r="H20" s="249">
        <v>100</v>
      </c>
      <c r="I20" s="249">
        <v>100</v>
      </c>
      <c r="J20" s="249">
        <v>100</v>
      </c>
      <c r="K20" s="249">
        <v>100</v>
      </c>
      <c r="L20" s="249"/>
      <c r="M20" s="249"/>
      <c r="N20" s="250">
        <f t="shared" si="6"/>
        <v>100</v>
      </c>
      <c r="O20" s="251"/>
      <c r="P20" s="251">
        <v>100</v>
      </c>
      <c r="Q20" s="250">
        <f t="shared" si="7"/>
        <v>100</v>
      </c>
      <c r="R20" s="250">
        <f t="shared" si="8"/>
        <v>100</v>
      </c>
      <c r="S20" s="190"/>
      <c r="T20" s="190"/>
      <c r="U20" s="253">
        <f t="shared" ref="U20:AD20" si="47">IF(D20&gt;=$R$16,D20,"")</f>
        <v>100</v>
      </c>
      <c r="V20" s="253">
        <f t="shared" si="47"/>
        <v>100</v>
      </c>
      <c r="W20" s="253">
        <f t="shared" si="47"/>
        <v>100</v>
      </c>
      <c r="X20" s="253">
        <f t="shared" si="47"/>
        <v>100</v>
      </c>
      <c r="Y20" s="253">
        <f t="shared" si="47"/>
        <v>100</v>
      </c>
      <c r="Z20" s="253">
        <f t="shared" si="47"/>
        <v>100</v>
      </c>
      <c r="AA20" s="253">
        <f t="shared" si="47"/>
        <v>100</v>
      </c>
      <c r="AB20" s="253">
        <f t="shared" si="47"/>
        <v>100</v>
      </c>
      <c r="AC20" s="253" t="str">
        <f t="shared" si="47"/>
        <v/>
      </c>
      <c r="AD20" s="253" t="str">
        <f t="shared" si="47"/>
        <v/>
      </c>
      <c r="AE20" s="254">
        <f t="shared" ref="AE20:AN20" si="48">IFERROR(RANK(U20,$U20:$AD20,0)+COUNTIF($U20:U20,U20)-1,"")</f>
        <v>1</v>
      </c>
      <c r="AF20" s="254">
        <f t="shared" si="48"/>
        <v>2</v>
      </c>
      <c r="AG20" s="254">
        <f t="shared" si="48"/>
        <v>3</v>
      </c>
      <c r="AH20" s="254">
        <f t="shared" si="48"/>
        <v>4</v>
      </c>
      <c r="AI20" s="254">
        <f t="shared" si="48"/>
        <v>5</v>
      </c>
      <c r="AJ20" s="254">
        <f t="shared" si="48"/>
        <v>6</v>
      </c>
      <c r="AK20" s="254">
        <f t="shared" si="48"/>
        <v>7</v>
      </c>
      <c r="AL20" s="254">
        <f t="shared" si="48"/>
        <v>8</v>
      </c>
      <c r="AM20" s="254" t="str">
        <f t="shared" si="48"/>
        <v/>
      </c>
      <c r="AN20" s="254" t="str">
        <f t="shared" si="48"/>
        <v/>
      </c>
      <c r="AO20" s="379" t="str">
        <f t="shared" si="15"/>
        <v>mampu membandingkan dan mengurutkan antar-pecahan dengan pembilang satu(misalnya ½, 1/3, ¼) dan antar-pecahan dengan penyebut yang sama(misalnya, 2/8, 3/8, 7/8), serta mengenali pecahan senilai menggunakan gambar dan symbol matematika;</v>
      </c>
      <c r="AP20" s="380" t="str">
        <f t="shared" si="16"/>
        <v>mampu menyatakan pecahan desimal persepuluhan danperseratusan, serta menghubungkan pecahan desimal perseratusan dengan konsep persen;</v>
      </c>
      <c r="AQ20" s="380" t="str">
        <f t="shared" si="17"/>
        <v>mampu mengisi nilai yang belum diketahui dalam sebuah kalimat matematika yang berkaitan dengan penjumlahan dan pengurangan pada bilangan cacah sampai 100 (contoh:10+…=19,19-…=10);</v>
      </c>
      <c r="AR20" s="380" t="str">
        <f t="shared" si="18"/>
        <v>mampu mengidentifikasi, meniru, dan mengembangkan pola gambar atau obyek sederhana dan pola bilangan membesar dan mengecil yang melibatkan penjumlahan dan pengurangan pada bilangan cacah sampai 100;</v>
      </c>
      <c r="AS20" s="380" t="str">
        <f t="shared" si="19"/>
        <v>mampu mengukur panjang dan berat benda menggunakan satuan baku dan menentukan hubungan antar-satuan baku panjang (cm, m);</v>
      </c>
      <c r="AT20" s="380" t="str">
        <f t="shared" si="20"/>
        <v>mampu mengukur dan mengestimasi luas dan volume menggunakan satuan tidak baku dan satuan baku berupa bilangan cacah;</v>
      </c>
      <c r="AU20" s="380" t="str">
        <f t="shared" si="21"/>
        <v>mampu mendeskripsikan ciri berbagai bentuk bangun datar (segiempat, segitiga, segibanyak) serta menyusun (komposisi) dan mengurai (dekomposisi) berbagai bangun datar dengan lebih dari satu cara jika memungkinkan;</v>
      </c>
      <c r="AV20" s="380" t="str">
        <f t="shared" si="22"/>
        <v>mampu mengurutkan, membandingkan, menyajikan, menganalisis dan menginterpretasi data dalam bentuk tabel, diagram gambar, piktogram, dan diagram batang (skala satu satuan);</v>
      </c>
      <c r="AW20" s="380" t="str">
        <f t="shared" si="23"/>
        <v/>
      </c>
      <c r="AX20" s="380" t="str">
        <f t="shared" si="24"/>
        <v/>
      </c>
      <c r="AY20" s="255" t="str">
        <f t="shared" ref="AY20:BH20" si="49">IF(D20&lt;$R$16,D20,"")</f>
        <v/>
      </c>
      <c r="AZ20" s="255" t="str">
        <f t="shared" si="49"/>
        <v/>
      </c>
      <c r="BA20" s="255" t="str">
        <f t="shared" si="49"/>
        <v/>
      </c>
      <c r="BB20" s="255" t="str">
        <f t="shared" si="49"/>
        <v/>
      </c>
      <c r="BC20" s="255" t="str">
        <f t="shared" si="49"/>
        <v/>
      </c>
      <c r="BD20" s="255" t="str">
        <f t="shared" si="49"/>
        <v/>
      </c>
      <c r="BE20" s="255" t="str">
        <f t="shared" si="49"/>
        <v/>
      </c>
      <c r="BF20" s="255" t="str">
        <f t="shared" si="49"/>
        <v/>
      </c>
      <c r="BG20" s="255">
        <f t="shared" si="49"/>
        <v>0</v>
      </c>
      <c r="BH20" s="255">
        <f t="shared" si="49"/>
        <v>0</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t="str">
        <f t="shared" si="50"/>
        <v/>
      </c>
      <c r="BP20" s="225" t="str">
        <f t="shared" si="50"/>
        <v/>
      </c>
      <c r="BQ20" s="225">
        <f t="shared" si="50"/>
        <v>1</v>
      </c>
      <c r="BR20" s="225">
        <f t="shared" si="50"/>
        <v>2</v>
      </c>
      <c r="BS20" s="379" t="str">
        <f t="shared" si="27"/>
        <v/>
      </c>
      <c r="BT20" s="377" t="str">
        <f t="shared" si="28"/>
        <v/>
      </c>
      <c r="BU20" s="377" t="str">
        <f t="shared" si="29"/>
        <v/>
      </c>
      <c r="BV20" s="377" t="str">
        <f t="shared" si="30"/>
        <v/>
      </c>
      <c r="BW20" s="377" t="str">
        <f t="shared" si="31"/>
        <v/>
      </c>
      <c r="BX20" s="377" t="str">
        <f t="shared" si="32"/>
        <v/>
      </c>
      <c r="BY20" s="377" t="str">
        <f t="shared" si="33"/>
        <v/>
      </c>
      <c r="BZ20" s="377" t="str">
        <f t="shared" si="34"/>
        <v/>
      </c>
      <c r="CA20" s="377">
        <f t="shared" si="35"/>
        <v>0</v>
      </c>
      <c r="CB20" s="377">
        <f t="shared" si="36"/>
        <v>0</v>
      </c>
      <c r="CC20"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20" s="257" t="str">
        <f t="shared" si="38"/>
        <v>Kompetensi dalam hal  perlu ditingkatkan.</v>
      </c>
    </row>
    <row r="21" spans="1:82" ht="18.75" customHeight="1">
      <c r="A21" s="190"/>
      <c r="B21" s="208">
        <f>'DATA PESERTA DIDIK'!A11</f>
        <v>6</v>
      </c>
      <c r="C21" s="248" t="str">
        <f>'DATA PESERTA DIDIK'!D11</f>
        <v>ANINDYASWARI SEKAR TRIANDITA</v>
      </c>
      <c r="D21" s="249">
        <v>86.5</v>
      </c>
      <c r="E21" s="249">
        <v>98</v>
      </c>
      <c r="F21" s="249">
        <v>86</v>
      </c>
      <c r="G21" s="249">
        <v>90</v>
      </c>
      <c r="H21" s="249">
        <v>86</v>
      </c>
      <c r="I21" s="249">
        <v>90</v>
      </c>
      <c r="J21" s="249">
        <v>86</v>
      </c>
      <c r="K21" s="249">
        <v>100</v>
      </c>
      <c r="L21" s="249"/>
      <c r="M21" s="249"/>
      <c r="N21" s="250">
        <f t="shared" si="6"/>
        <v>90.3125</v>
      </c>
      <c r="O21" s="251"/>
      <c r="P21" s="251">
        <v>84</v>
      </c>
      <c r="Q21" s="250">
        <f t="shared" si="7"/>
        <v>84</v>
      </c>
      <c r="R21" s="250">
        <f t="shared" si="8"/>
        <v>88.208333333333329</v>
      </c>
      <c r="S21" s="190"/>
      <c r="T21" s="190"/>
      <c r="U21" s="253" t="str">
        <f t="shared" ref="U21:AD21" si="51">IF(D21&gt;=$R$16,D21,"")</f>
        <v/>
      </c>
      <c r="V21" s="253">
        <f t="shared" si="51"/>
        <v>98</v>
      </c>
      <c r="W21" s="253" t="str">
        <f t="shared" si="51"/>
        <v/>
      </c>
      <c r="X21" s="253">
        <f t="shared" si="51"/>
        <v>90</v>
      </c>
      <c r="Y21" s="253" t="str">
        <f t="shared" si="51"/>
        <v/>
      </c>
      <c r="Z21" s="253">
        <f t="shared" si="51"/>
        <v>90</v>
      </c>
      <c r="AA21" s="253" t="str">
        <f t="shared" si="51"/>
        <v/>
      </c>
      <c r="AB21" s="253">
        <f t="shared" si="51"/>
        <v>100</v>
      </c>
      <c r="AC21" s="253" t="str">
        <f t="shared" si="51"/>
        <v/>
      </c>
      <c r="AD21" s="253" t="str">
        <f t="shared" si="51"/>
        <v/>
      </c>
      <c r="AE21" s="254" t="str">
        <f t="shared" ref="AE21:AN21" si="52">IFERROR(RANK(U21,$U21:$AD21,0)+COUNTIF($U21:U21,U21)-1,"")</f>
        <v/>
      </c>
      <c r="AF21" s="254">
        <f t="shared" si="52"/>
        <v>2</v>
      </c>
      <c r="AG21" s="254" t="str">
        <f t="shared" si="52"/>
        <v/>
      </c>
      <c r="AH21" s="254">
        <f t="shared" si="52"/>
        <v>3</v>
      </c>
      <c r="AI21" s="254" t="str">
        <f t="shared" si="52"/>
        <v/>
      </c>
      <c r="AJ21" s="254">
        <f t="shared" si="52"/>
        <v>4</v>
      </c>
      <c r="AK21" s="254" t="str">
        <f t="shared" si="52"/>
        <v/>
      </c>
      <c r="AL21" s="254">
        <f t="shared" si="52"/>
        <v>1</v>
      </c>
      <c r="AM21" s="254" t="str">
        <f t="shared" si="52"/>
        <v/>
      </c>
      <c r="AN21" s="254" t="str">
        <f t="shared" si="52"/>
        <v/>
      </c>
      <c r="AO21" s="379" t="str">
        <f t="shared" si="15"/>
        <v/>
      </c>
      <c r="AP21" s="380" t="str">
        <f t="shared" si="16"/>
        <v>mampu menyatakan pecahan desimal persepuluhan danperseratusan, serta menghubungkan pecahan desimal perseratusan dengan konsep persen;</v>
      </c>
      <c r="AQ21" s="380" t="str">
        <f t="shared" si="17"/>
        <v/>
      </c>
      <c r="AR21" s="380" t="str">
        <f t="shared" si="18"/>
        <v>mampu mengidentifikasi, meniru, dan mengembangkan pola gambar atau obyek sederhana dan pola bilangan membesar dan mengecil yang melibatkan penjumlahan dan pengurangan pada bilangan cacah sampai 100;</v>
      </c>
      <c r="AS21" s="380" t="str">
        <f t="shared" si="19"/>
        <v/>
      </c>
      <c r="AT21" s="380" t="str">
        <f t="shared" si="20"/>
        <v>mampu mengukur dan mengestimasi luas dan volume menggunakan satuan tidak baku dan satuan baku berupa bilangan cacah;</v>
      </c>
      <c r="AU21" s="380" t="str">
        <f t="shared" si="21"/>
        <v/>
      </c>
      <c r="AV21" s="380" t="str">
        <f t="shared" si="22"/>
        <v>mampu mengurutkan, membandingkan, menyajikan, menganalisis dan menginterpretasi data dalam bentuk tabel, diagram gambar, piktogram, dan diagram batang (skala satu satuan);</v>
      </c>
      <c r="AW21" s="380" t="str">
        <f t="shared" si="23"/>
        <v/>
      </c>
      <c r="AX21" s="380" t="str">
        <f t="shared" si="24"/>
        <v/>
      </c>
      <c r="AY21" s="255">
        <f t="shared" ref="AY21:BH21" si="53">IF(D21&lt;$R$16,D21,"")</f>
        <v>86.5</v>
      </c>
      <c r="AZ21" s="255" t="str">
        <f t="shared" si="53"/>
        <v/>
      </c>
      <c r="BA21" s="255">
        <f t="shared" si="53"/>
        <v>86</v>
      </c>
      <c r="BB21" s="255" t="str">
        <f t="shared" si="53"/>
        <v/>
      </c>
      <c r="BC21" s="255">
        <f t="shared" si="53"/>
        <v>86</v>
      </c>
      <c r="BD21" s="255" t="str">
        <f t="shared" si="53"/>
        <v/>
      </c>
      <c r="BE21" s="255">
        <f t="shared" si="53"/>
        <v>86</v>
      </c>
      <c r="BF21" s="255" t="str">
        <f t="shared" si="53"/>
        <v/>
      </c>
      <c r="BG21" s="255">
        <f t="shared" si="53"/>
        <v>0</v>
      </c>
      <c r="BH21" s="255">
        <f t="shared" si="53"/>
        <v>0</v>
      </c>
      <c r="BI21" s="225">
        <f t="shared" ref="BI21:BR21" si="54">IFERROR(RANK(AY21,$AY21:$BH21,0)+COUNTIF($AY21:AY21,AY21)-1,"")</f>
        <v>1</v>
      </c>
      <c r="BJ21" s="225" t="str">
        <f t="shared" si="54"/>
        <v/>
      </c>
      <c r="BK21" s="225">
        <f t="shared" si="54"/>
        <v>2</v>
      </c>
      <c r="BL21" s="225" t="str">
        <f t="shared" si="54"/>
        <v/>
      </c>
      <c r="BM21" s="225">
        <f t="shared" si="54"/>
        <v>3</v>
      </c>
      <c r="BN21" s="225" t="str">
        <f t="shared" si="54"/>
        <v/>
      </c>
      <c r="BO21" s="225">
        <f t="shared" si="54"/>
        <v>4</v>
      </c>
      <c r="BP21" s="225" t="str">
        <f t="shared" si="54"/>
        <v/>
      </c>
      <c r="BQ21" s="225">
        <f t="shared" si="54"/>
        <v>5</v>
      </c>
      <c r="BR21" s="225">
        <f t="shared" si="54"/>
        <v>6</v>
      </c>
      <c r="BS21" s="379" t="str">
        <f t="shared" si="27"/>
        <v>mampu membandingkan dan mengurutkan antar-pecahan dengan pembilang satu(misalnya ½, 1/3, ¼) dan antar-pecahan dengan penyebut yang sama(misalnya, 2/8, 3/8, 7/8), serta mengenali pecahan senilai menggunakan gambar dan symbol matematika;</v>
      </c>
      <c r="BT21" s="377" t="str">
        <f t="shared" si="28"/>
        <v/>
      </c>
      <c r="BU21" s="377" t="str">
        <f t="shared" si="29"/>
        <v>mampu mengisi nilai yang belum diketahui dalam sebuah kalimat matematika yang berkaitan dengan penjumlahan dan pengurangan pada bilangan cacah sampai 100 (contoh:10+…=19,19-…=10);</v>
      </c>
      <c r="BV21" s="377" t="str">
        <f t="shared" si="30"/>
        <v/>
      </c>
      <c r="BW21" s="377" t="str">
        <f t="shared" si="31"/>
        <v>mampu mengukur panjang dan berat benda menggunakan satuan baku dan menentukan hubungan antar-satuan baku panjang (cm, m);</v>
      </c>
      <c r="BX21" s="377" t="str">
        <f t="shared" si="32"/>
        <v/>
      </c>
      <c r="BY21" s="377" t="str">
        <f t="shared" si="33"/>
        <v>mampu mendeskripsikan ciri berbagai bentuk bangun datar (segiempat, segitiga, segibanyak) serta menyusun (komposisi) dan mengurai (dekomposisi) berbagai bangun datar dengan lebih dari satu cara jika memungkinkan;</v>
      </c>
      <c r="BZ21" s="377" t="str">
        <f t="shared" si="34"/>
        <v/>
      </c>
      <c r="CA21" s="377">
        <f t="shared" si="35"/>
        <v>0</v>
      </c>
      <c r="CB21" s="377">
        <f t="shared" si="36"/>
        <v>0</v>
      </c>
      <c r="CC21" s="257" t="str">
        <f t="shared" si="37"/>
        <v>Kompetensi dalam hal 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21" s="257" t="str">
        <f t="shared" si="38"/>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22" spans="1:82" ht="18.75" customHeight="1">
      <c r="A22" s="190"/>
      <c r="B22" s="208">
        <f>'DATA PESERTA DIDIK'!A12</f>
        <v>7</v>
      </c>
      <c r="C22" s="248" t="str">
        <f>'DATA PESERTA DIDIK'!D12</f>
        <v>AQUEENA NASYWAH ELSYIFANIE</v>
      </c>
      <c r="D22" s="249">
        <v>95</v>
      </c>
      <c r="E22" s="249">
        <v>100</v>
      </c>
      <c r="F22" s="249">
        <v>88</v>
      </c>
      <c r="G22" s="249">
        <v>90</v>
      </c>
      <c r="H22" s="249">
        <v>88</v>
      </c>
      <c r="I22" s="249">
        <v>90</v>
      </c>
      <c r="J22" s="249">
        <v>88</v>
      </c>
      <c r="K22" s="249">
        <v>100</v>
      </c>
      <c r="L22" s="249"/>
      <c r="M22" s="249"/>
      <c r="N22" s="250">
        <f t="shared" si="6"/>
        <v>92.375</v>
      </c>
      <c r="O22" s="251"/>
      <c r="P22" s="251">
        <v>88</v>
      </c>
      <c r="Q22" s="250">
        <f t="shared" si="7"/>
        <v>88</v>
      </c>
      <c r="R22" s="250">
        <f t="shared" si="8"/>
        <v>90.916666666666671</v>
      </c>
      <c r="S22" s="190"/>
      <c r="T22" s="190"/>
      <c r="U22" s="253">
        <f t="shared" ref="U22:AD22" si="55">IF(D22&gt;=$R$16,D22,"")</f>
        <v>95</v>
      </c>
      <c r="V22" s="253">
        <f t="shared" si="55"/>
        <v>100</v>
      </c>
      <c r="W22" s="253" t="str">
        <f t="shared" si="55"/>
        <v/>
      </c>
      <c r="X22" s="253">
        <f t="shared" si="55"/>
        <v>90</v>
      </c>
      <c r="Y22" s="253" t="str">
        <f t="shared" si="55"/>
        <v/>
      </c>
      <c r="Z22" s="253">
        <f t="shared" si="55"/>
        <v>90</v>
      </c>
      <c r="AA22" s="253" t="str">
        <f t="shared" si="55"/>
        <v/>
      </c>
      <c r="AB22" s="253">
        <f t="shared" si="55"/>
        <v>100</v>
      </c>
      <c r="AC22" s="253" t="str">
        <f t="shared" si="55"/>
        <v/>
      </c>
      <c r="AD22" s="253" t="str">
        <f t="shared" si="55"/>
        <v/>
      </c>
      <c r="AE22" s="254">
        <f t="shared" ref="AE22:AN22" si="56">IFERROR(RANK(U22,$U22:$AD22,0)+COUNTIF($U22:U22,U22)-1,"")</f>
        <v>3</v>
      </c>
      <c r="AF22" s="254">
        <f t="shared" si="56"/>
        <v>1</v>
      </c>
      <c r="AG22" s="254" t="str">
        <f t="shared" si="56"/>
        <v/>
      </c>
      <c r="AH22" s="254">
        <f t="shared" si="56"/>
        <v>4</v>
      </c>
      <c r="AI22" s="254" t="str">
        <f t="shared" si="56"/>
        <v/>
      </c>
      <c r="AJ22" s="254">
        <f t="shared" si="56"/>
        <v>5</v>
      </c>
      <c r="AK22" s="254" t="str">
        <f t="shared" si="56"/>
        <v/>
      </c>
      <c r="AL22" s="254">
        <f t="shared" si="56"/>
        <v>2</v>
      </c>
      <c r="AM22" s="254" t="str">
        <f t="shared" si="56"/>
        <v/>
      </c>
      <c r="AN22" s="254" t="str">
        <f t="shared" si="56"/>
        <v/>
      </c>
      <c r="AO22" s="379" t="str">
        <f t="shared" si="15"/>
        <v>mampu membandingkan dan mengurutkan antar-pecahan dengan pembilang satu(misalnya ½, 1/3, ¼) dan antar-pecahan dengan penyebut yang sama(misalnya, 2/8, 3/8, 7/8), serta mengenali pecahan senilai menggunakan gambar dan symbol matematika;</v>
      </c>
      <c r="AP22" s="380" t="str">
        <f t="shared" si="16"/>
        <v>mampu menyatakan pecahan desimal persepuluhan danperseratusan, serta menghubungkan pecahan desimal perseratusan dengan konsep persen;</v>
      </c>
      <c r="AQ22" s="380" t="str">
        <f t="shared" si="17"/>
        <v/>
      </c>
      <c r="AR22" s="380" t="str">
        <f t="shared" si="18"/>
        <v/>
      </c>
      <c r="AS22" s="380" t="str">
        <f t="shared" si="19"/>
        <v/>
      </c>
      <c r="AT22" s="380" t="str">
        <f t="shared" si="20"/>
        <v/>
      </c>
      <c r="AU22" s="380" t="str">
        <f t="shared" si="21"/>
        <v/>
      </c>
      <c r="AV22" s="380" t="str">
        <f t="shared" si="22"/>
        <v>mampu mengurutkan, membandingkan, menyajikan, menganalisis dan menginterpretasi data dalam bentuk tabel, diagram gambar, piktogram, dan diagram batang (skala satu satuan);</v>
      </c>
      <c r="AW22" s="380" t="str">
        <f t="shared" si="23"/>
        <v/>
      </c>
      <c r="AX22" s="380" t="str">
        <f t="shared" si="24"/>
        <v/>
      </c>
      <c r="AY22" s="255" t="str">
        <f t="shared" ref="AY22:BH22" si="57">IF(D22&lt;$R$16,D22,"")</f>
        <v/>
      </c>
      <c r="AZ22" s="255" t="str">
        <f t="shared" si="57"/>
        <v/>
      </c>
      <c r="BA22" s="255">
        <f t="shared" si="57"/>
        <v>88</v>
      </c>
      <c r="BB22" s="255" t="str">
        <f t="shared" si="57"/>
        <v/>
      </c>
      <c r="BC22" s="255">
        <f t="shared" si="57"/>
        <v>88</v>
      </c>
      <c r="BD22" s="255" t="str">
        <f t="shared" si="57"/>
        <v/>
      </c>
      <c r="BE22" s="255">
        <f t="shared" si="57"/>
        <v>88</v>
      </c>
      <c r="BF22" s="255" t="str">
        <f t="shared" si="57"/>
        <v/>
      </c>
      <c r="BG22" s="255">
        <f t="shared" si="57"/>
        <v>0</v>
      </c>
      <c r="BH22" s="255">
        <f t="shared" si="57"/>
        <v>0</v>
      </c>
      <c r="BI22" s="225" t="str">
        <f t="shared" ref="BI22:BR22" si="58">IFERROR(RANK(AY22,$AY22:$BH22,0)+COUNTIF($AY22:AY22,AY22)-1,"")</f>
        <v/>
      </c>
      <c r="BJ22" s="225" t="str">
        <f t="shared" si="58"/>
        <v/>
      </c>
      <c r="BK22" s="225">
        <f t="shared" si="58"/>
        <v>1</v>
      </c>
      <c r="BL22" s="225" t="str">
        <f t="shared" si="58"/>
        <v/>
      </c>
      <c r="BM22" s="225">
        <f t="shared" si="58"/>
        <v>2</v>
      </c>
      <c r="BN22" s="225" t="str">
        <f t="shared" si="58"/>
        <v/>
      </c>
      <c r="BO22" s="225">
        <f t="shared" si="58"/>
        <v>3</v>
      </c>
      <c r="BP22" s="225" t="str">
        <f t="shared" si="58"/>
        <v/>
      </c>
      <c r="BQ22" s="225">
        <f t="shared" si="58"/>
        <v>4</v>
      </c>
      <c r="BR22" s="225">
        <f t="shared" si="58"/>
        <v>5</v>
      </c>
      <c r="BS22" s="379" t="str">
        <f t="shared" si="27"/>
        <v/>
      </c>
      <c r="BT22" s="377" t="str">
        <f t="shared" si="28"/>
        <v/>
      </c>
      <c r="BU22" s="377" t="str">
        <f t="shared" si="29"/>
        <v>mampu mengisi nilai yang belum diketahui dalam sebuah kalimat matematika yang berkaitan dengan penjumlahan dan pengurangan pada bilangan cacah sampai 100 (contoh:10+…=19,19-…=10);</v>
      </c>
      <c r="BV22" s="377" t="str">
        <f t="shared" si="30"/>
        <v>mampu mengidentifikasi, meniru, dan mengembangkan pola gambar atau obyek sederhana dan pola bilangan membesar dan mengecil yang melibatkan penjumlahan dan pengurangan pada bilangan cacah sampai 100;</v>
      </c>
      <c r="BW22" s="377" t="str">
        <f t="shared" si="31"/>
        <v>mampu mengukur panjang dan berat benda menggunakan satuan baku dan menentukan hubungan antar-satuan baku panjang (cm, m);</v>
      </c>
      <c r="BX22" s="377" t="str">
        <f t="shared" si="32"/>
        <v>mampu mengukur dan mengestimasi luas dan volume menggunakan satuan tidak baku dan satuan baku berupa bilangan cacah;</v>
      </c>
      <c r="BY22" s="377" t="str">
        <f t="shared" si="33"/>
        <v>mampu mendeskripsikan ciri berbagai bentuk bangun datar (segiempat, segitiga, segibanyak) serta menyusun (komposisi) dan mengurai (dekomposisi) berbagai bangun datar dengan lebih dari satu cara jika memungkinkan;</v>
      </c>
      <c r="BZ22" s="377" t="str">
        <f t="shared" si="34"/>
        <v/>
      </c>
      <c r="CA22" s="377">
        <f t="shared" si="35"/>
        <v>0</v>
      </c>
      <c r="CB22" s="377">
        <f t="shared" si="36"/>
        <v>0</v>
      </c>
      <c r="CC22"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CD22" s="257" t="str">
        <f t="shared" si="38"/>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row>
    <row r="23" spans="1:82" ht="18.75" customHeight="1">
      <c r="A23" s="190"/>
      <c r="B23" s="208">
        <f>'DATA PESERTA DIDIK'!A13</f>
        <v>8</v>
      </c>
      <c r="C23" s="248" t="str">
        <f>'DATA PESERTA DIDIK'!D13</f>
        <v>ARKA HANDY ADYA PURNOMO</v>
      </c>
      <c r="D23" s="249">
        <v>97.5</v>
      </c>
      <c r="E23" s="249">
        <v>100</v>
      </c>
      <c r="F23" s="249">
        <v>86</v>
      </c>
      <c r="G23" s="249">
        <v>90</v>
      </c>
      <c r="H23" s="249">
        <v>86</v>
      </c>
      <c r="I23" s="249">
        <v>90</v>
      </c>
      <c r="J23" s="249">
        <v>86</v>
      </c>
      <c r="K23" s="249">
        <v>95</v>
      </c>
      <c r="L23" s="249"/>
      <c r="M23" s="249"/>
      <c r="N23" s="250">
        <f t="shared" si="6"/>
        <v>91.3125</v>
      </c>
      <c r="O23" s="251"/>
      <c r="P23" s="251">
        <v>82</v>
      </c>
      <c r="Q23" s="250">
        <f t="shared" si="7"/>
        <v>82</v>
      </c>
      <c r="R23" s="250">
        <f t="shared" si="8"/>
        <v>88.208333333333329</v>
      </c>
      <c r="S23" s="190"/>
      <c r="T23" s="190"/>
      <c r="U23" s="253">
        <f t="shared" ref="U23:AD23" si="59">IF(D23&gt;=$R$16,D23,"")</f>
        <v>97.5</v>
      </c>
      <c r="V23" s="253">
        <f t="shared" si="59"/>
        <v>100</v>
      </c>
      <c r="W23" s="253" t="str">
        <f t="shared" si="59"/>
        <v/>
      </c>
      <c r="X23" s="253">
        <f t="shared" si="59"/>
        <v>90</v>
      </c>
      <c r="Y23" s="253" t="str">
        <f t="shared" si="59"/>
        <v/>
      </c>
      <c r="Z23" s="253">
        <f t="shared" si="59"/>
        <v>90</v>
      </c>
      <c r="AA23" s="253" t="str">
        <f t="shared" si="59"/>
        <v/>
      </c>
      <c r="AB23" s="253">
        <f t="shared" si="59"/>
        <v>95</v>
      </c>
      <c r="AC23" s="253" t="str">
        <f t="shared" si="59"/>
        <v/>
      </c>
      <c r="AD23" s="253" t="str">
        <f t="shared" si="59"/>
        <v/>
      </c>
      <c r="AE23" s="254">
        <f t="shared" ref="AE23:AN23" si="60">IFERROR(RANK(U23,$U23:$AD23,0)+COUNTIF($U23:U23,U23)-1,"")</f>
        <v>2</v>
      </c>
      <c r="AF23" s="254">
        <f t="shared" si="60"/>
        <v>1</v>
      </c>
      <c r="AG23" s="254" t="str">
        <f t="shared" si="60"/>
        <v/>
      </c>
      <c r="AH23" s="254">
        <f t="shared" si="60"/>
        <v>4</v>
      </c>
      <c r="AI23" s="254" t="str">
        <f t="shared" si="60"/>
        <v/>
      </c>
      <c r="AJ23" s="254">
        <f t="shared" si="60"/>
        <v>5</v>
      </c>
      <c r="AK23" s="254" t="str">
        <f t="shared" si="60"/>
        <v/>
      </c>
      <c r="AL23" s="254">
        <f t="shared" si="60"/>
        <v>3</v>
      </c>
      <c r="AM23" s="254" t="str">
        <f t="shared" si="60"/>
        <v/>
      </c>
      <c r="AN23" s="254" t="str">
        <f t="shared" si="60"/>
        <v/>
      </c>
      <c r="AO23" s="379" t="str">
        <f t="shared" si="15"/>
        <v>mampu membandingkan dan mengurutkan antar-pecahan dengan pembilang satu(misalnya ½, 1/3, ¼) dan antar-pecahan dengan penyebut yang sama(misalnya, 2/8, 3/8, 7/8), serta mengenali pecahan senilai menggunakan gambar dan symbol matematika;</v>
      </c>
      <c r="AP23" s="380" t="str">
        <f t="shared" si="16"/>
        <v>mampu menyatakan pecahan desimal persepuluhan danperseratusan, serta menghubungkan pecahan desimal perseratusan dengan konsep persen;</v>
      </c>
      <c r="AQ23" s="380" t="str">
        <f t="shared" si="17"/>
        <v/>
      </c>
      <c r="AR23" s="380" t="str">
        <f t="shared" si="18"/>
        <v>mampu mengidentifikasi, meniru, dan mengembangkan pola gambar atau obyek sederhana dan pola bilangan membesar dan mengecil yang melibatkan penjumlahan dan pengurangan pada bilangan cacah sampai 100;</v>
      </c>
      <c r="AS23" s="380" t="str">
        <f t="shared" si="19"/>
        <v/>
      </c>
      <c r="AT23" s="380" t="str">
        <f t="shared" si="20"/>
        <v>mampu mengukur dan mengestimasi luas dan volume menggunakan satuan tidak baku dan satuan baku berupa bilangan cacah;</v>
      </c>
      <c r="AU23" s="380" t="str">
        <f t="shared" si="21"/>
        <v/>
      </c>
      <c r="AV23" s="380" t="str">
        <f t="shared" si="22"/>
        <v>mampu mengurutkan, membandingkan, menyajikan, menganalisis dan menginterpretasi data dalam bentuk tabel, diagram gambar, piktogram, dan diagram batang (skala satu satuan);</v>
      </c>
      <c r="AW23" s="380" t="str">
        <f t="shared" si="23"/>
        <v/>
      </c>
      <c r="AX23" s="380" t="str">
        <f t="shared" si="24"/>
        <v/>
      </c>
      <c r="AY23" s="255" t="str">
        <f t="shared" ref="AY23:BH23" si="61">IF(D23&lt;$R$16,D23,"")</f>
        <v/>
      </c>
      <c r="AZ23" s="255" t="str">
        <f t="shared" si="61"/>
        <v/>
      </c>
      <c r="BA23" s="255">
        <f t="shared" si="61"/>
        <v>86</v>
      </c>
      <c r="BB23" s="255" t="str">
        <f t="shared" si="61"/>
        <v/>
      </c>
      <c r="BC23" s="255">
        <f t="shared" si="61"/>
        <v>86</v>
      </c>
      <c r="BD23" s="255" t="str">
        <f t="shared" si="61"/>
        <v/>
      </c>
      <c r="BE23" s="255">
        <f t="shared" si="61"/>
        <v>86</v>
      </c>
      <c r="BF23" s="255" t="str">
        <f t="shared" si="61"/>
        <v/>
      </c>
      <c r="BG23" s="255">
        <f t="shared" si="61"/>
        <v>0</v>
      </c>
      <c r="BH23" s="255">
        <f t="shared" si="61"/>
        <v>0</v>
      </c>
      <c r="BI23" s="225" t="str">
        <f t="shared" ref="BI23:BR23" si="62">IFERROR(RANK(AY23,$AY23:$BH23,0)+COUNTIF($AY23:AY23,AY23)-1,"")</f>
        <v/>
      </c>
      <c r="BJ23" s="225" t="str">
        <f t="shared" si="62"/>
        <v/>
      </c>
      <c r="BK23" s="225">
        <f t="shared" si="62"/>
        <v>1</v>
      </c>
      <c r="BL23" s="225" t="str">
        <f t="shared" si="62"/>
        <v/>
      </c>
      <c r="BM23" s="225">
        <f t="shared" si="62"/>
        <v>2</v>
      </c>
      <c r="BN23" s="225" t="str">
        <f t="shared" si="62"/>
        <v/>
      </c>
      <c r="BO23" s="225">
        <f t="shared" si="62"/>
        <v>3</v>
      </c>
      <c r="BP23" s="225" t="str">
        <f t="shared" si="62"/>
        <v/>
      </c>
      <c r="BQ23" s="225">
        <f t="shared" si="62"/>
        <v>4</v>
      </c>
      <c r="BR23" s="225">
        <f t="shared" si="62"/>
        <v>5</v>
      </c>
      <c r="BS23" s="379" t="str">
        <f t="shared" si="27"/>
        <v/>
      </c>
      <c r="BT23" s="377" t="str">
        <f t="shared" si="28"/>
        <v/>
      </c>
      <c r="BU23" s="377" t="str">
        <f t="shared" si="29"/>
        <v>mampu mengisi nilai yang belum diketahui dalam sebuah kalimat matematika yang berkaitan dengan penjumlahan dan pengurangan pada bilangan cacah sampai 100 (contoh:10+…=19,19-…=10);</v>
      </c>
      <c r="BV23" s="377" t="str">
        <f t="shared" si="30"/>
        <v/>
      </c>
      <c r="BW23" s="377" t="str">
        <f t="shared" si="31"/>
        <v>mampu mengukur panjang dan berat benda menggunakan satuan baku dan menentukan hubungan antar-satuan baku panjang (cm, m);</v>
      </c>
      <c r="BX23" s="377" t="str">
        <f t="shared" si="32"/>
        <v/>
      </c>
      <c r="BY23" s="377" t="str">
        <f t="shared" si="33"/>
        <v>mampu mendeskripsikan ciri berbagai bentuk bangun datar (segiempat, segitiga, segibanyak) serta menyusun (komposisi) dan mengurai (dekomposisi) berbagai bangun datar dengan lebih dari satu cara jika memungkinkan;</v>
      </c>
      <c r="BZ23" s="377" t="str">
        <f t="shared" si="34"/>
        <v/>
      </c>
      <c r="CA23" s="377">
        <f t="shared" si="35"/>
        <v>0</v>
      </c>
      <c r="CB23" s="377">
        <f t="shared" si="36"/>
        <v>0</v>
      </c>
      <c r="CC23"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23"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24" spans="1:82" ht="18.75" customHeight="1">
      <c r="A24" s="190"/>
      <c r="B24" s="208">
        <f>'DATA PESERTA DIDIK'!A14</f>
        <v>9</v>
      </c>
      <c r="C24" s="248" t="str">
        <f>'DATA PESERTA DIDIK'!D14</f>
        <v>AYASHA FIORA SASHUDI</v>
      </c>
      <c r="D24" s="249">
        <v>96</v>
      </c>
      <c r="E24" s="249">
        <v>100</v>
      </c>
      <c r="F24" s="249">
        <v>96</v>
      </c>
      <c r="G24" s="249">
        <v>96</v>
      </c>
      <c r="H24" s="249">
        <v>94</v>
      </c>
      <c r="I24" s="249">
        <v>96</v>
      </c>
      <c r="J24" s="249">
        <v>96</v>
      </c>
      <c r="K24" s="249">
        <v>100</v>
      </c>
      <c r="L24" s="249"/>
      <c r="M24" s="249"/>
      <c r="N24" s="250">
        <f t="shared" si="6"/>
        <v>96.75</v>
      </c>
      <c r="O24" s="251"/>
      <c r="P24" s="251">
        <v>93</v>
      </c>
      <c r="Q24" s="250">
        <f t="shared" si="7"/>
        <v>93</v>
      </c>
      <c r="R24" s="250">
        <f t="shared" si="8"/>
        <v>95.5</v>
      </c>
      <c r="S24" s="190"/>
      <c r="T24" s="190"/>
      <c r="U24" s="253">
        <f t="shared" ref="U24:AD24" si="63">IF(D24&gt;=$R$16,D24,"")</f>
        <v>96</v>
      </c>
      <c r="V24" s="253">
        <f t="shared" si="63"/>
        <v>100</v>
      </c>
      <c r="W24" s="253">
        <f t="shared" si="63"/>
        <v>96</v>
      </c>
      <c r="X24" s="253">
        <f t="shared" si="63"/>
        <v>96</v>
      </c>
      <c r="Y24" s="253">
        <f t="shared" si="63"/>
        <v>94</v>
      </c>
      <c r="Z24" s="253">
        <f t="shared" si="63"/>
        <v>96</v>
      </c>
      <c r="AA24" s="253">
        <f t="shared" si="63"/>
        <v>96</v>
      </c>
      <c r="AB24" s="253">
        <f t="shared" si="63"/>
        <v>100</v>
      </c>
      <c r="AC24" s="253" t="str">
        <f t="shared" si="63"/>
        <v/>
      </c>
      <c r="AD24" s="253" t="str">
        <f t="shared" si="63"/>
        <v/>
      </c>
      <c r="AE24" s="254">
        <f t="shared" ref="AE24:AN24" si="64">IFERROR(RANK(U24,$U24:$AD24,0)+COUNTIF($U24:U24,U24)-1,"")</f>
        <v>3</v>
      </c>
      <c r="AF24" s="254">
        <f t="shared" si="64"/>
        <v>1</v>
      </c>
      <c r="AG24" s="254">
        <f t="shared" si="64"/>
        <v>4</v>
      </c>
      <c r="AH24" s="254">
        <f t="shared" si="64"/>
        <v>5</v>
      </c>
      <c r="AI24" s="254">
        <f t="shared" si="64"/>
        <v>8</v>
      </c>
      <c r="AJ24" s="254">
        <f t="shared" si="64"/>
        <v>6</v>
      </c>
      <c r="AK24" s="254">
        <f t="shared" si="64"/>
        <v>7</v>
      </c>
      <c r="AL24" s="254">
        <f t="shared" si="64"/>
        <v>2</v>
      </c>
      <c r="AM24" s="254" t="str">
        <f t="shared" si="64"/>
        <v/>
      </c>
      <c r="AN24" s="254" t="str">
        <f t="shared" si="64"/>
        <v/>
      </c>
      <c r="AO24" s="379" t="str">
        <f t="shared" si="15"/>
        <v>mampu membandingkan dan mengurutkan antar-pecahan dengan pembilang satu(misalnya ½, 1/3, ¼) dan antar-pecahan dengan penyebut yang sama(misalnya, 2/8, 3/8, 7/8), serta mengenali pecahan senilai menggunakan gambar dan symbol matematika;</v>
      </c>
      <c r="AP24" s="380" t="str">
        <f t="shared" si="16"/>
        <v>mampu menyatakan pecahan desimal persepuluhan danperseratusan, serta menghubungkan pecahan desimal perseratusan dengan konsep persen;</v>
      </c>
      <c r="AQ24" s="380" t="str">
        <f t="shared" si="17"/>
        <v>mampu mengisi nilai yang belum diketahui dalam sebuah kalimat matematika yang berkaitan dengan penjumlahan dan pengurangan pada bilangan cacah sampai 100 (contoh:10+…=19,19-…=10);</v>
      </c>
      <c r="AR24" s="380" t="str">
        <f t="shared" si="18"/>
        <v>mampu mengidentifikasi, meniru, dan mengembangkan pola gambar atau obyek sederhana dan pola bilangan membesar dan mengecil yang melibatkan penjumlahan dan pengurangan pada bilangan cacah sampai 100;</v>
      </c>
      <c r="AS24" s="380" t="str">
        <f t="shared" si="19"/>
        <v/>
      </c>
      <c r="AT24" s="380" t="str">
        <f t="shared" si="20"/>
        <v>mampu mengukur dan mengestimasi luas dan volume menggunakan satuan tidak baku dan satuan baku berupa bilangan cacah;</v>
      </c>
      <c r="AU24" s="380" t="str">
        <f t="shared" si="21"/>
        <v>mampu mendeskripsikan ciri berbagai bentuk bangun datar (segiempat, segitiga, segibanyak) serta menyusun (komposisi) dan mengurai (dekomposisi) berbagai bangun datar dengan lebih dari satu cara jika memungkinkan;</v>
      </c>
      <c r="AV24" s="380" t="str">
        <f t="shared" si="22"/>
        <v>mampu mengurutkan, membandingkan, menyajikan, menganalisis dan menginterpretasi data dalam bentuk tabel, diagram gambar, piktogram, dan diagram batang (skala satu satuan);</v>
      </c>
      <c r="AW24" s="380" t="str">
        <f t="shared" si="23"/>
        <v/>
      </c>
      <c r="AX24" s="380" t="str">
        <f t="shared" si="24"/>
        <v/>
      </c>
      <c r="AY24" s="255" t="str">
        <f t="shared" ref="AY24:BH24" si="65">IF(D24&lt;$R$16,D24,"")</f>
        <v/>
      </c>
      <c r="AZ24" s="255" t="str">
        <f t="shared" si="65"/>
        <v/>
      </c>
      <c r="BA24" s="255" t="str">
        <f t="shared" si="65"/>
        <v/>
      </c>
      <c r="BB24" s="255" t="str">
        <f t="shared" si="65"/>
        <v/>
      </c>
      <c r="BC24" s="255" t="str">
        <f t="shared" si="65"/>
        <v/>
      </c>
      <c r="BD24" s="255" t="str">
        <f t="shared" si="65"/>
        <v/>
      </c>
      <c r="BE24" s="255" t="str">
        <f t="shared" si="65"/>
        <v/>
      </c>
      <c r="BF24" s="255" t="str">
        <f t="shared" si="65"/>
        <v/>
      </c>
      <c r="BG24" s="255">
        <f t="shared" si="65"/>
        <v>0</v>
      </c>
      <c r="BH24" s="255">
        <f t="shared" si="65"/>
        <v>0</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t="str">
        <f t="shared" si="66"/>
        <v/>
      </c>
      <c r="BP24" s="225" t="str">
        <f t="shared" si="66"/>
        <v/>
      </c>
      <c r="BQ24" s="225">
        <f t="shared" si="66"/>
        <v>1</v>
      </c>
      <c r="BR24" s="225">
        <f t="shared" si="66"/>
        <v>2</v>
      </c>
      <c r="BS24" s="379" t="str">
        <f t="shared" si="27"/>
        <v/>
      </c>
      <c r="BT24" s="377" t="str">
        <f t="shared" si="28"/>
        <v/>
      </c>
      <c r="BU24" s="377" t="str">
        <f t="shared" si="29"/>
        <v/>
      </c>
      <c r="BV24" s="377" t="str">
        <f t="shared" si="30"/>
        <v/>
      </c>
      <c r="BW24" s="377" t="str">
        <f t="shared" si="31"/>
        <v>mampu mengukur panjang dan berat benda menggunakan satuan baku dan menentukan hubungan antar-satuan baku panjang (cm, m);</v>
      </c>
      <c r="BX24" s="377" t="str">
        <f t="shared" si="32"/>
        <v/>
      </c>
      <c r="BY24" s="377" t="str">
        <f t="shared" si="33"/>
        <v/>
      </c>
      <c r="BZ24" s="377" t="str">
        <f t="shared" si="34"/>
        <v/>
      </c>
      <c r="CA24" s="377">
        <f t="shared" si="35"/>
        <v>0</v>
      </c>
      <c r="CB24" s="377">
        <f t="shared" si="36"/>
        <v>0</v>
      </c>
      <c r="CC24"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24" s="257" t="str">
        <f t="shared" si="38"/>
        <v>Kompetensi dalam hal mampu mengukur panjang dan berat benda menggunakan satuan baku dan menentukan hubungan antar-satuan baku panjang (cm, m); perlu ditingkatkan.</v>
      </c>
    </row>
    <row r="25" spans="1:82" ht="18.75" customHeight="1">
      <c r="A25" s="190"/>
      <c r="B25" s="208">
        <f>'DATA PESERTA DIDIK'!A15</f>
        <v>10</v>
      </c>
      <c r="C25" s="248" t="str">
        <f>'DATA PESERTA DIDIK'!D15</f>
        <v>AZ-ZAHIRA FII'SABILILLAH</v>
      </c>
      <c r="D25" s="249">
        <v>96</v>
      </c>
      <c r="E25" s="249">
        <v>100</v>
      </c>
      <c r="F25" s="249">
        <v>96</v>
      </c>
      <c r="G25" s="249">
        <v>96</v>
      </c>
      <c r="H25" s="249">
        <v>96</v>
      </c>
      <c r="I25" s="249">
        <v>93</v>
      </c>
      <c r="J25" s="249">
        <v>96</v>
      </c>
      <c r="K25" s="249">
        <v>100</v>
      </c>
      <c r="L25" s="249"/>
      <c r="M25" s="249"/>
      <c r="N25" s="250">
        <f t="shared" si="6"/>
        <v>96.625</v>
      </c>
      <c r="O25" s="251"/>
      <c r="P25" s="251">
        <v>90</v>
      </c>
      <c r="Q25" s="250">
        <f t="shared" si="7"/>
        <v>90</v>
      </c>
      <c r="R25" s="250">
        <f t="shared" si="8"/>
        <v>94.416666666666671</v>
      </c>
      <c r="S25" s="190"/>
      <c r="T25" s="190"/>
      <c r="U25" s="253">
        <f t="shared" ref="U25:AD25" si="67">IF(D25&gt;=$R$16,D25,"")</f>
        <v>96</v>
      </c>
      <c r="V25" s="253">
        <f t="shared" si="67"/>
        <v>100</v>
      </c>
      <c r="W25" s="253">
        <f t="shared" si="67"/>
        <v>96</v>
      </c>
      <c r="X25" s="253">
        <f t="shared" si="67"/>
        <v>96</v>
      </c>
      <c r="Y25" s="253">
        <f t="shared" si="67"/>
        <v>96</v>
      </c>
      <c r="Z25" s="253">
        <f t="shared" si="67"/>
        <v>93</v>
      </c>
      <c r="AA25" s="253">
        <f t="shared" si="67"/>
        <v>96</v>
      </c>
      <c r="AB25" s="253">
        <f t="shared" si="67"/>
        <v>100</v>
      </c>
      <c r="AC25" s="253" t="str">
        <f t="shared" si="67"/>
        <v/>
      </c>
      <c r="AD25" s="253" t="str">
        <f t="shared" si="67"/>
        <v/>
      </c>
      <c r="AE25" s="254">
        <f t="shared" ref="AE25:AN25" si="68">IFERROR(RANK(U25,$U25:$AD25,0)+COUNTIF($U25:U25,U25)-1,"")</f>
        <v>3</v>
      </c>
      <c r="AF25" s="254">
        <f t="shared" si="68"/>
        <v>1</v>
      </c>
      <c r="AG25" s="254">
        <f t="shared" si="68"/>
        <v>4</v>
      </c>
      <c r="AH25" s="254">
        <f t="shared" si="68"/>
        <v>5</v>
      </c>
      <c r="AI25" s="254">
        <f t="shared" si="68"/>
        <v>6</v>
      </c>
      <c r="AJ25" s="254">
        <f t="shared" si="68"/>
        <v>8</v>
      </c>
      <c r="AK25" s="254">
        <f t="shared" si="68"/>
        <v>7</v>
      </c>
      <c r="AL25" s="254">
        <f t="shared" si="68"/>
        <v>2</v>
      </c>
      <c r="AM25" s="254" t="str">
        <f t="shared" si="68"/>
        <v/>
      </c>
      <c r="AN25" s="254" t="str">
        <f t="shared" si="68"/>
        <v/>
      </c>
      <c r="AO25" s="379" t="str">
        <f t="shared" si="15"/>
        <v>mampu membandingkan dan mengurutkan antar-pecahan dengan pembilang satu(misalnya ½, 1/3, ¼) dan antar-pecahan dengan penyebut yang sama(misalnya, 2/8, 3/8, 7/8), serta mengenali pecahan senilai menggunakan gambar dan symbol matematika;</v>
      </c>
      <c r="AP25" s="380" t="str">
        <f t="shared" si="16"/>
        <v>mampu menyatakan pecahan desimal persepuluhan danperseratusan, serta menghubungkan pecahan desimal perseratusan dengan konsep persen;</v>
      </c>
      <c r="AQ25" s="380" t="str">
        <f t="shared" si="17"/>
        <v>mampu mengisi nilai yang belum diketahui dalam sebuah kalimat matematika yang berkaitan dengan penjumlahan dan pengurangan pada bilangan cacah sampai 100 (contoh:10+…=19,19-…=10);</v>
      </c>
      <c r="AR25" s="380" t="str">
        <f t="shared" si="18"/>
        <v>mampu mengidentifikasi, meniru, dan mengembangkan pola gambar atau obyek sederhana dan pola bilangan membesar dan mengecil yang melibatkan penjumlahan dan pengurangan pada bilangan cacah sampai 100;</v>
      </c>
      <c r="AS25" s="380" t="str">
        <f t="shared" si="19"/>
        <v>mampu mengukur panjang dan berat benda menggunakan satuan baku dan menentukan hubungan antar-satuan baku panjang (cm, m);</v>
      </c>
      <c r="AT25" s="380" t="str">
        <f t="shared" si="20"/>
        <v/>
      </c>
      <c r="AU25" s="380" t="str">
        <f t="shared" si="21"/>
        <v>mampu mendeskripsikan ciri berbagai bentuk bangun datar (segiempat, segitiga, segibanyak) serta menyusun (komposisi) dan mengurai (dekomposisi) berbagai bangun datar dengan lebih dari satu cara jika memungkinkan;</v>
      </c>
      <c r="AV25" s="380" t="str">
        <f t="shared" si="22"/>
        <v>mampu mengurutkan, membandingkan, menyajikan, menganalisis dan menginterpretasi data dalam bentuk tabel, diagram gambar, piktogram, dan diagram batang (skala satu satuan);</v>
      </c>
      <c r="AW25" s="380" t="str">
        <f t="shared" si="23"/>
        <v/>
      </c>
      <c r="AX25" s="380" t="str">
        <f t="shared" si="24"/>
        <v/>
      </c>
      <c r="AY25" s="255" t="str">
        <f t="shared" ref="AY25:BH25" si="69">IF(D25&lt;$R$16,D25,"")</f>
        <v/>
      </c>
      <c r="AZ25" s="255" t="str">
        <f t="shared" si="69"/>
        <v/>
      </c>
      <c r="BA25" s="255" t="str">
        <f t="shared" si="69"/>
        <v/>
      </c>
      <c r="BB25" s="255" t="str">
        <f t="shared" si="69"/>
        <v/>
      </c>
      <c r="BC25" s="255" t="str">
        <f t="shared" si="69"/>
        <v/>
      </c>
      <c r="BD25" s="255" t="str">
        <f t="shared" si="69"/>
        <v/>
      </c>
      <c r="BE25" s="255" t="str">
        <f t="shared" si="69"/>
        <v/>
      </c>
      <c r="BF25" s="255" t="str">
        <f t="shared" si="69"/>
        <v/>
      </c>
      <c r="BG25" s="255">
        <f t="shared" si="69"/>
        <v>0</v>
      </c>
      <c r="BH25" s="255">
        <f t="shared" si="69"/>
        <v>0</v>
      </c>
      <c r="BI25" s="225" t="str">
        <f t="shared" ref="BI25:BR25" si="70">IFERROR(RANK(AY25,$AY25:$BH25,0)+COUNTIF($AY25:AY25,AY25)-1,"")</f>
        <v/>
      </c>
      <c r="BJ25" s="225" t="str">
        <f t="shared" si="70"/>
        <v/>
      </c>
      <c r="BK25" s="225" t="str">
        <f t="shared" si="70"/>
        <v/>
      </c>
      <c r="BL25" s="225" t="str">
        <f t="shared" si="70"/>
        <v/>
      </c>
      <c r="BM25" s="225" t="str">
        <f t="shared" si="70"/>
        <v/>
      </c>
      <c r="BN25" s="225" t="str">
        <f t="shared" si="70"/>
        <v/>
      </c>
      <c r="BO25" s="225" t="str">
        <f t="shared" si="70"/>
        <v/>
      </c>
      <c r="BP25" s="225" t="str">
        <f t="shared" si="70"/>
        <v/>
      </c>
      <c r="BQ25" s="225">
        <f t="shared" si="70"/>
        <v>1</v>
      </c>
      <c r="BR25" s="225">
        <f t="shared" si="70"/>
        <v>2</v>
      </c>
      <c r="BS25" s="379" t="str">
        <f t="shared" si="27"/>
        <v/>
      </c>
      <c r="BT25" s="377" t="str">
        <f t="shared" si="28"/>
        <v/>
      </c>
      <c r="BU25" s="377" t="str">
        <f t="shared" si="29"/>
        <v/>
      </c>
      <c r="BV25" s="377" t="str">
        <f t="shared" si="30"/>
        <v/>
      </c>
      <c r="BW25" s="377" t="str">
        <f t="shared" si="31"/>
        <v/>
      </c>
      <c r="BX25" s="377" t="str">
        <f t="shared" si="32"/>
        <v>mampu mengukur dan mengestimasi luas dan volume menggunakan satuan tidak baku dan satuan baku berupa bilangan cacah;</v>
      </c>
      <c r="BY25" s="377" t="str">
        <f t="shared" si="33"/>
        <v/>
      </c>
      <c r="BZ25" s="377" t="str">
        <f t="shared" si="34"/>
        <v/>
      </c>
      <c r="CA25" s="377">
        <f t="shared" si="35"/>
        <v>0</v>
      </c>
      <c r="CB25" s="377">
        <f t="shared" si="36"/>
        <v>0</v>
      </c>
      <c r="CC25"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25" s="257" t="str">
        <f t="shared" si="38"/>
        <v>Kompetensi dalam hal mampu mengukur dan mengestimasi luas dan volume menggunakan satuan tidak baku dan satuan baku berupa bilangan cacah; perlu ditingkatkan.</v>
      </c>
    </row>
    <row r="26" spans="1:82" ht="18.75" customHeight="1">
      <c r="A26" s="190"/>
      <c r="B26" s="208">
        <f>'DATA PESERTA DIDIK'!A16</f>
        <v>11</v>
      </c>
      <c r="C26" s="248" t="str">
        <f>'DATA PESERTA DIDIK'!D16</f>
        <v>CHERYL FELICIA PUTRI</v>
      </c>
      <c r="D26" s="249">
        <v>85</v>
      </c>
      <c r="E26" s="249">
        <v>100</v>
      </c>
      <c r="F26" s="249">
        <v>95</v>
      </c>
      <c r="G26" s="249">
        <v>94</v>
      </c>
      <c r="H26" s="249">
        <v>95</v>
      </c>
      <c r="I26" s="249">
        <v>94</v>
      </c>
      <c r="J26" s="249">
        <v>95</v>
      </c>
      <c r="K26" s="249">
        <v>95</v>
      </c>
      <c r="L26" s="249"/>
      <c r="M26" s="249"/>
      <c r="N26" s="250">
        <f t="shared" si="6"/>
        <v>94.125</v>
      </c>
      <c r="O26" s="251"/>
      <c r="P26" s="251">
        <v>83</v>
      </c>
      <c r="Q26" s="250">
        <f t="shared" si="7"/>
        <v>83</v>
      </c>
      <c r="R26" s="250">
        <f t="shared" si="8"/>
        <v>90.416666666666671</v>
      </c>
      <c r="S26" s="190"/>
      <c r="T26" s="190"/>
      <c r="U26" s="253" t="str">
        <f t="shared" ref="U26:AD26" si="71">IF(D26&gt;=$R$16,D26,"")</f>
        <v/>
      </c>
      <c r="V26" s="253">
        <f t="shared" si="71"/>
        <v>100</v>
      </c>
      <c r="W26" s="253">
        <f t="shared" si="71"/>
        <v>95</v>
      </c>
      <c r="X26" s="253">
        <f t="shared" si="71"/>
        <v>94</v>
      </c>
      <c r="Y26" s="253">
        <f t="shared" si="71"/>
        <v>95</v>
      </c>
      <c r="Z26" s="253">
        <f t="shared" si="71"/>
        <v>94</v>
      </c>
      <c r="AA26" s="253">
        <f t="shared" si="71"/>
        <v>95</v>
      </c>
      <c r="AB26" s="253">
        <f t="shared" si="71"/>
        <v>95</v>
      </c>
      <c r="AC26" s="253" t="str">
        <f t="shared" si="71"/>
        <v/>
      </c>
      <c r="AD26" s="253" t="str">
        <f t="shared" si="71"/>
        <v/>
      </c>
      <c r="AE26" s="254" t="str">
        <f t="shared" ref="AE26:AN26" si="72">IFERROR(RANK(U26,$U26:$AD26,0)+COUNTIF($U26:U26,U26)-1,"")</f>
        <v/>
      </c>
      <c r="AF26" s="254">
        <f t="shared" si="72"/>
        <v>1</v>
      </c>
      <c r="AG26" s="254">
        <f t="shared" si="72"/>
        <v>2</v>
      </c>
      <c r="AH26" s="254">
        <f t="shared" si="72"/>
        <v>6</v>
      </c>
      <c r="AI26" s="254">
        <f t="shared" si="72"/>
        <v>3</v>
      </c>
      <c r="AJ26" s="254">
        <f t="shared" si="72"/>
        <v>7</v>
      </c>
      <c r="AK26" s="254">
        <f t="shared" si="72"/>
        <v>4</v>
      </c>
      <c r="AL26" s="254">
        <f t="shared" si="72"/>
        <v>5</v>
      </c>
      <c r="AM26" s="254" t="str">
        <f t="shared" si="72"/>
        <v/>
      </c>
      <c r="AN26" s="254" t="str">
        <f t="shared" si="72"/>
        <v/>
      </c>
      <c r="AO26" s="379" t="str">
        <f t="shared" si="15"/>
        <v/>
      </c>
      <c r="AP26" s="380" t="str">
        <f t="shared" si="16"/>
        <v>mampu menyatakan pecahan desimal persepuluhan danperseratusan, serta menghubungkan pecahan desimal perseratusan dengan konsep persen;</v>
      </c>
      <c r="AQ26" s="380" t="str">
        <f t="shared" si="17"/>
        <v>mampu mengisi nilai yang belum diketahui dalam sebuah kalimat matematika yang berkaitan dengan penjumlahan dan pengurangan pada bilangan cacah sampai 100 (contoh:10+…=19,19-…=10);</v>
      </c>
      <c r="AR26" s="380" t="str">
        <f t="shared" si="18"/>
        <v>mampu mengidentifikasi, meniru, dan mengembangkan pola gambar atau obyek sederhana dan pola bilangan membesar dan mengecil yang melibatkan penjumlahan dan pengurangan pada bilangan cacah sampai 100;</v>
      </c>
      <c r="AS26" s="380" t="str">
        <f t="shared" si="19"/>
        <v>mampu mengukur panjang dan berat benda menggunakan satuan baku dan menentukan hubungan antar-satuan baku panjang (cm, m);</v>
      </c>
      <c r="AT26" s="380" t="str">
        <f t="shared" si="20"/>
        <v>mampu mengukur dan mengestimasi luas dan volume menggunakan satuan tidak baku dan satuan baku berupa bilangan cacah;</v>
      </c>
      <c r="AU26" s="380" t="str">
        <f t="shared" si="21"/>
        <v>mampu mendeskripsikan ciri berbagai bentuk bangun datar (segiempat, segitiga, segibanyak) serta menyusun (komposisi) dan mengurai (dekomposisi) berbagai bangun datar dengan lebih dari satu cara jika memungkinkan;</v>
      </c>
      <c r="AV26" s="380" t="str">
        <f t="shared" si="22"/>
        <v>mampu mengurutkan, membandingkan, menyajikan, menganalisis dan menginterpretasi data dalam bentuk tabel, diagram gambar, piktogram, dan diagram batang (skala satu satuan);</v>
      </c>
      <c r="AW26" s="380" t="str">
        <f t="shared" si="23"/>
        <v/>
      </c>
      <c r="AX26" s="380" t="str">
        <f t="shared" si="24"/>
        <v/>
      </c>
      <c r="AY26" s="255">
        <f t="shared" ref="AY26:BH26" si="73">IF(D26&lt;$R$16,D26,"")</f>
        <v>85</v>
      </c>
      <c r="AZ26" s="255" t="str">
        <f t="shared" si="73"/>
        <v/>
      </c>
      <c r="BA26" s="255" t="str">
        <f t="shared" si="73"/>
        <v/>
      </c>
      <c r="BB26" s="255" t="str">
        <f t="shared" si="73"/>
        <v/>
      </c>
      <c r="BC26" s="255" t="str">
        <f t="shared" si="73"/>
        <v/>
      </c>
      <c r="BD26" s="255" t="str">
        <f t="shared" si="73"/>
        <v/>
      </c>
      <c r="BE26" s="255" t="str">
        <f t="shared" si="73"/>
        <v/>
      </c>
      <c r="BF26" s="255" t="str">
        <f t="shared" si="73"/>
        <v/>
      </c>
      <c r="BG26" s="255">
        <f t="shared" si="73"/>
        <v>0</v>
      </c>
      <c r="BH26" s="255">
        <f t="shared" si="73"/>
        <v>0</v>
      </c>
      <c r="BI26" s="225">
        <f t="shared" ref="BI26:BR26" si="74">IFERROR(RANK(AY26,$AY26:$BH26,0)+COUNTIF($AY26:AY26,AY26)-1,"")</f>
        <v>1</v>
      </c>
      <c r="BJ26" s="225" t="str">
        <f t="shared" si="74"/>
        <v/>
      </c>
      <c r="BK26" s="225" t="str">
        <f t="shared" si="74"/>
        <v/>
      </c>
      <c r="BL26" s="225" t="str">
        <f t="shared" si="74"/>
        <v/>
      </c>
      <c r="BM26" s="225" t="str">
        <f t="shared" si="74"/>
        <v/>
      </c>
      <c r="BN26" s="225" t="str">
        <f t="shared" si="74"/>
        <v/>
      </c>
      <c r="BO26" s="225" t="str">
        <f t="shared" si="74"/>
        <v/>
      </c>
      <c r="BP26" s="225" t="str">
        <f t="shared" si="74"/>
        <v/>
      </c>
      <c r="BQ26" s="225">
        <f t="shared" si="74"/>
        <v>2</v>
      </c>
      <c r="BR26" s="225">
        <f t="shared" si="74"/>
        <v>3</v>
      </c>
      <c r="BS26" s="379" t="str">
        <f t="shared" si="27"/>
        <v>mampu membandingkan dan mengurutkan antar-pecahan dengan pembilang satu(misalnya ½, 1/3, ¼) dan antar-pecahan dengan penyebut yang sama(misalnya, 2/8, 3/8, 7/8), serta mengenali pecahan senilai menggunakan gambar dan symbol matematika;</v>
      </c>
      <c r="BT26" s="377" t="str">
        <f t="shared" si="28"/>
        <v/>
      </c>
      <c r="BU26" s="377" t="str">
        <f t="shared" si="29"/>
        <v/>
      </c>
      <c r="BV26" s="377" t="str">
        <f t="shared" si="30"/>
        <v/>
      </c>
      <c r="BW26" s="377" t="str">
        <f t="shared" si="31"/>
        <v/>
      </c>
      <c r="BX26" s="377" t="str">
        <f t="shared" si="32"/>
        <v/>
      </c>
      <c r="BY26" s="377" t="str">
        <f t="shared" si="33"/>
        <v/>
      </c>
      <c r="BZ26" s="377" t="str">
        <f t="shared" si="34"/>
        <v/>
      </c>
      <c r="CA26" s="377">
        <f t="shared" si="35"/>
        <v>0</v>
      </c>
      <c r="CB26" s="377">
        <f t="shared" si="36"/>
        <v>0</v>
      </c>
      <c r="CC26"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26"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27" spans="1:82" ht="18.75" customHeight="1">
      <c r="A27" s="190"/>
      <c r="B27" s="208">
        <f>'DATA PESERTA DIDIK'!A17</f>
        <v>12</v>
      </c>
      <c r="C27" s="248" t="str">
        <f>'DATA PESERTA DIDIK'!D17</f>
        <v>CINTAKHANZA ARFINZA GHANIYYA</v>
      </c>
      <c r="D27" s="249">
        <v>94.5</v>
      </c>
      <c r="E27" s="249">
        <v>100</v>
      </c>
      <c r="F27" s="249">
        <v>90</v>
      </c>
      <c r="G27" s="249">
        <v>96</v>
      </c>
      <c r="H27" s="249">
        <v>90</v>
      </c>
      <c r="I27" s="249">
        <v>96</v>
      </c>
      <c r="J27" s="249">
        <v>90</v>
      </c>
      <c r="K27" s="249">
        <v>100</v>
      </c>
      <c r="L27" s="249"/>
      <c r="M27" s="249"/>
      <c r="N27" s="250">
        <f t="shared" si="6"/>
        <v>94.5625</v>
      </c>
      <c r="O27" s="251"/>
      <c r="P27" s="251">
        <v>90</v>
      </c>
      <c r="Q27" s="250">
        <f t="shared" si="7"/>
        <v>90</v>
      </c>
      <c r="R27" s="250">
        <f t="shared" si="8"/>
        <v>93.041666666666671</v>
      </c>
      <c r="S27" s="190"/>
      <c r="T27" s="190"/>
      <c r="U27" s="253">
        <f t="shared" ref="U27:AD27" si="75">IF(D27&gt;=$R$16,D27,"")</f>
        <v>94.5</v>
      </c>
      <c r="V27" s="253">
        <f t="shared" si="75"/>
        <v>100</v>
      </c>
      <c r="W27" s="253">
        <f t="shared" si="75"/>
        <v>90</v>
      </c>
      <c r="X27" s="253">
        <f t="shared" si="75"/>
        <v>96</v>
      </c>
      <c r="Y27" s="253">
        <f t="shared" si="75"/>
        <v>90</v>
      </c>
      <c r="Z27" s="253">
        <f t="shared" si="75"/>
        <v>96</v>
      </c>
      <c r="AA27" s="253">
        <f t="shared" si="75"/>
        <v>90</v>
      </c>
      <c r="AB27" s="253">
        <f t="shared" si="75"/>
        <v>100</v>
      </c>
      <c r="AC27" s="253" t="str">
        <f t="shared" si="75"/>
        <v/>
      </c>
      <c r="AD27" s="253" t="str">
        <f t="shared" si="75"/>
        <v/>
      </c>
      <c r="AE27" s="254">
        <f t="shared" ref="AE27:AN27" si="76">IFERROR(RANK(U27,$U27:$AD27,0)+COUNTIF($U27:U27,U27)-1,"")</f>
        <v>5</v>
      </c>
      <c r="AF27" s="254">
        <f t="shared" si="76"/>
        <v>1</v>
      </c>
      <c r="AG27" s="254">
        <f t="shared" si="76"/>
        <v>6</v>
      </c>
      <c r="AH27" s="254">
        <f t="shared" si="76"/>
        <v>3</v>
      </c>
      <c r="AI27" s="254">
        <f t="shared" si="76"/>
        <v>7</v>
      </c>
      <c r="AJ27" s="254">
        <f t="shared" si="76"/>
        <v>4</v>
      </c>
      <c r="AK27" s="254">
        <f t="shared" si="76"/>
        <v>8</v>
      </c>
      <c r="AL27" s="254">
        <f t="shared" si="76"/>
        <v>2</v>
      </c>
      <c r="AM27" s="254" t="str">
        <f t="shared" si="76"/>
        <v/>
      </c>
      <c r="AN27" s="254" t="str">
        <f t="shared" si="76"/>
        <v/>
      </c>
      <c r="AO27" s="379" t="str">
        <f t="shared" si="15"/>
        <v>mampu membandingkan dan mengurutkan antar-pecahan dengan pembilang satu(misalnya ½, 1/3, ¼) dan antar-pecahan dengan penyebut yang sama(misalnya, 2/8, 3/8, 7/8), serta mengenali pecahan senilai menggunakan gambar dan symbol matematika;</v>
      </c>
      <c r="AP27" s="380" t="str">
        <f t="shared" si="16"/>
        <v>mampu menyatakan pecahan desimal persepuluhan danperseratusan, serta menghubungkan pecahan desimal perseratusan dengan konsep persen;</v>
      </c>
      <c r="AQ27" s="380" t="str">
        <f t="shared" si="17"/>
        <v/>
      </c>
      <c r="AR27" s="380" t="str">
        <f t="shared" si="18"/>
        <v>mampu mengidentifikasi, meniru, dan mengembangkan pola gambar atau obyek sederhana dan pola bilangan membesar dan mengecil yang melibatkan penjumlahan dan pengurangan pada bilangan cacah sampai 100;</v>
      </c>
      <c r="AS27" s="380" t="str">
        <f t="shared" si="19"/>
        <v/>
      </c>
      <c r="AT27" s="380" t="str">
        <f t="shared" si="20"/>
        <v>mampu mengukur dan mengestimasi luas dan volume menggunakan satuan tidak baku dan satuan baku berupa bilangan cacah;</v>
      </c>
      <c r="AU27" s="380" t="str">
        <f t="shared" si="21"/>
        <v/>
      </c>
      <c r="AV27" s="380" t="str">
        <f t="shared" si="22"/>
        <v>mampu mengurutkan, membandingkan, menyajikan, menganalisis dan menginterpretasi data dalam bentuk tabel, diagram gambar, piktogram, dan diagram batang (skala satu satuan);</v>
      </c>
      <c r="AW27" s="380" t="str">
        <f t="shared" si="23"/>
        <v/>
      </c>
      <c r="AX27" s="380" t="str">
        <f t="shared" si="24"/>
        <v/>
      </c>
      <c r="AY27" s="255" t="str">
        <f t="shared" ref="AY27:BH27" si="77">IF(D27&lt;$R$16,D27,"")</f>
        <v/>
      </c>
      <c r="AZ27" s="255" t="str">
        <f t="shared" si="77"/>
        <v/>
      </c>
      <c r="BA27" s="255" t="str">
        <f t="shared" si="77"/>
        <v/>
      </c>
      <c r="BB27" s="255" t="str">
        <f t="shared" si="77"/>
        <v/>
      </c>
      <c r="BC27" s="255" t="str">
        <f t="shared" si="77"/>
        <v/>
      </c>
      <c r="BD27" s="255" t="str">
        <f t="shared" si="77"/>
        <v/>
      </c>
      <c r="BE27" s="255" t="str">
        <f t="shared" si="77"/>
        <v/>
      </c>
      <c r="BF27" s="255" t="str">
        <f t="shared" si="77"/>
        <v/>
      </c>
      <c r="BG27" s="255">
        <f t="shared" si="77"/>
        <v>0</v>
      </c>
      <c r="BH27" s="255">
        <f t="shared" si="77"/>
        <v>0</v>
      </c>
      <c r="BI27" s="225" t="str">
        <f t="shared" ref="BI27:BR27" si="78">IFERROR(RANK(AY27,$AY27:$BH27,0)+COUNTIF($AY27:AY27,AY27)-1,"")</f>
        <v/>
      </c>
      <c r="BJ27" s="225" t="str">
        <f t="shared" si="78"/>
        <v/>
      </c>
      <c r="BK27" s="225" t="str">
        <f t="shared" si="78"/>
        <v/>
      </c>
      <c r="BL27" s="225" t="str">
        <f t="shared" si="78"/>
        <v/>
      </c>
      <c r="BM27" s="225" t="str">
        <f t="shared" si="78"/>
        <v/>
      </c>
      <c r="BN27" s="225" t="str">
        <f t="shared" si="78"/>
        <v/>
      </c>
      <c r="BO27" s="225" t="str">
        <f t="shared" si="78"/>
        <v/>
      </c>
      <c r="BP27" s="225" t="str">
        <f t="shared" si="78"/>
        <v/>
      </c>
      <c r="BQ27" s="225">
        <f t="shared" si="78"/>
        <v>1</v>
      </c>
      <c r="BR27" s="225">
        <f t="shared" si="78"/>
        <v>2</v>
      </c>
      <c r="BS27" s="379" t="str">
        <f t="shared" si="27"/>
        <v/>
      </c>
      <c r="BT27" s="377" t="str">
        <f t="shared" si="28"/>
        <v/>
      </c>
      <c r="BU27" s="377" t="str">
        <f t="shared" si="29"/>
        <v>mampu mengisi nilai yang belum diketahui dalam sebuah kalimat matematika yang berkaitan dengan penjumlahan dan pengurangan pada bilangan cacah sampai 100 (contoh:10+…=19,19-…=10);</v>
      </c>
      <c r="BV27" s="377" t="str">
        <f t="shared" si="30"/>
        <v/>
      </c>
      <c r="BW27" s="377" t="str">
        <f t="shared" si="31"/>
        <v>mampu mengukur panjang dan berat benda menggunakan satuan baku dan menentukan hubungan antar-satuan baku panjang (cm, m);</v>
      </c>
      <c r="BX27" s="377" t="str">
        <f t="shared" si="32"/>
        <v/>
      </c>
      <c r="BY27" s="377" t="str">
        <f t="shared" si="33"/>
        <v>mampu mendeskripsikan ciri berbagai bentuk bangun datar (segiempat, segitiga, segibanyak) serta menyusun (komposisi) dan mengurai (dekomposisi) berbagai bangun datar dengan lebih dari satu cara jika memungkinkan;</v>
      </c>
      <c r="BZ27" s="377" t="str">
        <f t="shared" si="34"/>
        <v/>
      </c>
      <c r="CA27" s="377">
        <f t="shared" si="35"/>
        <v>0</v>
      </c>
      <c r="CB27" s="377">
        <f t="shared" si="36"/>
        <v>0</v>
      </c>
      <c r="CC27"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27"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28" spans="1:82" ht="18.75" customHeight="1">
      <c r="A28" s="190"/>
      <c r="B28" s="208">
        <f>'DATA PESERTA DIDIK'!A18</f>
        <v>13</v>
      </c>
      <c r="C28" s="248" t="str">
        <f>'DATA PESERTA DIDIK'!D18</f>
        <v>DAFFA FAIRUZ HIDAYANTO</v>
      </c>
      <c r="D28" s="249">
        <v>91.5</v>
      </c>
      <c r="E28" s="249">
        <v>100</v>
      </c>
      <c r="F28" s="249">
        <v>90</v>
      </c>
      <c r="G28" s="249">
        <v>92</v>
      </c>
      <c r="H28" s="249">
        <v>90</v>
      </c>
      <c r="I28" s="249">
        <v>92</v>
      </c>
      <c r="J28" s="249">
        <v>90</v>
      </c>
      <c r="K28" s="249">
        <v>95</v>
      </c>
      <c r="L28" s="249"/>
      <c r="M28" s="249"/>
      <c r="N28" s="250">
        <f t="shared" si="6"/>
        <v>92.5625</v>
      </c>
      <c r="O28" s="251"/>
      <c r="P28" s="251">
        <v>89</v>
      </c>
      <c r="Q28" s="250">
        <f t="shared" si="7"/>
        <v>89</v>
      </c>
      <c r="R28" s="250">
        <f t="shared" si="8"/>
        <v>91.375</v>
      </c>
      <c r="S28" s="190"/>
      <c r="T28" s="190"/>
      <c r="U28" s="253">
        <f t="shared" ref="U28:AD28" si="79">IF(D28&gt;=$R$16,D28,"")</f>
        <v>91.5</v>
      </c>
      <c r="V28" s="253">
        <f t="shared" si="79"/>
        <v>100</v>
      </c>
      <c r="W28" s="253">
        <f t="shared" si="79"/>
        <v>90</v>
      </c>
      <c r="X28" s="253">
        <f t="shared" si="79"/>
        <v>92</v>
      </c>
      <c r="Y28" s="253">
        <f t="shared" si="79"/>
        <v>90</v>
      </c>
      <c r="Z28" s="253">
        <f t="shared" si="79"/>
        <v>92</v>
      </c>
      <c r="AA28" s="253">
        <f t="shared" si="79"/>
        <v>90</v>
      </c>
      <c r="AB28" s="253">
        <f t="shared" si="79"/>
        <v>95</v>
      </c>
      <c r="AC28" s="253" t="str">
        <f t="shared" si="79"/>
        <v/>
      </c>
      <c r="AD28" s="253" t="str">
        <f t="shared" si="79"/>
        <v/>
      </c>
      <c r="AE28" s="254">
        <f t="shared" ref="AE28:AN28" si="80">IFERROR(RANK(U28,$U28:$AD28,0)+COUNTIF($U28:U28,U28)-1,"")</f>
        <v>5</v>
      </c>
      <c r="AF28" s="254">
        <f t="shared" si="80"/>
        <v>1</v>
      </c>
      <c r="AG28" s="254">
        <f t="shared" si="80"/>
        <v>6</v>
      </c>
      <c r="AH28" s="254">
        <f t="shared" si="80"/>
        <v>3</v>
      </c>
      <c r="AI28" s="254">
        <f t="shared" si="80"/>
        <v>7</v>
      </c>
      <c r="AJ28" s="254">
        <f t="shared" si="80"/>
        <v>4</v>
      </c>
      <c r="AK28" s="254">
        <f t="shared" si="80"/>
        <v>8</v>
      </c>
      <c r="AL28" s="254">
        <f t="shared" si="80"/>
        <v>2</v>
      </c>
      <c r="AM28" s="254" t="str">
        <f t="shared" si="80"/>
        <v/>
      </c>
      <c r="AN28" s="254" t="str">
        <f t="shared" si="80"/>
        <v/>
      </c>
      <c r="AO28" s="379" t="str">
        <f t="shared" si="15"/>
        <v>mampu membandingkan dan mengurutkan antar-pecahan dengan pembilang satu(misalnya ½, 1/3, ¼) dan antar-pecahan dengan penyebut yang sama(misalnya, 2/8, 3/8, 7/8), serta mengenali pecahan senilai menggunakan gambar dan symbol matematika;</v>
      </c>
      <c r="AP28" s="380" t="str">
        <f t="shared" si="16"/>
        <v>mampu menyatakan pecahan desimal persepuluhan danperseratusan, serta menghubungkan pecahan desimal perseratusan dengan konsep persen;</v>
      </c>
      <c r="AQ28" s="380" t="str">
        <f t="shared" si="17"/>
        <v/>
      </c>
      <c r="AR28" s="380" t="str">
        <f t="shared" si="18"/>
        <v>mampu mengidentifikasi, meniru, dan mengembangkan pola gambar atau obyek sederhana dan pola bilangan membesar dan mengecil yang melibatkan penjumlahan dan pengurangan pada bilangan cacah sampai 100;</v>
      </c>
      <c r="AS28" s="380" t="str">
        <f t="shared" si="19"/>
        <v/>
      </c>
      <c r="AT28" s="380" t="str">
        <f t="shared" si="20"/>
        <v>mampu mengukur dan mengestimasi luas dan volume menggunakan satuan tidak baku dan satuan baku berupa bilangan cacah;</v>
      </c>
      <c r="AU28" s="380" t="str">
        <f t="shared" si="21"/>
        <v/>
      </c>
      <c r="AV28" s="380" t="str">
        <f t="shared" si="22"/>
        <v>mampu mengurutkan, membandingkan, menyajikan, menganalisis dan menginterpretasi data dalam bentuk tabel, diagram gambar, piktogram, dan diagram batang (skala satu satuan);</v>
      </c>
      <c r="AW28" s="380" t="str">
        <f t="shared" si="23"/>
        <v/>
      </c>
      <c r="AX28" s="380" t="str">
        <f t="shared" si="24"/>
        <v/>
      </c>
      <c r="AY28" s="255" t="str">
        <f t="shared" ref="AY28:BH28" si="81">IF(D28&lt;$R$16,D28,"")</f>
        <v/>
      </c>
      <c r="AZ28" s="255" t="str">
        <f t="shared" si="81"/>
        <v/>
      </c>
      <c r="BA28" s="255" t="str">
        <f t="shared" si="81"/>
        <v/>
      </c>
      <c r="BB28" s="255" t="str">
        <f t="shared" si="81"/>
        <v/>
      </c>
      <c r="BC28" s="255" t="str">
        <f t="shared" si="81"/>
        <v/>
      </c>
      <c r="BD28" s="255" t="str">
        <f t="shared" si="81"/>
        <v/>
      </c>
      <c r="BE28" s="255" t="str">
        <f t="shared" si="81"/>
        <v/>
      </c>
      <c r="BF28" s="255" t="str">
        <f t="shared" si="81"/>
        <v/>
      </c>
      <c r="BG28" s="255">
        <f t="shared" si="81"/>
        <v>0</v>
      </c>
      <c r="BH28" s="255">
        <f t="shared" si="81"/>
        <v>0</v>
      </c>
      <c r="BI28" s="225" t="str">
        <f t="shared" ref="BI28:BR28" si="82">IFERROR(RANK(AY28,$AY28:$BH28,0)+COUNTIF($AY28:AY28,AY28)-1,"")</f>
        <v/>
      </c>
      <c r="BJ28" s="225" t="str">
        <f t="shared" si="82"/>
        <v/>
      </c>
      <c r="BK28" s="225" t="str">
        <f t="shared" si="82"/>
        <v/>
      </c>
      <c r="BL28" s="225" t="str">
        <f t="shared" si="82"/>
        <v/>
      </c>
      <c r="BM28" s="225" t="str">
        <f t="shared" si="82"/>
        <v/>
      </c>
      <c r="BN28" s="225" t="str">
        <f t="shared" si="82"/>
        <v/>
      </c>
      <c r="BO28" s="225" t="str">
        <f t="shared" si="82"/>
        <v/>
      </c>
      <c r="BP28" s="225" t="str">
        <f t="shared" si="82"/>
        <v/>
      </c>
      <c r="BQ28" s="225">
        <f t="shared" si="82"/>
        <v>1</v>
      </c>
      <c r="BR28" s="225">
        <f t="shared" si="82"/>
        <v>2</v>
      </c>
      <c r="BS28" s="379" t="str">
        <f t="shared" si="27"/>
        <v/>
      </c>
      <c r="BT28" s="377" t="str">
        <f t="shared" si="28"/>
        <v/>
      </c>
      <c r="BU28" s="377" t="str">
        <f t="shared" si="29"/>
        <v>mampu mengisi nilai yang belum diketahui dalam sebuah kalimat matematika yang berkaitan dengan penjumlahan dan pengurangan pada bilangan cacah sampai 100 (contoh:10+…=19,19-…=10);</v>
      </c>
      <c r="BV28" s="377" t="str">
        <f t="shared" si="30"/>
        <v/>
      </c>
      <c r="BW28" s="377" t="str">
        <f t="shared" si="31"/>
        <v>mampu mengukur panjang dan berat benda menggunakan satuan baku dan menentukan hubungan antar-satuan baku panjang (cm, m);</v>
      </c>
      <c r="BX28" s="377" t="str">
        <f t="shared" si="32"/>
        <v/>
      </c>
      <c r="BY28" s="377" t="str">
        <f t="shared" si="33"/>
        <v>mampu mendeskripsikan ciri berbagai bentuk bangun datar (segiempat, segitiga, segibanyak) serta menyusun (komposisi) dan mengurai (dekomposisi) berbagai bangun datar dengan lebih dari satu cara jika memungkinkan;</v>
      </c>
      <c r="BZ28" s="377" t="str">
        <f t="shared" si="34"/>
        <v/>
      </c>
      <c r="CA28" s="377">
        <f t="shared" si="35"/>
        <v>0</v>
      </c>
      <c r="CB28" s="377">
        <f t="shared" si="36"/>
        <v>0</v>
      </c>
      <c r="CC28"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28"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29" spans="1:82" ht="18.75" customHeight="1">
      <c r="A29" s="190"/>
      <c r="B29" s="208">
        <f>'DATA PESERTA DIDIK'!A19</f>
        <v>14</v>
      </c>
      <c r="C29" s="248" t="str">
        <f>'DATA PESERTA DIDIK'!D19</f>
        <v>DAFFA NAUFAL ALFARIL</v>
      </c>
      <c r="D29" s="249">
        <v>98</v>
      </c>
      <c r="E29" s="249">
        <v>100</v>
      </c>
      <c r="F29" s="249">
        <v>100</v>
      </c>
      <c r="G29" s="249">
        <v>98</v>
      </c>
      <c r="H29" s="249">
        <v>100</v>
      </c>
      <c r="I29" s="249">
        <v>98</v>
      </c>
      <c r="J29" s="249">
        <v>100</v>
      </c>
      <c r="K29" s="249">
        <v>100</v>
      </c>
      <c r="L29" s="249"/>
      <c r="M29" s="249"/>
      <c r="N29" s="250">
        <f t="shared" si="6"/>
        <v>99.25</v>
      </c>
      <c r="O29" s="251"/>
      <c r="P29" s="251">
        <v>96</v>
      </c>
      <c r="Q29" s="250">
        <f t="shared" si="7"/>
        <v>96</v>
      </c>
      <c r="R29" s="250">
        <f t="shared" si="8"/>
        <v>98.166666666666671</v>
      </c>
      <c r="S29" s="190"/>
      <c r="T29" s="190"/>
      <c r="U29" s="253">
        <f t="shared" ref="U29:AD29" si="83">IF(D29&gt;=$R$16,D29,"")</f>
        <v>98</v>
      </c>
      <c r="V29" s="253">
        <f t="shared" si="83"/>
        <v>100</v>
      </c>
      <c r="W29" s="253">
        <f t="shared" si="83"/>
        <v>100</v>
      </c>
      <c r="X29" s="253">
        <f t="shared" si="83"/>
        <v>98</v>
      </c>
      <c r="Y29" s="253">
        <f t="shared" si="83"/>
        <v>100</v>
      </c>
      <c r="Z29" s="253">
        <f t="shared" si="83"/>
        <v>98</v>
      </c>
      <c r="AA29" s="253">
        <f t="shared" si="83"/>
        <v>100</v>
      </c>
      <c r="AB29" s="253">
        <f t="shared" si="83"/>
        <v>100</v>
      </c>
      <c r="AC29" s="253" t="str">
        <f t="shared" si="83"/>
        <v/>
      </c>
      <c r="AD29" s="253" t="str">
        <f t="shared" si="83"/>
        <v/>
      </c>
      <c r="AE29" s="254">
        <f t="shared" ref="AE29:AN29" si="84">IFERROR(RANK(U29,$U29:$AD29,0)+COUNTIF($U29:U29,U29)-1,"")</f>
        <v>6</v>
      </c>
      <c r="AF29" s="254">
        <f t="shared" si="84"/>
        <v>1</v>
      </c>
      <c r="AG29" s="254">
        <f t="shared" si="84"/>
        <v>2</v>
      </c>
      <c r="AH29" s="254">
        <f t="shared" si="84"/>
        <v>7</v>
      </c>
      <c r="AI29" s="254">
        <f t="shared" si="84"/>
        <v>3</v>
      </c>
      <c r="AJ29" s="254">
        <f t="shared" si="84"/>
        <v>8</v>
      </c>
      <c r="AK29" s="254">
        <f t="shared" si="84"/>
        <v>4</v>
      </c>
      <c r="AL29" s="254">
        <f t="shared" si="84"/>
        <v>5</v>
      </c>
      <c r="AM29" s="254" t="str">
        <f t="shared" si="84"/>
        <v/>
      </c>
      <c r="AN29" s="254" t="str">
        <f t="shared" si="84"/>
        <v/>
      </c>
      <c r="AO29" s="379" t="str">
        <f t="shared" si="15"/>
        <v/>
      </c>
      <c r="AP29" s="380" t="str">
        <f t="shared" si="16"/>
        <v>mampu menyatakan pecahan desimal persepuluhan danperseratusan, serta menghubungkan pecahan desimal perseratusan dengan konsep persen;</v>
      </c>
      <c r="AQ29" s="380" t="str">
        <f t="shared" si="17"/>
        <v>mampu mengisi nilai yang belum diketahui dalam sebuah kalimat matematika yang berkaitan dengan penjumlahan dan pengurangan pada bilangan cacah sampai 100 (contoh:10+…=19,19-…=10);</v>
      </c>
      <c r="AR29" s="380" t="str">
        <f t="shared" si="18"/>
        <v/>
      </c>
      <c r="AS29" s="380" t="str">
        <f t="shared" si="19"/>
        <v>mampu mengukur panjang dan berat benda menggunakan satuan baku dan menentukan hubungan antar-satuan baku panjang (cm, m);</v>
      </c>
      <c r="AT29" s="380" t="str">
        <f t="shared" si="20"/>
        <v/>
      </c>
      <c r="AU29" s="380" t="str">
        <f t="shared" si="21"/>
        <v>mampu mendeskripsikan ciri berbagai bentuk bangun datar (segiempat, segitiga, segibanyak) serta menyusun (komposisi) dan mengurai (dekomposisi) berbagai bangun datar dengan lebih dari satu cara jika memungkinkan;</v>
      </c>
      <c r="AV29" s="380" t="str">
        <f t="shared" si="22"/>
        <v>mampu mengurutkan, membandingkan, menyajikan, menganalisis dan menginterpretasi data dalam bentuk tabel, diagram gambar, piktogram, dan diagram batang (skala satu satuan);</v>
      </c>
      <c r="AW29" s="380" t="str">
        <f t="shared" si="23"/>
        <v/>
      </c>
      <c r="AX29" s="380" t="str">
        <f t="shared" si="24"/>
        <v/>
      </c>
      <c r="AY29" s="255" t="str">
        <f t="shared" ref="AY29:BH29" si="85">IF(D29&lt;$R$16,D29,"")</f>
        <v/>
      </c>
      <c r="AZ29" s="255" t="str">
        <f t="shared" si="85"/>
        <v/>
      </c>
      <c r="BA29" s="255" t="str">
        <f t="shared" si="85"/>
        <v/>
      </c>
      <c r="BB29" s="255" t="str">
        <f t="shared" si="85"/>
        <v/>
      </c>
      <c r="BC29" s="255" t="str">
        <f t="shared" si="85"/>
        <v/>
      </c>
      <c r="BD29" s="255" t="str">
        <f t="shared" si="85"/>
        <v/>
      </c>
      <c r="BE29" s="255" t="str">
        <f t="shared" si="85"/>
        <v/>
      </c>
      <c r="BF29" s="255" t="str">
        <f t="shared" si="85"/>
        <v/>
      </c>
      <c r="BG29" s="255">
        <f t="shared" si="85"/>
        <v>0</v>
      </c>
      <c r="BH29" s="255">
        <f t="shared" si="85"/>
        <v>0</v>
      </c>
      <c r="BI29" s="225" t="str">
        <f t="shared" ref="BI29:BR29" si="86">IFERROR(RANK(AY29,$AY29:$BH29,0)+COUNTIF($AY29:AY29,AY29)-1,"")</f>
        <v/>
      </c>
      <c r="BJ29" s="225" t="str">
        <f t="shared" si="86"/>
        <v/>
      </c>
      <c r="BK29" s="225" t="str">
        <f t="shared" si="86"/>
        <v/>
      </c>
      <c r="BL29" s="225" t="str">
        <f t="shared" si="86"/>
        <v/>
      </c>
      <c r="BM29" s="225" t="str">
        <f t="shared" si="86"/>
        <v/>
      </c>
      <c r="BN29" s="225" t="str">
        <f t="shared" si="86"/>
        <v/>
      </c>
      <c r="BO29" s="225" t="str">
        <f t="shared" si="86"/>
        <v/>
      </c>
      <c r="BP29" s="225" t="str">
        <f t="shared" si="86"/>
        <v/>
      </c>
      <c r="BQ29" s="225">
        <f t="shared" si="86"/>
        <v>1</v>
      </c>
      <c r="BR29" s="225">
        <f t="shared" si="86"/>
        <v>2</v>
      </c>
      <c r="BS29" s="379" t="str">
        <f t="shared" si="27"/>
        <v>mampu membandingkan dan mengurutkan antar-pecahan dengan pembilang satu(misalnya ½, 1/3, ¼) dan antar-pecahan dengan penyebut yang sama(misalnya, 2/8, 3/8, 7/8), serta mengenali pecahan senilai menggunakan gambar dan symbol matematika;</v>
      </c>
      <c r="BT29" s="377" t="str">
        <f t="shared" si="28"/>
        <v/>
      </c>
      <c r="BU29" s="377" t="str">
        <f t="shared" si="29"/>
        <v/>
      </c>
      <c r="BV29" s="377" t="str">
        <f t="shared" si="30"/>
        <v>mampu mengidentifikasi, meniru, dan mengembangkan pola gambar atau obyek sederhana dan pola bilangan membesar dan mengecil yang melibatkan penjumlahan dan pengurangan pada bilangan cacah sampai 100;</v>
      </c>
      <c r="BW29" s="377" t="str">
        <f t="shared" si="31"/>
        <v/>
      </c>
      <c r="BX29" s="377" t="str">
        <f t="shared" si="32"/>
        <v>mampu mengukur dan mengestimasi luas dan volume menggunakan satuan tidak baku dan satuan baku berupa bilangan cacah;</v>
      </c>
      <c r="BY29" s="377" t="str">
        <f t="shared" si="33"/>
        <v/>
      </c>
      <c r="BZ29" s="377" t="str">
        <f t="shared" si="34"/>
        <v/>
      </c>
      <c r="CA29" s="377">
        <f t="shared" si="35"/>
        <v>0</v>
      </c>
      <c r="CB29" s="377">
        <f t="shared" si="36"/>
        <v>0</v>
      </c>
      <c r="CC29"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29" s="257" t="str">
        <f t="shared" si="38"/>
        <v>Kompetensi dalam hal mampu membandingkan dan mengurutkan antar-pecahan dengan pembilang satu(misalnya ½, 1/3, ¼) dan antar-pecahan dengan penyebut yang sama(misalnya, 2/8, 3/8, 7/8), serta mengenali pecahan senilai menggunakan gambar dan symbol matematika;mampu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row>
    <row r="30" spans="1:82" ht="18.75" customHeight="1">
      <c r="A30" s="190"/>
      <c r="B30" s="208">
        <f>'DATA PESERTA DIDIK'!A20</f>
        <v>15</v>
      </c>
      <c r="C30" s="248" t="str">
        <f>'DATA PESERTA DIDIK'!D20</f>
        <v>DYAN ADHITAMA CATUR RIADY</v>
      </c>
      <c r="D30" s="249">
        <v>90</v>
      </c>
      <c r="E30" s="249">
        <v>99</v>
      </c>
      <c r="F30" s="249">
        <v>90</v>
      </c>
      <c r="G30" s="249">
        <v>88</v>
      </c>
      <c r="H30" s="249">
        <v>90</v>
      </c>
      <c r="I30" s="249">
        <v>88</v>
      </c>
      <c r="J30" s="249">
        <v>90</v>
      </c>
      <c r="K30" s="249">
        <v>84</v>
      </c>
      <c r="L30" s="249"/>
      <c r="M30" s="249"/>
      <c r="N30" s="250">
        <f t="shared" si="6"/>
        <v>89.875</v>
      </c>
      <c r="O30" s="251"/>
      <c r="P30" s="251">
        <v>73</v>
      </c>
      <c r="Q30" s="250">
        <f t="shared" si="7"/>
        <v>73</v>
      </c>
      <c r="R30" s="250">
        <f t="shared" si="8"/>
        <v>84.25</v>
      </c>
      <c r="S30" s="190"/>
      <c r="T30" s="190"/>
      <c r="U30" s="253">
        <f t="shared" ref="U30:AD30" si="87">IF(D30&gt;=$R$16,D30,"")</f>
        <v>90</v>
      </c>
      <c r="V30" s="253">
        <f t="shared" si="87"/>
        <v>99</v>
      </c>
      <c r="W30" s="253">
        <f t="shared" si="87"/>
        <v>90</v>
      </c>
      <c r="X30" s="253" t="str">
        <f t="shared" si="87"/>
        <v/>
      </c>
      <c r="Y30" s="253">
        <f t="shared" si="87"/>
        <v>90</v>
      </c>
      <c r="Z30" s="253" t="str">
        <f t="shared" si="87"/>
        <v/>
      </c>
      <c r="AA30" s="253">
        <f t="shared" si="87"/>
        <v>90</v>
      </c>
      <c r="AB30" s="253" t="str">
        <f t="shared" si="87"/>
        <v/>
      </c>
      <c r="AC30" s="253" t="str">
        <f t="shared" si="87"/>
        <v/>
      </c>
      <c r="AD30" s="253" t="str">
        <f t="shared" si="87"/>
        <v/>
      </c>
      <c r="AE30" s="254">
        <f t="shared" ref="AE30:AN30" si="88">IFERROR(RANK(U30,$U30:$AD30,0)+COUNTIF($U30:U30,U30)-1,"")</f>
        <v>2</v>
      </c>
      <c r="AF30" s="254">
        <f t="shared" si="88"/>
        <v>1</v>
      </c>
      <c r="AG30" s="254">
        <f t="shared" si="88"/>
        <v>3</v>
      </c>
      <c r="AH30" s="254" t="str">
        <f t="shared" si="88"/>
        <v/>
      </c>
      <c r="AI30" s="254">
        <f t="shared" si="88"/>
        <v>4</v>
      </c>
      <c r="AJ30" s="254" t="str">
        <f t="shared" si="88"/>
        <v/>
      </c>
      <c r="AK30" s="254">
        <f t="shared" si="88"/>
        <v>5</v>
      </c>
      <c r="AL30" s="254" t="str">
        <f t="shared" si="88"/>
        <v/>
      </c>
      <c r="AM30" s="254" t="str">
        <f t="shared" si="88"/>
        <v/>
      </c>
      <c r="AN30" s="254" t="str">
        <f t="shared" si="88"/>
        <v/>
      </c>
      <c r="AO30" s="379" t="str">
        <f t="shared" si="15"/>
        <v>mampu membandingkan dan mengurutkan antar-pecahan dengan pembilang satu(misalnya ½, 1/3, ¼) dan antar-pecahan dengan penyebut yang sama(misalnya, 2/8, 3/8, 7/8), serta mengenali pecahan senilai menggunakan gambar dan symbol matematika;</v>
      </c>
      <c r="AP30" s="380" t="str">
        <f t="shared" si="16"/>
        <v>mampu menyatakan pecahan desimal persepuluhan danperseratusan, serta menghubungkan pecahan desimal perseratusan dengan konsep persen;</v>
      </c>
      <c r="AQ30" s="380" t="str">
        <f t="shared" si="17"/>
        <v>mampu mengisi nilai yang belum diketahui dalam sebuah kalimat matematika yang berkaitan dengan penjumlahan dan pengurangan pada bilangan cacah sampai 100 (contoh:10+…=19,19-…=10);</v>
      </c>
      <c r="AR30" s="380" t="str">
        <f t="shared" si="18"/>
        <v>mampu mengidentifikasi, meniru, dan mengembangkan pola gambar atau obyek sederhana dan pola bilangan membesar dan mengecil yang melibatkan penjumlahan dan pengurangan pada bilangan cacah sampai 100;</v>
      </c>
      <c r="AS30" s="380" t="str">
        <f t="shared" si="19"/>
        <v>mampu mengukur panjang dan berat benda menggunakan satuan baku dan menentukan hubungan antar-satuan baku panjang (cm, m);</v>
      </c>
      <c r="AT30" s="380" t="str">
        <f t="shared" si="20"/>
        <v>mampu mengukur dan mengestimasi luas dan volume menggunakan satuan tidak baku dan satuan baku berupa bilangan cacah;</v>
      </c>
      <c r="AU30" s="380" t="str">
        <f t="shared" si="21"/>
        <v>mampu mendeskripsikan ciri berbagai bentuk bangun datar (segiempat, segitiga, segibanyak) serta menyusun (komposisi) dan mengurai (dekomposisi) berbagai bangun datar dengan lebih dari satu cara jika memungkinkan;</v>
      </c>
      <c r="AV30" s="380" t="str">
        <f t="shared" si="22"/>
        <v/>
      </c>
      <c r="AW30" s="380" t="str">
        <f t="shared" si="23"/>
        <v/>
      </c>
      <c r="AX30" s="380" t="str">
        <f t="shared" si="24"/>
        <v/>
      </c>
      <c r="AY30" s="255" t="str">
        <f t="shared" ref="AY30:BH30" si="89">IF(D30&lt;$R$16,D30,"")</f>
        <v/>
      </c>
      <c r="AZ30" s="255" t="str">
        <f t="shared" si="89"/>
        <v/>
      </c>
      <c r="BA30" s="255" t="str">
        <f t="shared" si="89"/>
        <v/>
      </c>
      <c r="BB30" s="255">
        <f t="shared" si="89"/>
        <v>88</v>
      </c>
      <c r="BC30" s="255" t="str">
        <f t="shared" si="89"/>
        <v/>
      </c>
      <c r="BD30" s="255">
        <f t="shared" si="89"/>
        <v>88</v>
      </c>
      <c r="BE30" s="255" t="str">
        <f t="shared" si="89"/>
        <v/>
      </c>
      <c r="BF30" s="255">
        <f t="shared" si="89"/>
        <v>84</v>
      </c>
      <c r="BG30" s="255">
        <f t="shared" si="89"/>
        <v>0</v>
      </c>
      <c r="BH30" s="255">
        <f t="shared" si="89"/>
        <v>0</v>
      </c>
      <c r="BI30" s="225" t="str">
        <f t="shared" ref="BI30:BR30" si="90">IFERROR(RANK(AY30,$AY30:$BH30,0)+COUNTIF($AY30:AY30,AY30)-1,"")</f>
        <v/>
      </c>
      <c r="BJ30" s="225" t="str">
        <f t="shared" si="90"/>
        <v/>
      </c>
      <c r="BK30" s="225" t="str">
        <f t="shared" si="90"/>
        <v/>
      </c>
      <c r="BL30" s="225">
        <f t="shared" si="90"/>
        <v>1</v>
      </c>
      <c r="BM30" s="225" t="str">
        <f t="shared" si="90"/>
        <v/>
      </c>
      <c r="BN30" s="225">
        <f t="shared" si="90"/>
        <v>2</v>
      </c>
      <c r="BO30" s="225" t="str">
        <f t="shared" si="90"/>
        <v/>
      </c>
      <c r="BP30" s="225">
        <f t="shared" si="90"/>
        <v>3</v>
      </c>
      <c r="BQ30" s="225">
        <f t="shared" si="90"/>
        <v>4</v>
      </c>
      <c r="BR30" s="225">
        <f t="shared" si="90"/>
        <v>5</v>
      </c>
      <c r="BS30" s="379" t="str">
        <f t="shared" si="27"/>
        <v/>
      </c>
      <c r="BT30" s="377" t="str">
        <f t="shared" si="28"/>
        <v/>
      </c>
      <c r="BU30" s="377" t="str">
        <f t="shared" si="29"/>
        <v/>
      </c>
      <c r="BV30" s="377" t="str">
        <f t="shared" si="30"/>
        <v/>
      </c>
      <c r="BW30" s="377" t="str">
        <f t="shared" si="31"/>
        <v/>
      </c>
      <c r="BX30" s="377" t="str">
        <f t="shared" si="32"/>
        <v/>
      </c>
      <c r="BY30" s="377" t="str">
        <f t="shared" si="33"/>
        <v/>
      </c>
      <c r="BZ30" s="377" t="str">
        <f t="shared" si="34"/>
        <v>mampu mengurutkan, membandingkan, menyajikan, menganalisis dan menginterpretasi data dalam bentuk tabel, diagram gambar, piktogram, dan diagram batang (skala satu satuan);</v>
      </c>
      <c r="CA30" s="377">
        <f t="shared" si="35"/>
        <v>0</v>
      </c>
      <c r="CB30" s="377">
        <f t="shared" si="36"/>
        <v>0</v>
      </c>
      <c r="CC30"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sudah tercapai.</v>
      </c>
      <c r="CD30" s="257" t="str">
        <f t="shared" si="38"/>
        <v>Kompetensi dalam hal mampu mengurutkan, membandingkan, menyajikan, menganalisis dan menginterpretasi data dalam bentuk tabel, diagram gambar, piktogram, dan diagram batang (skala satu satuan); perlu ditingkatkan.</v>
      </c>
    </row>
    <row r="31" spans="1:82" ht="18.75" customHeight="1">
      <c r="A31" s="190"/>
      <c r="B31" s="208">
        <f>'DATA PESERTA DIDIK'!A21</f>
        <v>16</v>
      </c>
      <c r="C31" s="248" t="str">
        <f>'DATA PESERTA DIDIK'!D21</f>
        <v>GENDHIS KINANTI TALITHA HERNADI</v>
      </c>
      <c r="D31" s="249">
        <v>78</v>
      </c>
      <c r="E31" s="249">
        <v>99</v>
      </c>
      <c r="F31" s="249">
        <v>88</v>
      </c>
      <c r="G31" s="249">
        <v>88</v>
      </c>
      <c r="H31" s="249">
        <v>88</v>
      </c>
      <c r="I31" s="249">
        <v>88</v>
      </c>
      <c r="J31" s="249">
        <v>88</v>
      </c>
      <c r="K31" s="249">
        <v>88</v>
      </c>
      <c r="L31" s="249"/>
      <c r="M31" s="249"/>
      <c r="N31" s="250">
        <f t="shared" si="6"/>
        <v>88.125</v>
      </c>
      <c r="O31" s="251"/>
      <c r="P31" s="251">
        <v>81</v>
      </c>
      <c r="Q31" s="250">
        <f t="shared" si="7"/>
        <v>81</v>
      </c>
      <c r="R31" s="250">
        <f t="shared" si="8"/>
        <v>85.75</v>
      </c>
      <c r="S31" s="190"/>
      <c r="T31" s="190"/>
      <c r="U31" s="253" t="str">
        <f t="shared" ref="U31:AD31" si="91">IF(D31&gt;=$R$16,D31,"")</f>
        <v/>
      </c>
      <c r="V31" s="253">
        <f t="shared" si="91"/>
        <v>99</v>
      </c>
      <c r="W31" s="253" t="str">
        <f t="shared" si="91"/>
        <v/>
      </c>
      <c r="X31" s="253" t="str">
        <f t="shared" si="91"/>
        <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f t="shared" si="92"/>
        <v>1</v>
      </c>
      <c r="AG31" s="254" t="str">
        <f t="shared" si="92"/>
        <v/>
      </c>
      <c r="AH31" s="254" t="str">
        <f t="shared" si="92"/>
        <v/>
      </c>
      <c r="AI31" s="254" t="str">
        <f t="shared" si="92"/>
        <v/>
      </c>
      <c r="AJ31" s="254" t="str">
        <f t="shared" si="92"/>
        <v/>
      </c>
      <c r="AK31" s="254" t="str">
        <f t="shared" si="92"/>
        <v/>
      </c>
      <c r="AL31" s="254" t="str">
        <f t="shared" si="92"/>
        <v/>
      </c>
      <c r="AM31" s="254" t="str">
        <f t="shared" si="92"/>
        <v/>
      </c>
      <c r="AN31" s="254" t="str">
        <f t="shared" si="92"/>
        <v/>
      </c>
      <c r="AO31" s="379" t="str">
        <f t="shared" si="15"/>
        <v/>
      </c>
      <c r="AP31" s="380" t="str">
        <f t="shared" si="16"/>
        <v>mampu menyatakan pecahan desimal persepuluhan danperseratusan, serta menghubungkan pecahan desimal perseratusan dengan konsep persen;</v>
      </c>
      <c r="AQ31" s="380" t="str">
        <f t="shared" si="17"/>
        <v>mampu mengisi nilai yang belum diketahui dalam sebuah kalimat matematika yang berkaitan dengan penjumlahan dan pengurangan pada bilangan cacah sampai 100 (contoh:10+…=19,19-…=10);</v>
      </c>
      <c r="AR31" s="380" t="str">
        <f t="shared" si="18"/>
        <v>mampu mengidentifikasi, meniru, dan mengembangkan pola gambar atau obyek sederhana dan pola bilangan membesar dan mengecil yang melibatkan penjumlahan dan pengurangan pada bilangan cacah sampai 100;</v>
      </c>
      <c r="AS31" s="380" t="str">
        <f t="shared" si="19"/>
        <v>mampu mengukur panjang dan berat benda menggunakan satuan baku dan menentukan hubungan antar-satuan baku panjang (cm, m);</v>
      </c>
      <c r="AT31" s="380" t="str">
        <f t="shared" si="20"/>
        <v>mampu mengukur dan mengestimasi luas dan volume menggunakan satuan tidak baku dan satuan baku berupa bilangan cacah;</v>
      </c>
      <c r="AU31" s="380" t="str">
        <f t="shared" si="21"/>
        <v>mampu mendeskripsikan ciri berbagai bentuk bangun datar (segiempat, segitiga, segibanyak) serta menyusun (komposisi) dan mengurai (dekomposisi) berbagai bangun datar dengan lebih dari satu cara jika memungkinkan;</v>
      </c>
      <c r="AV31" s="380" t="str">
        <f t="shared" si="22"/>
        <v>mampu mengurutkan, membandingkan, menyajikan, menganalisis dan menginterpretasi data dalam bentuk tabel, diagram gambar, piktogram, dan diagram batang (skala satu satuan);</v>
      </c>
      <c r="AW31" s="380" t="str">
        <f t="shared" si="23"/>
        <v/>
      </c>
      <c r="AX31" s="380" t="str">
        <f t="shared" si="24"/>
        <v/>
      </c>
      <c r="AY31" s="255">
        <f t="shared" ref="AY31:BH31" si="93">IF(D31&lt;$R$16,D31,"")</f>
        <v>78</v>
      </c>
      <c r="AZ31" s="255" t="str">
        <f t="shared" si="93"/>
        <v/>
      </c>
      <c r="BA31" s="255">
        <f t="shared" si="93"/>
        <v>88</v>
      </c>
      <c r="BB31" s="255">
        <f t="shared" si="93"/>
        <v>88</v>
      </c>
      <c r="BC31" s="255">
        <f t="shared" si="93"/>
        <v>88</v>
      </c>
      <c r="BD31" s="255">
        <f t="shared" si="93"/>
        <v>88</v>
      </c>
      <c r="BE31" s="255">
        <f t="shared" si="93"/>
        <v>88</v>
      </c>
      <c r="BF31" s="255">
        <f t="shared" si="93"/>
        <v>88</v>
      </c>
      <c r="BG31" s="255">
        <f t="shared" si="93"/>
        <v>0</v>
      </c>
      <c r="BH31" s="255">
        <f t="shared" si="93"/>
        <v>0</v>
      </c>
      <c r="BI31" s="225">
        <f t="shared" ref="BI31:BR31" si="94">IFERROR(RANK(AY31,$AY31:$BH31,0)+COUNTIF($AY31:AY31,AY31)-1,"")</f>
        <v>7</v>
      </c>
      <c r="BJ31" s="225" t="str">
        <f t="shared" si="94"/>
        <v/>
      </c>
      <c r="BK31" s="225">
        <f t="shared" si="94"/>
        <v>1</v>
      </c>
      <c r="BL31" s="225">
        <f t="shared" si="94"/>
        <v>2</v>
      </c>
      <c r="BM31" s="225">
        <f t="shared" si="94"/>
        <v>3</v>
      </c>
      <c r="BN31" s="225">
        <f t="shared" si="94"/>
        <v>4</v>
      </c>
      <c r="BO31" s="225">
        <f t="shared" si="94"/>
        <v>5</v>
      </c>
      <c r="BP31" s="225">
        <f t="shared" si="94"/>
        <v>6</v>
      </c>
      <c r="BQ31" s="225">
        <f t="shared" si="94"/>
        <v>8</v>
      </c>
      <c r="BR31" s="225">
        <f t="shared" si="94"/>
        <v>9</v>
      </c>
      <c r="BS31" s="379" t="str">
        <f t="shared" si="27"/>
        <v>mampu membandingkan dan mengurutkan antar-pecahan dengan pembilang satu(misalnya ½, 1/3, ¼) dan antar-pecahan dengan penyebut yang sama(misalnya, 2/8, 3/8, 7/8), serta mengenali pecahan senilai menggunakan gambar dan symbol matematika;</v>
      </c>
      <c r="BT31" s="377" t="str">
        <f t="shared" si="28"/>
        <v/>
      </c>
      <c r="BU31" s="377" t="str">
        <f t="shared" si="29"/>
        <v/>
      </c>
      <c r="BV31" s="377" t="str">
        <f t="shared" si="30"/>
        <v/>
      </c>
      <c r="BW31" s="377" t="str">
        <f t="shared" si="31"/>
        <v/>
      </c>
      <c r="BX31" s="377" t="str">
        <f t="shared" si="32"/>
        <v/>
      </c>
      <c r="BY31" s="377" t="str">
        <f t="shared" si="33"/>
        <v/>
      </c>
      <c r="BZ31" s="377" t="str">
        <f t="shared" si="34"/>
        <v/>
      </c>
      <c r="CA31" s="377">
        <f t="shared" si="35"/>
        <v>0</v>
      </c>
      <c r="CB31" s="377">
        <f t="shared" si="36"/>
        <v>0</v>
      </c>
      <c r="CC31"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31"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32" spans="1:82" ht="18.75" customHeight="1">
      <c r="A32" s="190"/>
      <c r="B32" s="208">
        <f>'DATA PESERTA DIDIK'!A22</f>
        <v>17</v>
      </c>
      <c r="C32" s="248" t="str">
        <f>'DATA PESERTA DIDIK'!D22</f>
        <v>HANAN TAQI AFLAHA</v>
      </c>
      <c r="D32" s="249">
        <v>100</v>
      </c>
      <c r="E32" s="249">
        <v>98</v>
      </c>
      <c r="F32" s="249">
        <v>95</v>
      </c>
      <c r="G32" s="249">
        <v>100</v>
      </c>
      <c r="H32" s="249">
        <v>95</v>
      </c>
      <c r="I32" s="249">
        <v>100</v>
      </c>
      <c r="J32" s="249">
        <v>95</v>
      </c>
      <c r="K32" s="249">
        <v>100</v>
      </c>
      <c r="L32" s="249"/>
      <c r="M32" s="249"/>
      <c r="N32" s="250">
        <f t="shared" si="6"/>
        <v>97.875</v>
      </c>
      <c r="O32" s="251"/>
      <c r="P32" s="251">
        <v>97</v>
      </c>
      <c r="Q32" s="250">
        <f t="shared" si="7"/>
        <v>97</v>
      </c>
      <c r="R32" s="250">
        <f t="shared" si="8"/>
        <v>97.583333333333329</v>
      </c>
      <c r="S32" s="190"/>
      <c r="T32" s="190"/>
      <c r="U32" s="253">
        <f t="shared" ref="U32:AD32" si="95">IF(D32&gt;=$R$16,D32,"")</f>
        <v>100</v>
      </c>
      <c r="V32" s="253">
        <f t="shared" si="95"/>
        <v>98</v>
      </c>
      <c r="W32" s="253">
        <f t="shared" si="95"/>
        <v>95</v>
      </c>
      <c r="X32" s="253">
        <f t="shared" si="95"/>
        <v>100</v>
      </c>
      <c r="Y32" s="253">
        <f t="shared" si="95"/>
        <v>95</v>
      </c>
      <c r="Z32" s="253">
        <f t="shared" si="95"/>
        <v>100</v>
      </c>
      <c r="AA32" s="253">
        <f t="shared" si="95"/>
        <v>95</v>
      </c>
      <c r="AB32" s="253">
        <f t="shared" si="95"/>
        <v>100</v>
      </c>
      <c r="AC32" s="253" t="str">
        <f t="shared" si="95"/>
        <v/>
      </c>
      <c r="AD32" s="253" t="str">
        <f t="shared" si="95"/>
        <v/>
      </c>
      <c r="AE32" s="254">
        <f t="shared" ref="AE32:AN32" si="96">IFERROR(RANK(U32,$U32:$AD32,0)+COUNTIF($U32:U32,U32)-1,"")</f>
        <v>1</v>
      </c>
      <c r="AF32" s="254">
        <f t="shared" si="96"/>
        <v>5</v>
      </c>
      <c r="AG32" s="254">
        <f t="shared" si="96"/>
        <v>6</v>
      </c>
      <c r="AH32" s="254">
        <f t="shared" si="96"/>
        <v>2</v>
      </c>
      <c r="AI32" s="254">
        <f t="shared" si="96"/>
        <v>7</v>
      </c>
      <c r="AJ32" s="254">
        <f t="shared" si="96"/>
        <v>3</v>
      </c>
      <c r="AK32" s="254">
        <f t="shared" si="96"/>
        <v>8</v>
      </c>
      <c r="AL32" s="254">
        <f t="shared" si="96"/>
        <v>4</v>
      </c>
      <c r="AM32" s="254" t="str">
        <f t="shared" si="96"/>
        <v/>
      </c>
      <c r="AN32" s="254" t="str">
        <f t="shared" si="96"/>
        <v/>
      </c>
      <c r="AO32" s="379" t="str">
        <f t="shared" si="15"/>
        <v>mampu membandingkan dan mengurutkan antar-pecahan dengan pembilang satu(misalnya ½, 1/3, ¼) dan antar-pecahan dengan penyebut yang sama(misalnya, 2/8, 3/8, 7/8), serta mengenali pecahan senilai menggunakan gambar dan symbol matematika;</v>
      </c>
      <c r="AP32" s="380" t="str">
        <f t="shared" si="16"/>
        <v>mampu menyatakan pecahan desimal persepuluhan danperseratusan, serta menghubungkan pecahan desimal perseratusan dengan konsep persen;</v>
      </c>
      <c r="AQ32" s="380" t="str">
        <f t="shared" si="17"/>
        <v/>
      </c>
      <c r="AR32" s="380" t="str">
        <f t="shared" si="18"/>
        <v>mampu mengidentifikasi, meniru, dan mengembangkan pola gambar atau obyek sederhana dan pola bilangan membesar dan mengecil yang melibatkan penjumlahan dan pengurangan pada bilangan cacah sampai 100;</v>
      </c>
      <c r="AS32" s="380" t="str">
        <f t="shared" si="19"/>
        <v/>
      </c>
      <c r="AT32" s="380" t="str">
        <f t="shared" si="20"/>
        <v>mampu mengukur dan mengestimasi luas dan volume menggunakan satuan tidak baku dan satuan baku berupa bilangan cacah;</v>
      </c>
      <c r="AU32" s="380" t="str">
        <f t="shared" si="21"/>
        <v/>
      </c>
      <c r="AV32" s="380" t="str">
        <f t="shared" si="22"/>
        <v>mampu mengurutkan, membandingkan, menyajikan, menganalisis dan menginterpretasi data dalam bentuk tabel, diagram gambar, piktogram, dan diagram batang (skala satu satuan);</v>
      </c>
      <c r="AW32" s="380" t="str">
        <f t="shared" si="23"/>
        <v/>
      </c>
      <c r="AX32" s="380" t="str">
        <f t="shared" si="24"/>
        <v/>
      </c>
      <c r="AY32" s="255" t="str">
        <f t="shared" ref="AY32:BH32" si="97">IF(D32&lt;$R$16,D32,"")</f>
        <v/>
      </c>
      <c r="AZ32" s="255" t="str">
        <f t="shared" si="97"/>
        <v/>
      </c>
      <c r="BA32" s="255" t="str">
        <f t="shared" si="97"/>
        <v/>
      </c>
      <c r="BB32" s="255" t="str">
        <f t="shared" si="97"/>
        <v/>
      </c>
      <c r="BC32" s="255" t="str">
        <f t="shared" si="97"/>
        <v/>
      </c>
      <c r="BD32" s="255" t="str">
        <f t="shared" si="97"/>
        <v/>
      </c>
      <c r="BE32" s="255" t="str">
        <f t="shared" si="97"/>
        <v/>
      </c>
      <c r="BF32" s="255" t="str">
        <f t="shared" si="97"/>
        <v/>
      </c>
      <c r="BG32" s="255">
        <f t="shared" si="97"/>
        <v>0</v>
      </c>
      <c r="BH32" s="255">
        <f t="shared" si="97"/>
        <v>0</v>
      </c>
      <c r="BI32" s="225" t="str">
        <f t="shared" ref="BI32:BR32" si="98">IFERROR(RANK(AY32,$AY32:$BH32,0)+COUNTIF($AY32:AY32,AY32)-1,"")</f>
        <v/>
      </c>
      <c r="BJ32" s="225" t="str">
        <f t="shared" si="98"/>
        <v/>
      </c>
      <c r="BK32" s="225" t="str">
        <f t="shared" si="98"/>
        <v/>
      </c>
      <c r="BL32" s="225" t="str">
        <f t="shared" si="98"/>
        <v/>
      </c>
      <c r="BM32" s="225" t="str">
        <f t="shared" si="98"/>
        <v/>
      </c>
      <c r="BN32" s="225" t="str">
        <f t="shared" si="98"/>
        <v/>
      </c>
      <c r="BO32" s="225" t="str">
        <f t="shared" si="98"/>
        <v/>
      </c>
      <c r="BP32" s="225" t="str">
        <f t="shared" si="98"/>
        <v/>
      </c>
      <c r="BQ32" s="225">
        <f t="shared" si="98"/>
        <v>1</v>
      </c>
      <c r="BR32" s="225">
        <f t="shared" si="98"/>
        <v>2</v>
      </c>
      <c r="BS32" s="379" t="str">
        <f t="shared" si="27"/>
        <v/>
      </c>
      <c r="BT32" s="377" t="str">
        <f t="shared" si="28"/>
        <v/>
      </c>
      <c r="BU32" s="377" t="str">
        <f t="shared" si="29"/>
        <v>mampu mengisi nilai yang belum diketahui dalam sebuah kalimat matematika yang berkaitan dengan penjumlahan dan pengurangan pada bilangan cacah sampai 100 (contoh:10+…=19,19-…=10);</v>
      </c>
      <c r="BV32" s="377" t="str">
        <f t="shared" si="30"/>
        <v/>
      </c>
      <c r="BW32" s="377" t="str">
        <f t="shared" si="31"/>
        <v>mampu mengukur panjang dan berat benda menggunakan satuan baku dan menentukan hubungan antar-satuan baku panjang (cm, m);</v>
      </c>
      <c r="BX32" s="377" t="str">
        <f t="shared" si="32"/>
        <v/>
      </c>
      <c r="BY32" s="377" t="str">
        <f t="shared" si="33"/>
        <v>mampu mendeskripsikan ciri berbagai bentuk bangun datar (segiempat, segitiga, segibanyak) serta menyusun (komposisi) dan mengurai (dekomposisi) berbagai bangun datar dengan lebih dari satu cara jika memungkinkan;</v>
      </c>
      <c r="BZ32" s="377" t="str">
        <f t="shared" si="34"/>
        <v/>
      </c>
      <c r="CA32" s="377">
        <f t="shared" si="35"/>
        <v>0</v>
      </c>
      <c r="CB32" s="377">
        <f t="shared" si="36"/>
        <v>0</v>
      </c>
      <c r="CC32"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32"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33" spans="1:82" ht="18.75" customHeight="1">
      <c r="A33" s="190"/>
      <c r="B33" s="208">
        <f>'DATA PESERTA DIDIK'!A23</f>
        <v>18</v>
      </c>
      <c r="C33" s="248" t="str">
        <f>'DATA PESERTA DIDIK'!D23</f>
        <v>ILLONA JIHAN AL SYAURABBANI</v>
      </c>
      <c r="D33" s="249">
        <v>90</v>
      </c>
      <c r="E33" s="249">
        <v>100</v>
      </c>
      <c r="F33" s="249">
        <v>95</v>
      </c>
      <c r="G33" s="249">
        <v>96</v>
      </c>
      <c r="H33" s="249">
        <v>95</v>
      </c>
      <c r="I33" s="249">
        <v>96</v>
      </c>
      <c r="J33" s="249">
        <v>95</v>
      </c>
      <c r="K33" s="249">
        <v>95</v>
      </c>
      <c r="L33" s="249"/>
      <c r="M33" s="249"/>
      <c r="N33" s="250">
        <f t="shared" si="6"/>
        <v>95.25</v>
      </c>
      <c r="O33" s="251"/>
      <c r="P33" s="251">
        <v>84</v>
      </c>
      <c r="Q33" s="250">
        <f t="shared" si="7"/>
        <v>84</v>
      </c>
      <c r="R33" s="250">
        <f t="shared" si="8"/>
        <v>91.5</v>
      </c>
      <c r="S33" s="190"/>
      <c r="T33" s="190"/>
      <c r="U33" s="253">
        <f t="shared" ref="U33:AD33" si="99">IF(D33&gt;=$R$16,D33,"")</f>
        <v>90</v>
      </c>
      <c r="V33" s="253">
        <f t="shared" si="99"/>
        <v>100</v>
      </c>
      <c r="W33" s="253">
        <f t="shared" si="99"/>
        <v>95</v>
      </c>
      <c r="X33" s="253">
        <f t="shared" si="99"/>
        <v>96</v>
      </c>
      <c r="Y33" s="253">
        <f t="shared" si="99"/>
        <v>95</v>
      </c>
      <c r="Z33" s="253">
        <f t="shared" si="99"/>
        <v>96</v>
      </c>
      <c r="AA33" s="253">
        <f t="shared" si="99"/>
        <v>95</v>
      </c>
      <c r="AB33" s="253">
        <f t="shared" si="99"/>
        <v>95</v>
      </c>
      <c r="AC33" s="253" t="str">
        <f t="shared" si="99"/>
        <v/>
      </c>
      <c r="AD33" s="253" t="str">
        <f t="shared" si="99"/>
        <v/>
      </c>
      <c r="AE33" s="254">
        <f t="shared" ref="AE33:AN33" si="100">IFERROR(RANK(U33,$U33:$AD33,0)+COUNTIF($U33:U33,U33)-1,"")</f>
        <v>8</v>
      </c>
      <c r="AF33" s="254">
        <f t="shared" si="100"/>
        <v>1</v>
      </c>
      <c r="AG33" s="254">
        <f t="shared" si="100"/>
        <v>4</v>
      </c>
      <c r="AH33" s="254">
        <f t="shared" si="100"/>
        <v>2</v>
      </c>
      <c r="AI33" s="254">
        <f t="shared" si="100"/>
        <v>5</v>
      </c>
      <c r="AJ33" s="254">
        <f t="shared" si="100"/>
        <v>3</v>
      </c>
      <c r="AK33" s="254">
        <f t="shared" si="100"/>
        <v>6</v>
      </c>
      <c r="AL33" s="254">
        <f t="shared" si="100"/>
        <v>7</v>
      </c>
      <c r="AM33" s="254" t="str">
        <f t="shared" si="100"/>
        <v/>
      </c>
      <c r="AN33" s="254" t="str">
        <f t="shared" si="100"/>
        <v/>
      </c>
      <c r="AO33" s="379" t="str">
        <f t="shared" si="15"/>
        <v/>
      </c>
      <c r="AP33" s="380" t="str">
        <f t="shared" si="16"/>
        <v>mampu menyatakan pecahan desimal persepuluhan danperseratusan, serta menghubungkan pecahan desimal perseratusan dengan konsep persen;</v>
      </c>
      <c r="AQ33" s="380" t="str">
        <f t="shared" si="17"/>
        <v>mampu mengisi nilai yang belum diketahui dalam sebuah kalimat matematika yang berkaitan dengan penjumlahan dan pengurangan pada bilangan cacah sampai 100 (contoh:10+…=19,19-…=10);</v>
      </c>
      <c r="AR33" s="380" t="str">
        <f t="shared" si="18"/>
        <v>mampu mengidentifikasi, meniru, dan mengembangkan pola gambar atau obyek sederhana dan pola bilangan membesar dan mengecil yang melibatkan penjumlahan dan pengurangan pada bilangan cacah sampai 100;</v>
      </c>
      <c r="AS33" s="380" t="str">
        <f t="shared" si="19"/>
        <v>mampu mengukur panjang dan berat benda menggunakan satuan baku dan menentukan hubungan antar-satuan baku panjang (cm, m);</v>
      </c>
      <c r="AT33" s="380" t="str">
        <f t="shared" si="20"/>
        <v>mampu mengukur dan mengestimasi luas dan volume menggunakan satuan tidak baku dan satuan baku berupa bilangan cacah;</v>
      </c>
      <c r="AU33" s="380" t="str">
        <f t="shared" si="21"/>
        <v>mampu mendeskripsikan ciri berbagai bentuk bangun datar (segiempat, segitiga, segibanyak) serta menyusun (komposisi) dan mengurai (dekomposisi) berbagai bangun datar dengan lebih dari satu cara jika memungkinkan;</v>
      </c>
      <c r="AV33" s="380" t="str">
        <f t="shared" si="22"/>
        <v>mampu mengurutkan, membandingkan, menyajikan, menganalisis dan menginterpretasi data dalam bentuk tabel, diagram gambar, piktogram, dan diagram batang (skala satu satuan);</v>
      </c>
      <c r="AW33" s="380" t="str">
        <f t="shared" si="23"/>
        <v/>
      </c>
      <c r="AX33" s="380" t="str">
        <f t="shared" si="24"/>
        <v/>
      </c>
      <c r="AY33" s="255" t="str">
        <f t="shared" ref="AY33:BH33" si="101">IF(D33&lt;$R$16,D33,"")</f>
        <v/>
      </c>
      <c r="AZ33" s="255" t="str">
        <f t="shared" si="101"/>
        <v/>
      </c>
      <c r="BA33" s="255" t="str">
        <f t="shared" si="101"/>
        <v/>
      </c>
      <c r="BB33" s="255" t="str">
        <f t="shared" si="101"/>
        <v/>
      </c>
      <c r="BC33" s="255" t="str">
        <f t="shared" si="101"/>
        <v/>
      </c>
      <c r="BD33" s="255" t="str">
        <f t="shared" si="101"/>
        <v/>
      </c>
      <c r="BE33" s="255" t="str">
        <f t="shared" si="101"/>
        <v/>
      </c>
      <c r="BF33" s="255" t="str">
        <f t="shared" si="101"/>
        <v/>
      </c>
      <c r="BG33" s="255">
        <f t="shared" si="101"/>
        <v>0</v>
      </c>
      <c r="BH33" s="255">
        <f t="shared" si="101"/>
        <v>0</v>
      </c>
      <c r="BI33" s="225" t="str">
        <f t="shared" ref="BI33:BR33" si="102">IFERROR(RANK(AY33,$AY33:$BH33,0)+COUNTIF($AY33:AY33,AY33)-1,"")</f>
        <v/>
      </c>
      <c r="BJ33" s="225" t="str">
        <f t="shared" si="102"/>
        <v/>
      </c>
      <c r="BK33" s="225" t="str">
        <f t="shared" si="102"/>
        <v/>
      </c>
      <c r="BL33" s="225" t="str">
        <f t="shared" si="102"/>
        <v/>
      </c>
      <c r="BM33" s="225" t="str">
        <f t="shared" si="102"/>
        <v/>
      </c>
      <c r="BN33" s="225" t="str">
        <f t="shared" si="102"/>
        <v/>
      </c>
      <c r="BO33" s="225" t="str">
        <f t="shared" si="102"/>
        <v/>
      </c>
      <c r="BP33" s="225" t="str">
        <f t="shared" si="102"/>
        <v/>
      </c>
      <c r="BQ33" s="225">
        <f t="shared" si="102"/>
        <v>1</v>
      </c>
      <c r="BR33" s="225">
        <f t="shared" si="102"/>
        <v>2</v>
      </c>
      <c r="BS33" s="379" t="str">
        <f t="shared" si="27"/>
        <v>mampu membandingkan dan mengurutkan antar-pecahan dengan pembilang satu(misalnya ½, 1/3, ¼) dan antar-pecahan dengan penyebut yang sama(misalnya, 2/8, 3/8, 7/8), serta mengenali pecahan senilai menggunakan gambar dan symbol matematika;</v>
      </c>
      <c r="BT33" s="377" t="str">
        <f t="shared" si="28"/>
        <v/>
      </c>
      <c r="BU33" s="377" t="str">
        <f t="shared" si="29"/>
        <v/>
      </c>
      <c r="BV33" s="377" t="str">
        <f t="shared" si="30"/>
        <v/>
      </c>
      <c r="BW33" s="377" t="str">
        <f t="shared" si="31"/>
        <v/>
      </c>
      <c r="BX33" s="377" t="str">
        <f t="shared" si="32"/>
        <v/>
      </c>
      <c r="BY33" s="377" t="str">
        <f t="shared" si="33"/>
        <v/>
      </c>
      <c r="BZ33" s="377" t="str">
        <f t="shared" si="34"/>
        <v/>
      </c>
      <c r="CA33" s="377">
        <f t="shared" si="35"/>
        <v>0</v>
      </c>
      <c r="CB33" s="377">
        <f t="shared" si="36"/>
        <v>0</v>
      </c>
      <c r="CC33"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33"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34" spans="1:82" ht="18.75" customHeight="1">
      <c r="A34" s="190"/>
      <c r="B34" s="208">
        <f>'DATA PESERTA DIDIK'!A24</f>
        <v>19</v>
      </c>
      <c r="C34" s="248" t="str">
        <f>'DATA PESERTA DIDIK'!D24</f>
        <v>LATISHA MEIRA AZIZAHRA</v>
      </c>
      <c r="D34" s="249">
        <v>90.5</v>
      </c>
      <c r="E34" s="249">
        <v>100</v>
      </c>
      <c r="F34" s="249">
        <v>95</v>
      </c>
      <c r="G34" s="249">
        <v>96</v>
      </c>
      <c r="H34" s="249">
        <v>95</v>
      </c>
      <c r="I34" s="249">
        <v>96</v>
      </c>
      <c r="J34" s="249">
        <v>95</v>
      </c>
      <c r="K34" s="249">
        <v>95</v>
      </c>
      <c r="L34" s="249"/>
      <c r="M34" s="249"/>
      <c r="N34" s="250">
        <f t="shared" si="6"/>
        <v>95.3125</v>
      </c>
      <c r="O34" s="251"/>
      <c r="P34" s="251">
        <v>91</v>
      </c>
      <c r="Q34" s="250">
        <f t="shared" si="7"/>
        <v>91</v>
      </c>
      <c r="R34" s="250">
        <f t="shared" si="8"/>
        <v>93.875</v>
      </c>
      <c r="S34" s="190"/>
      <c r="T34" s="190"/>
      <c r="U34" s="253">
        <f t="shared" ref="U34:AD34" si="103">IF(D34&gt;=$R$16,D34,"")</f>
        <v>90.5</v>
      </c>
      <c r="V34" s="253">
        <f t="shared" si="103"/>
        <v>100</v>
      </c>
      <c r="W34" s="253">
        <f t="shared" si="103"/>
        <v>95</v>
      </c>
      <c r="X34" s="253">
        <f t="shared" si="103"/>
        <v>96</v>
      </c>
      <c r="Y34" s="253">
        <f t="shared" si="103"/>
        <v>95</v>
      </c>
      <c r="Z34" s="253">
        <f t="shared" si="103"/>
        <v>96</v>
      </c>
      <c r="AA34" s="253">
        <f t="shared" si="103"/>
        <v>95</v>
      </c>
      <c r="AB34" s="253">
        <f t="shared" si="103"/>
        <v>95</v>
      </c>
      <c r="AC34" s="253" t="str">
        <f t="shared" si="103"/>
        <v/>
      </c>
      <c r="AD34" s="253" t="str">
        <f t="shared" si="103"/>
        <v/>
      </c>
      <c r="AE34" s="254">
        <f t="shared" ref="AE34:AN34" si="104">IFERROR(RANK(U34,$U34:$AD34,0)+COUNTIF($U34:U34,U34)-1,"")</f>
        <v>8</v>
      </c>
      <c r="AF34" s="254">
        <f t="shared" si="104"/>
        <v>1</v>
      </c>
      <c r="AG34" s="254">
        <f t="shared" si="104"/>
        <v>4</v>
      </c>
      <c r="AH34" s="254">
        <f t="shared" si="104"/>
        <v>2</v>
      </c>
      <c r="AI34" s="254">
        <f t="shared" si="104"/>
        <v>5</v>
      </c>
      <c r="AJ34" s="254">
        <f t="shared" si="104"/>
        <v>3</v>
      </c>
      <c r="AK34" s="254">
        <f t="shared" si="104"/>
        <v>6</v>
      </c>
      <c r="AL34" s="254">
        <f t="shared" si="104"/>
        <v>7</v>
      </c>
      <c r="AM34" s="254" t="str">
        <f t="shared" si="104"/>
        <v/>
      </c>
      <c r="AN34" s="254" t="str">
        <f t="shared" si="104"/>
        <v/>
      </c>
      <c r="AO34" s="379" t="str">
        <f t="shared" si="15"/>
        <v/>
      </c>
      <c r="AP34" s="380" t="str">
        <f t="shared" si="16"/>
        <v>mampu menyatakan pecahan desimal persepuluhan danperseratusan, serta menghubungkan pecahan desimal perseratusan dengan konsep persen;</v>
      </c>
      <c r="AQ34" s="380" t="str">
        <f t="shared" si="17"/>
        <v>mampu mengisi nilai yang belum diketahui dalam sebuah kalimat matematika yang berkaitan dengan penjumlahan dan pengurangan pada bilangan cacah sampai 100 (contoh:10+…=19,19-…=10);</v>
      </c>
      <c r="AR34" s="380" t="str">
        <f t="shared" si="18"/>
        <v>mampu mengidentifikasi, meniru, dan mengembangkan pola gambar atau obyek sederhana dan pola bilangan membesar dan mengecil yang melibatkan penjumlahan dan pengurangan pada bilangan cacah sampai 100;</v>
      </c>
      <c r="AS34" s="380" t="str">
        <f t="shared" si="19"/>
        <v>mampu mengukur panjang dan berat benda menggunakan satuan baku dan menentukan hubungan antar-satuan baku panjang (cm, m);</v>
      </c>
      <c r="AT34" s="380" t="str">
        <f t="shared" si="20"/>
        <v>mampu mengukur dan mengestimasi luas dan volume menggunakan satuan tidak baku dan satuan baku berupa bilangan cacah;</v>
      </c>
      <c r="AU34" s="380" t="str">
        <f t="shared" si="21"/>
        <v>mampu mendeskripsikan ciri berbagai bentuk bangun datar (segiempat, segitiga, segibanyak) serta menyusun (komposisi) dan mengurai (dekomposisi) berbagai bangun datar dengan lebih dari satu cara jika memungkinkan;</v>
      </c>
      <c r="AV34" s="380" t="str">
        <f t="shared" si="22"/>
        <v>mampu mengurutkan, membandingkan, menyajikan, menganalisis dan menginterpretasi data dalam bentuk tabel, diagram gambar, piktogram, dan diagram batang (skala satu satuan);</v>
      </c>
      <c r="AW34" s="380" t="str">
        <f t="shared" si="23"/>
        <v/>
      </c>
      <c r="AX34" s="380" t="str">
        <f t="shared" si="24"/>
        <v/>
      </c>
      <c r="AY34" s="255" t="str">
        <f t="shared" ref="AY34:BH34" si="105">IF(D34&lt;$R$16,D34,"")</f>
        <v/>
      </c>
      <c r="AZ34" s="255" t="str">
        <f t="shared" si="105"/>
        <v/>
      </c>
      <c r="BA34" s="255" t="str">
        <f t="shared" si="105"/>
        <v/>
      </c>
      <c r="BB34" s="255" t="str">
        <f t="shared" si="105"/>
        <v/>
      </c>
      <c r="BC34" s="255" t="str">
        <f t="shared" si="105"/>
        <v/>
      </c>
      <c r="BD34" s="255" t="str">
        <f t="shared" si="105"/>
        <v/>
      </c>
      <c r="BE34" s="255" t="str">
        <f t="shared" si="105"/>
        <v/>
      </c>
      <c r="BF34" s="255" t="str">
        <f t="shared" si="105"/>
        <v/>
      </c>
      <c r="BG34" s="255">
        <f t="shared" si="105"/>
        <v>0</v>
      </c>
      <c r="BH34" s="255">
        <f t="shared" si="105"/>
        <v>0</v>
      </c>
      <c r="BI34" s="225" t="str">
        <f t="shared" ref="BI34:BR34" si="106">IFERROR(RANK(AY34,$AY34:$BH34,0)+COUNTIF($AY34:AY34,AY34)-1,"")</f>
        <v/>
      </c>
      <c r="BJ34" s="225" t="str">
        <f t="shared" si="106"/>
        <v/>
      </c>
      <c r="BK34" s="225" t="str">
        <f t="shared" si="106"/>
        <v/>
      </c>
      <c r="BL34" s="225" t="str">
        <f t="shared" si="106"/>
        <v/>
      </c>
      <c r="BM34" s="225" t="str">
        <f t="shared" si="106"/>
        <v/>
      </c>
      <c r="BN34" s="225" t="str">
        <f t="shared" si="106"/>
        <v/>
      </c>
      <c r="BO34" s="225" t="str">
        <f t="shared" si="106"/>
        <v/>
      </c>
      <c r="BP34" s="225" t="str">
        <f t="shared" si="106"/>
        <v/>
      </c>
      <c r="BQ34" s="225">
        <f t="shared" si="106"/>
        <v>1</v>
      </c>
      <c r="BR34" s="225">
        <f t="shared" si="106"/>
        <v>2</v>
      </c>
      <c r="BS34" s="379" t="str">
        <f t="shared" si="27"/>
        <v>mampu membandingkan dan mengurutkan antar-pecahan dengan pembilang satu(misalnya ½, 1/3, ¼) dan antar-pecahan dengan penyebut yang sama(misalnya, 2/8, 3/8, 7/8), serta mengenali pecahan senilai menggunakan gambar dan symbol matematika;</v>
      </c>
      <c r="BT34" s="377" t="str">
        <f t="shared" si="28"/>
        <v/>
      </c>
      <c r="BU34" s="377" t="str">
        <f t="shared" si="29"/>
        <v/>
      </c>
      <c r="BV34" s="377" t="str">
        <f t="shared" si="30"/>
        <v/>
      </c>
      <c r="BW34" s="377" t="str">
        <f t="shared" si="31"/>
        <v/>
      </c>
      <c r="BX34" s="377" t="str">
        <f t="shared" si="32"/>
        <v/>
      </c>
      <c r="BY34" s="377" t="str">
        <f t="shared" si="33"/>
        <v/>
      </c>
      <c r="BZ34" s="377" t="str">
        <f t="shared" si="34"/>
        <v/>
      </c>
      <c r="CA34" s="377">
        <f t="shared" si="35"/>
        <v>0</v>
      </c>
      <c r="CB34" s="377">
        <f t="shared" si="36"/>
        <v>0</v>
      </c>
      <c r="CC34"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34"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35" spans="1:82" ht="18.75" customHeight="1">
      <c r="A35" s="190"/>
      <c r="B35" s="208">
        <f>'DATA PESERTA DIDIK'!A25</f>
        <v>20</v>
      </c>
      <c r="C35" s="248" t="str">
        <f>'DATA PESERTA DIDIK'!D25</f>
        <v>MUHAMMAD ANANTA AESAR NAIL</v>
      </c>
      <c r="D35" s="249">
        <v>82.5</v>
      </c>
      <c r="E35" s="249">
        <v>100</v>
      </c>
      <c r="F35" s="249">
        <v>88</v>
      </c>
      <c r="G35" s="249">
        <v>92</v>
      </c>
      <c r="H35" s="249">
        <v>88</v>
      </c>
      <c r="I35" s="249">
        <v>92</v>
      </c>
      <c r="J35" s="249">
        <v>88</v>
      </c>
      <c r="K35" s="249">
        <v>95</v>
      </c>
      <c r="L35" s="249"/>
      <c r="M35" s="249"/>
      <c r="N35" s="250">
        <f t="shared" si="6"/>
        <v>90.6875</v>
      </c>
      <c r="O35" s="251"/>
      <c r="P35" s="251">
        <v>87</v>
      </c>
      <c r="Q35" s="250">
        <f t="shared" si="7"/>
        <v>87</v>
      </c>
      <c r="R35" s="250">
        <f t="shared" si="8"/>
        <v>89.458333333333329</v>
      </c>
      <c r="S35" s="190"/>
      <c r="T35" s="190"/>
      <c r="U35" s="253" t="str">
        <f t="shared" ref="U35:AD35" si="107">IF(D35&gt;=$R$16,D35,"")</f>
        <v/>
      </c>
      <c r="V35" s="253">
        <f t="shared" si="107"/>
        <v>100</v>
      </c>
      <c r="W35" s="253" t="str">
        <f t="shared" si="107"/>
        <v/>
      </c>
      <c r="X35" s="253">
        <f t="shared" si="107"/>
        <v>92</v>
      </c>
      <c r="Y35" s="253" t="str">
        <f t="shared" si="107"/>
        <v/>
      </c>
      <c r="Z35" s="253">
        <f t="shared" si="107"/>
        <v>92</v>
      </c>
      <c r="AA35" s="253" t="str">
        <f t="shared" si="107"/>
        <v/>
      </c>
      <c r="AB35" s="253">
        <f t="shared" si="107"/>
        <v>95</v>
      </c>
      <c r="AC35" s="253" t="str">
        <f t="shared" si="107"/>
        <v/>
      </c>
      <c r="AD35" s="253" t="str">
        <f t="shared" si="107"/>
        <v/>
      </c>
      <c r="AE35" s="254" t="str">
        <f t="shared" ref="AE35:AN35" si="108">IFERROR(RANK(U35,$U35:$AD35,0)+COUNTIF($U35:U35,U35)-1,"")</f>
        <v/>
      </c>
      <c r="AF35" s="254">
        <f t="shared" si="108"/>
        <v>1</v>
      </c>
      <c r="AG35" s="254" t="str">
        <f t="shared" si="108"/>
        <v/>
      </c>
      <c r="AH35" s="254">
        <f t="shared" si="108"/>
        <v>3</v>
      </c>
      <c r="AI35" s="254" t="str">
        <f t="shared" si="108"/>
        <v/>
      </c>
      <c r="AJ35" s="254">
        <f t="shared" si="108"/>
        <v>4</v>
      </c>
      <c r="AK35" s="254" t="str">
        <f t="shared" si="108"/>
        <v/>
      </c>
      <c r="AL35" s="254">
        <f t="shared" si="108"/>
        <v>2</v>
      </c>
      <c r="AM35" s="254" t="str">
        <f t="shared" si="108"/>
        <v/>
      </c>
      <c r="AN35" s="254" t="str">
        <f t="shared" si="108"/>
        <v/>
      </c>
      <c r="AO35" s="379" t="str">
        <f t="shared" si="15"/>
        <v/>
      </c>
      <c r="AP35" s="380" t="str">
        <f t="shared" si="16"/>
        <v>mampu menyatakan pecahan desimal persepuluhan danperseratusan, serta menghubungkan pecahan desimal perseratusan dengan konsep persen;</v>
      </c>
      <c r="AQ35" s="380" t="str">
        <f t="shared" si="17"/>
        <v/>
      </c>
      <c r="AR35" s="380" t="str">
        <f t="shared" si="18"/>
        <v>mampu mengidentifikasi, meniru, dan mengembangkan pola gambar atau obyek sederhana dan pola bilangan membesar dan mengecil yang melibatkan penjumlahan dan pengurangan pada bilangan cacah sampai 100;</v>
      </c>
      <c r="AS35" s="380" t="str">
        <f t="shared" si="19"/>
        <v/>
      </c>
      <c r="AT35" s="380" t="str">
        <f t="shared" si="20"/>
        <v>mampu mengukur dan mengestimasi luas dan volume menggunakan satuan tidak baku dan satuan baku berupa bilangan cacah;</v>
      </c>
      <c r="AU35" s="380" t="str">
        <f t="shared" si="21"/>
        <v/>
      </c>
      <c r="AV35" s="380" t="str">
        <f t="shared" si="22"/>
        <v>mampu mengurutkan, membandingkan, menyajikan, menganalisis dan menginterpretasi data dalam bentuk tabel, diagram gambar, piktogram, dan diagram batang (skala satu satuan);</v>
      </c>
      <c r="AW35" s="380" t="str">
        <f t="shared" si="23"/>
        <v/>
      </c>
      <c r="AX35" s="380" t="str">
        <f t="shared" si="24"/>
        <v/>
      </c>
      <c r="AY35" s="255">
        <f t="shared" ref="AY35:BH35" si="109">IF(D35&lt;$R$16,D35,"")</f>
        <v>82.5</v>
      </c>
      <c r="AZ35" s="255" t="str">
        <f t="shared" si="109"/>
        <v/>
      </c>
      <c r="BA35" s="255">
        <f t="shared" si="109"/>
        <v>88</v>
      </c>
      <c r="BB35" s="255" t="str">
        <f t="shared" si="109"/>
        <v/>
      </c>
      <c r="BC35" s="255">
        <f t="shared" si="109"/>
        <v>88</v>
      </c>
      <c r="BD35" s="255" t="str">
        <f t="shared" si="109"/>
        <v/>
      </c>
      <c r="BE35" s="255">
        <f t="shared" si="109"/>
        <v>88</v>
      </c>
      <c r="BF35" s="255" t="str">
        <f t="shared" si="109"/>
        <v/>
      </c>
      <c r="BG35" s="255">
        <f t="shared" si="109"/>
        <v>0</v>
      </c>
      <c r="BH35" s="255">
        <f t="shared" si="109"/>
        <v>0</v>
      </c>
      <c r="BI35" s="225">
        <f t="shared" ref="BI35:BR35" si="110">IFERROR(RANK(AY35,$AY35:$BH35,0)+COUNTIF($AY35:AY35,AY35)-1,"")</f>
        <v>4</v>
      </c>
      <c r="BJ35" s="225" t="str">
        <f t="shared" si="110"/>
        <v/>
      </c>
      <c r="BK35" s="225">
        <f t="shared" si="110"/>
        <v>1</v>
      </c>
      <c r="BL35" s="225" t="str">
        <f t="shared" si="110"/>
        <v/>
      </c>
      <c r="BM35" s="225">
        <f t="shared" si="110"/>
        <v>2</v>
      </c>
      <c r="BN35" s="225" t="str">
        <f t="shared" si="110"/>
        <v/>
      </c>
      <c r="BO35" s="225">
        <f t="shared" si="110"/>
        <v>3</v>
      </c>
      <c r="BP35" s="225" t="str">
        <f t="shared" si="110"/>
        <v/>
      </c>
      <c r="BQ35" s="225">
        <f t="shared" si="110"/>
        <v>5</v>
      </c>
      <c r="BR35" s="225">
        <f t="shared" si="110"/>
        <v>6</v>
      </c>
      <c r="BS35" s="379" t="str">
        <f t="shared" si="27"/>
        <v>mampu membandingkan dan mengurutkan antar-pecahan dengan pembilang satu(misalnya ½, 1/3, ¼) dan antar-pecahan dengan penyebut yang sama(misalnya, 2/8, 3/8, 7/8), serta mengenali pecahan senilai menggunakan gambar dan symbol matematika;</v>
      </c>
      <c r="BT35" s="377" t="str">
        <f t="shared" si="28"/>
        <v/>
      </c>
      <c r="BU35" s="377" t="str">
        <f t="shared" si="29"/>
        <v>mampu mengisi nilai yang belum diketahui dalam sebuah kalimat matematika yang berkaitan dengan penjumlahan dan pengurangan pada bilangan cacah sampai 100 (contoh:10+…=19,19-…=10);</v>
      </c>
      <c r="BV35" s="377" t="str">
        <f t="shared" si="30"/>
        <v/>
      </c>
      <c r="BW35" s="377" t="str">
        <f t="shared" si="31"/>
        <v>mampu mengukur panjang dan berat benda menggunakan satuan baku dan menentukan hubungan antar-satuan baku panjang (cm, m);</v>
      </c>
      <c r="BX35" s="377" t="str">
        <f t="shared" si="32"/>
        <v/>
      </c>
      <c r="BY35" s="377" t="str">
        <f t="shared" si="33"/>
        <v>mampu mendeskripsikan ciri berbagai bentuk bangun datar (segiempat, segitiga, segibanyak) serta menyusun (komposisi) dan mengurai (dekomposisi) berbagai bangun datar dengan lebih dari satu cara jika memungkinkan;</v>
      </c>
      <c r="BZ35" s="377" t="str">
        <f t="shared" si="34"/>
        <v/>
      </c>
      <c r="CA35" s="377">
        <f t="shared" si="35"/>
        <v>0</v>
      </c>
      <c r="CB35" s="377">
        <f t="shared" si="36"/>
        <v>0</v>
      </c>
      <c r="CC35" s="257" t="str">
        <f t="shared" si="37"/>
        <v>Kompetensi dalam hal 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35" s="257" t="str">
        <f t="shared" si="38"/>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36" spans="1:82" ht="18.75" customHeight="1">
      <c r="A36" s="190"/>
      <c r="B36" s="208">
        <f>'DATA PESERTA DIDIK'!A26</f>
        <v>21</v>
      </c>
      <c r="C36" s="248" t="str">
        <f>'DATA PESERTA DIDIK'!D26</f>
        <v>MUHAMMAD FAREZKY IMANULLAH</v>
      </c>
      <c r="D36" s="249">
        <v>95</v>
      </c>
      <c r="E36" s="249">
        <v>90</v>
      </c>
      <c r="F36" s="249">
        <v>90</v>
      </c>
      <c r="G36" s="249">
        <v>88</v>
      </c>
      <c r="H36" s="249">
        <v>90</v>
      </c>
      <c r="I36" s="249">
        <v>88</v>
      </c>
      <c r="J36" s="249">
        <v>90</v>
      </c>
      <c r="K36" s="249">
        <v>90</v>
      </c>
      <c r="L36" s="249"/>
      <c r="M36" s="249"/>
      <c r="N36" s="250">
        <f t="shared" si="6"/>
        <v>90.125</v>
      </c>
      <c r="O36" s="251"/>
      <c r="P36" s="251">
        <v>76</v>
      </c>
      <c r="Q36" s="250">
        <f t="shared" si="7"/>
        <v>76</v>
      </c>
      <c r="R36" s="250">
        <f t="shared" si="8"/>
        <v>85.416666666666671</v>
      </c>
      <c r="S36" s="190"/>
      <c r="T36" s="190"/>
      <c r="U36" s="253">
        <f t="shared" ref="U36:AD36" si="111">IF(D36&gt;=$R$16,D36,"")</f>
        <v>95</v>
      </c>
      <c r="V36" s="253">
        <f t="shared" si="111"/>
        <v>90</v>
      </c>
      <c r="W36" s="253">
        <f t="shared" si="111"/>
        <v>90</v>
      </c>
      <c r="X36" s="253" t="str">
        <f t="shared" si="111"/>
        <v/>
      </c>
      <c r="Y36" s="253">
        <f t="shared" si="111"/>
        <v>90</v>
      </c>
      <c r="Z36" s="253" t="str">
        <f t="shared" si="111"/>
        <v/>
      </c>
      <c r="AA36" s="253">
        <f t="shared" si="111"/>
        <v>90</v>
      </c>
      <c r="AB36" s="253">
        <f t="shared" si="111"/>
        <v>90</v>
      </c>
      <c r="AC36" s="253" t="str">
        <f t="shared" si="111"/>
        <v/>
      </c>
      <c r="AD36" s="253" t="str">
        <f t="shared" si="111"/>
        <v/>
      </c>
      <c r="AE36" s="254">
        <f t="shared" ref="AE36:AN36" si="112">IFERROR(RANK(U36,$U36:$AD36,0)+COUNTIF($U36:U36,U36)-1,"")</f>
        <v>1</v>
      </c>
      <c r="AF36" s="254">
        <f t="shared" si="112"/>
        <v>2</v>
      </c>
      <c r="AG36" s="254">
        <f t="shared" si="112"/>
        <v>3</v>
      </c>
      <c r="AH36" s="254" t="str">
        <f t="shared" si="112"/>
        <v/>
      </c>
      <c r="AI36" s="254">
        <f t="shared" si="112"/>
        <v>4</v>
      </c>
      <c r="AJ36" s="254" t="str">
        <f t="shared" si="112"/>
        <v/>
      </c>
      <c r="AK36" s="254">
        <f t="shared" si="112"/>
        <v>5</v>
      </c>
      <c r="AL36" s="254">
        <f t="shared" si="112"/>
        <v>6</v>
      </c>
      <c r="AM36" s="254" t="str">
        <f t="shared" si="112"/>
        <v/>
      </c>
      <c r="AN36" s="254" t="str">
        <f t="shared" si="112"/>
        <v/>
      </c>
      <c r="AO36" s="379" t="str">
        <f t="shared" si="15"/>
        <v>mampu membandingkan dan mengurutkan antar-pecahan dengan pembilang satu(misalnya ½, 1/3, ¼) dan antar-pecahan dengan penyebut yang sama(misalnya, 2/8, 3/8, 7/8), serta mengenali pecahan senilai menggunakan gambar dan symbol matematika;</v>
      </c>
      <c r="AP36" s="380" t="str">
        <f t="shared" si="16"/>
        <v>mampu menyatakan pecahan desimal persepuluhan danperseratusan, serta menghubungkan pecahan desimal perseratusan dengan konsep persen;</v>
      </c>
      <c r="AQ36" s="380" t="str">
        <f t="shared" si="17"/>
        <v>mampu mengisi nilai yang belum diketahui dalam sebuah kalimat matematika yang berkaitan dengan penjumlahan dan pengurangan pada bilangan cacah sampai 100 (contoh:10+…=19,19-…=10);</v>
      </c>
      <c r="AR36" s="380" t="str">
        <f t="shared" si="18"/>
        <v>mampu mengidentifikasi, meniru, dan mengembangkan pola gambar atau obyek sederhana dan pola bilangan membesar dan mengecil yang melibatkan penjumlahan dan pengurangan pada bilangan cacah sampai 100;</v>
      </c>
      <c r="AS36" s="380" t="str">
        <f t="shared" si="19"/>
        <v>mampu mengukur panjang dan berat benda menggunakan satuan baku dan menentukan hubungan antar-satuan baku panjang (cm, m);</v>
      </c>
      <c r="AT36" s="380" t="str">
        <f t="shared" si="20"/>
        <v>mampu mengukur dan mengestimasi luas dan volume menggunakan satuan tidak baku dan satuan baku berupa bilangan cacah;</v>
      </c>
      <c r="AU36" s="380" t="str">
        <f t="shared" si="21"/>
        <v>mampu mendeskripsikan ciri berbagai bentuk bangun datar (segiempat, segitiga, segibanyak) serta menyusun (komposisi) dan mengurai (dekomposisi) berbagai bangun datar dengan lebih dari satu cara jika memungkinkan;</v>
      </c>
      <c r="AV36" s="380" t="str">
        <f t="shared" si="22"/>
        <v>mampu mengurutkan, membandingkan, menyajikan, menganalisis dan menginterpretasi data dalam bentuk tabel, diagram gambar, piktogram, dan diagram batang (skala satu satuan);</v>
      </c>
      <c r="AW36" s="380" t="str">
        <f t="shared" si="23"/>
        <v/>
      </c>
      <c r="AX36" s="380" t="str">
        <f t="shared" si="24"/>
        <v/>
      </c>
      <c r="AY36" s="255" t="str">
        <f t="shared" ref="AY36:BH36" si="113">IF(D36&lt;$R$16,D36,"")</f>
        <v/>
      </c>
      <c r="AZ36" s="255" t="str">
        <f t="shared" si="113"/>
        <v/>
      </c>
      <c r="BA36" s="255" t="str">
        <f t="shared" si="113"/>
        <v/>
      </c>
      <c r="BB36" s="255">
        <f t="shared" si="113"/>
        <v>88</v>
      </c>
      <c r="BC36" s="255" t="str">
        <f t="shared" si="113"/>
        <v/>
      </c>
      <c r="BD36" s="255">
        <f t="shared" si="113"/>
        <v>88</v>
      </c>
      <c r="BE36" s="255" t="str">
        <f t="shared" si="113"/>
        <v/>
      </c>
      <c r="BF36" s="255" t="str">
        <f t="shared" si="113"/>
        <v/>
      </c>
      <c r="BG36" s="255">
        <f t="shared" si="113"/>
        <v>0</v>
      </c>
      <c r="BH36" s="255">
        <f t="shared" si="113"/>
        <v>0</v>
      </c>
      <c r="BI36" s="225" t="str">
        <f t="shared" ref="BI36:BR36" si="114">IFERROR(RANK(AY36,$AY36:$BH36,0)+COUNTIF($AY36:AY36,AY36)-1,"")</f>
        <v/>
      </c>
      <c r="BJ36" s="225" t="str">
        <f t="shared" si="114"/>
        <v/>
      </c>
      <c r="BK36" s="225" t="str">
        <f t="shared" si="114"/>
        <v/>
      </c>
      <c r="BL36" s="225">
        <f t="shared" si="114"/>
        <v>1</v>
      </c>
      <c r="BM36" s="225" t="str">
        <f t="shared" si="114"/>
        <v/>
      </c>
      <c r="BN36" s="225">
        <f t="shared" si="114"/>
        <v>2</v>
      </c>
      <c r="BO36" s="225" t="str">
        <f t="shared" si="114"/>
        <v/>
      </c>
      <c r="BP36" s="225" t="str">
        <f t="shared" si="114"/>
        <v/>
      </c>
      <c r="BQ36" s="225">
        <f t="shared" si="114"/>
        <v>3</v>
      </c>
      <c r="BR36" s="225">
        <f t="shared" si="114"/>
        <v>4</v>
      </c>
      <c r="BS36" s="379" t="str">
        <f t="shared" si="27"/>
        <v/>
      </c>
      <c r="BT36" s="377" t="str">
        <f t="shared" si="28"/>
        <v/>
      </c>
      <c r="BU36" s="377" t="str">
        <f t="shared" si="29"/>
        <v/>
      </c>
      <c r="BV36" s="377" t="str">
        <f t="shared" si="30"/>
        <v/>
      </c>
      <c r="BW36" s="377" t="str">
        <f t="shared" si="31"/>
        <v/>
      </c>
      <c r="BX36" s="377" t="str">
        <f t="shared" si="32"/>
        <v/>
      </c>
      <c r="BY36" s="377" t="str">
        <f t="shared" si="33"/>
        <v/>
      </c>
      <c r="BZ36" s="377" t="str">
        <f t="shared" si="34"/>
        <v/>
      </c>
      <c r="CA36" s="377">
        <f t="shared" si="35"/>
        <v>0</v>
      </c>
      <c r="CB36" s="377">
        <f t="shared" si="36"/>
        <v>0</v>
      </c>
      <c r="CC36"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36" s="257" t="str">
        <f t="shared" si="38"/>
        <v>Kompetensi dalam hal  perlu ditingkatkan.</v>
      </c>
    </row>
    <row r="37" spans="1:82" ht="18.75" customHeight="1">
      <c r="A37" s="190"/>
      <c r="B37" s="208">
        <f>'DATA PESERTA DIDIK'!A27</f>
        <v>22</v>
      </c>
      <c r="C37" s="248" t="str">
        <f>'DATA PESERTA DIDIK'!D27</f>
        <v>MUHAMMAD HAFIDZ RAFI RACHMAN</v>
      </c>
      <c r="D37" s="249">
        <v>88</v>
      </c>
      <c r="E37" s="249">
        <v>100</v>
      </c>
      <c r="F37" s="249">
        <v>90</v>
      </c>
      <c r="G37" s="249">
        <v>92</v>
      </c>
      <c r="H37" s="249">
        <v>90</v>
      </c>
      <c r="I37" s="249">
        <v>92</v>
      </c>
      <c r="J37" s="249">
        <v>90</v>
      </c>
      <c r="K37" s="249">
        <v>95</v>
      </c>
      <c r="L37" s="249"/>
      <c r="M37" s="249"/>
      <c r="N37" s="250">
        <f t="shared" si="6"/>
        <v>92.125</v>
      </c>
      <c r="O37" s="251"/>
      <c r="P37" s="251">
        <v>93</v>
      </c>
      <c r="Q37" s="250">
        <f t="shared" si="7"/>
        <v>93</v>
      </c>
      <c r="R37" s="250">
        <f t="shared" si="8"/>
        <v>92.416666666666671</v>
      </c>
      <c r="S37" s="190"/>
      <c r="T37" s="190"/>
      <c r="U37" s="253" t="str">
        <f t="shared" ref="U37:AD37" si="115">IF(D37&gt;=$R$16,D37,"")</f>
        <v/>
      </c>
      <c r="V37" s="253">
        <f t="shared" si="115"/>
        <v>100</v>
      </c>
      <c r="W37" s="253">
        <f t="shared" si="115"/>
        <v>90</v>
      </c>
      <c r="X37" s="253">
        <f t="shared" si="115"/>
        <v>92</v>
      </c>
      <c r="Y37" s="253">
        <f t="shared" si="115"/>
        <v>90</v>
      </c>
      <c r="Z37" s="253">
        <f t="shared" si="115"/>
        <v>92</v>
      </c>
      <c r="AA37" s="253">
        <f t="shared" si="115"/>
        <v>90</v>
      </c>
      <c r="AB37" s="253">
        <f t="shared" si="115"/>
        <v>95</v>
      </c>
      <c r="AC37" s="253" t="str">
        <f t="shared" si="115"/>
        <v/>
      </c>
      <c r="AD37" s="253" t="str">
        <f t="shared" si="115"/>
        <v/>
      </c>
      <c r="AE37" s="254" t="str">
        <f t="shared" ref="AE37:AN37" si="116">IFERROR(RANK(U37,$U37:$AD37,0)+COUNTIF($U37:U37,U37)-1,"")</f>
        <v/>
      </c>
      <c r="AF37" s="254">
        <f t="shared" si="116"/>
        <v>1</v>
      </c>
      <c r="AG37" s="254">
        <f t="shared" si="116"/>
        <v>5</v>
      </c>
      <c r="AH37" s="254">
        <f t="shared" si="116"/>
        <v>3</v>
      </c>
      <c r="AI37" s="254">
        <f t="shared" si="116"/>
        <v>6</v>
      </c>
      <c r="AJ37" s="254">
        <f t="shared" si="116"/>
        <v>4</v>
      </c>
      <c r="AK37" s="254">
        <f t="shared" si="116"/>
        <v>7</v>
      </c>
      <c r="AL37" s="254">
        <f t="shared" si="116"/>
        <v>2</v>
      </c>
      <c r="AM37" s="254" t="str">
        <f t="shared" si="116"/>
        <v/>
      </c>
      <c r="AN37" s="254" t="str">
        <f t="shared" si="116"/>
        <v/>
      </c>
      <c r="AO37" s="379" t="str">
        <f t="shared" si="15"/>
        <v/>
      </c>
      <c r="AP37" s="380" t="str">
        <f t="shared" si="16"/>
        <v>mampu menyatakan pecahan desimal persepuluhan danperseratusan, serta menghubungkan pecahan desimal perseratusan dengan konsep persen;</v>
      </c>
      <c r="AQ37" s="380" t="str">
        <f t="shared" si="17"/>
        <v/>
      </c>
      <c r="AR37" s="380" t="str">
        <f t="shared" si="18"/>
        <v/>
      </c>
      <c r="AS37" s="380" t="str">
        <f t="shared" si="19"/>
        <v/>
      </c>
      <c r="AT37" s="380" t="str">
        <f t="shared" si="20"/>
        <v/>
      </c>
      <c r="AU37" s="380" t="str">
        <f t="shared" si="21"/>
        <v/>
      </c>
      <c r="AV37" s="380" t="str">
        <f t="shared" si="22"/>
        <v>mampu mengurutkan, membandingkan, menyajikan, menganalisis dan menginterpretasi data dalam bentuk tabel, diagram gambar, piktogram, dan diagram batang (skala satu satuan);</v>
      </c>
      <c r="AW37" s="380" t="str">
        <f t="shared" si="23"/>
        <v/>
      </c>
      <c r="AX37" s="380" t="str">
        <f t="shared" si="24"/>
        <v/>
      </c>
      <c r="AY37" s="255">
        <f t="shared" ref="AY37:BH37" si="117">IF(D37&lt;$R$16,D37,"")</f>
        <v>88</v>
      </c>
      <c r="AZ37" s="255" t="str">
        <f t="shared" si="117"/>
        <v/>
      </c>
      <c r="BA37" s="255" t="str">
        <f t="shared" si="117"/>
        <v/>
      </c>
      <c r="BB37" s="255" t="str">
        <f t="shared" si="117"/>
        <v/>
      </c>
      <c r="BC37" s="255" t="str">
        <f t="shared" si="117"/>
        <v/>
      </c>
      <c r="BD37" s="255" t="str">
        <f t="shared" si="117"/>
        <v/>
      </c>
      <c r="BE37" s="255" t="str">
        <f t="shared" si="117"/>
        <v/>
      </c>
      <c r="BF37" s="255" t="str">
        <f t="shared" si="117"/>
        <v/>
      </c>
      <c r="BG37" s="255">
        <f t="shared" si="117"/>
        <v>0</v>
      </c>
      <c r="BH37" s="255">
        <f t="shared" si="117"/>
        <v>0</v>
      </c>
      <c r="BI37" s="225">
        <f t="shared" ref="BI37:BR37" si="118">IFERROR(RANK(AY37,$AY37:$BH37,0)+COUNTIF($AY37:AY37,AY37)-1,"")</f>
        <v>1</v>
      </c>
      <c r="BJ37" s="225" t="str">
        <f t="shared" si="118"/>
        <v/>
      </c>
      <c r="BK37" s="225" t="str">
        <f t="shared" si="118"/>
        <v/>
      </c>
      <c r="BL37" s="225" t="str">
        <f t="shared" si="118"/>
        <v/>
      </c>
      <c r="BM37" s="225" t="str">
        <f t="shared" si="118"/>
        <v/>
      </c>
      <c r="BN37" s="225" t="str">
        <f t="shared" si="118"/>
        <v/>
      </c>
      <c r="BO37" s="225" t="str">
        <f t="shared" si="118"/>
        <v/>
      </c>
      <c r="BP37" s="225" t="str">
        <f t="shared" si="118"/>
        <v/>
      </c>
      <c r="BQ37" s="225">
        <f t="shared" si="118"/>
        <v>2</v>
      </c>
      <c r="BR37" s="225">
        <f t="shared" si="118"/>
        <v>3</v>
      </c>
      <c r="BS37" s="379" t="str">
        <f t="shared" si="27"/>
        <v>mampu membandingkan dan mengurutkan antar-pecahan dengan pembilang satu(misalnya ½, 1/3, ¼) dan antar-pecahan dengan penyebut yang sama(misalnya, 2/8, 3/8, 7/8), serta mengenali pecahan senilai menggunakan gambar dan symbol matematika;</v>
      </c>
      <c r="BT37" s="377" t="str">
        <f t="shared" si="28"/>
        <v/>
      </c>
      <c r="BU37" s="377" t="str">
        <f t="shared" si="29"/>
        <v>mampu mengisi nilai yang belum diketahui dalam sebuah kalimat matematika yang berkaitan dengan penjumlahan dan pengurangan pada bilangan cacah sampai 100 (contoh:10+…=19,19-…=10);</v>
      </c>
      <c r="BV37" s="377" t="str">
        <f t="shared" si="30"/>
        <v>mampu mengidentifikasi, meniru, dan mengembangkan pola gambar atau obyek sederhana dan pola bilangan membesar dan mengecil yang melibatkan penjumlahan dan pengurangan pada bilangan cacah sampai 100;</v>
      </c>
      <c r="BW37" s="377" t="str">
        <f t="shared" si="31"/>
        <v>mampu mengukur panjang dan berat benda menggunakan satuan baku dan menentukan hubungan antar-satuan baku panjang (cm, m);</v>
      </c>
      <c r="BX37" s="377" t="str">
        <f t="shared" si="32"/>
        <v>mampu mengukur dan mengestimasi luas dan volume menggunakan satuan tidak baku dan satuan baku berupa bilangan cacah;</v>
      </c>
      <c r="BY37" s="377" t="str">
        <f t="shared" si="33"/>
        <v>mampu mendeskripsikan ciri berbagai bentuk bangun datar (segiempat, segitiga, segibanyak) serta menyusun (komposisi) dan mengurai (dekomposisi) berbagai bangun datar dengan lebih dari satu cara jika memungkinkan;</v>
      </c>
      <c r="BZ37" s="377" t="str">
        <f t="shared" si="34"/>
        <v/>
      </c>
      <c r="CA37" s="377">
        <f t="shared" si="35"/>
        <v>0</v>
      </c>
      <c r="CB37" s="377">
        <f t="shared" si="36"/>
        <v>0</v>
      </c>
      <c r="CC37" s="257" t="str">
        <f t="shared" si="37"/>
        <v>Kompetensi dalam hal 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CD37" s="257" t="str">
        <f t="shared" si="38"/>
        <v>Kompetensi dalam hal mampu membandingkan dan mengurutkan antar-pecahan dengan pembilang satu(misalnya ½, 1/3, ¼) dan antar-pecahan dengan penyebut yang sama(misalnya, 2/8, 3/8, 7/8), serta mengenali pecahan senilai menggunakan gambar dan symbol matematika;mampu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row>
    <row r="38" spans="1:82" ht="18.75" customHeight="1">
      <c r="A38" s="190"/>
      <c r="B38" s="208">
        <f>'DATA PESERTA DIDIK'!A28</f>
        <v>23</v>
      </c>
      <c r="C38" s="248" t="str">
        <f>'DATA PESERTA DIDIK'!D28</f>
        <v>MUHAMMAD RAJASTA ANDISA KRISNATAMA</v>
      </c>
      <c r="D38" s="249">
        <v>94.5</v>
      </c>
      <c r="E38" s="249">
        <v>100</v>
      </c>
      <c r="F38" s="249">
        <v>95</v>
      </c>
      <c r="G38" s="249">
        <v>94</v>
      </c>
      <c r="H38" s="249">
        <v>95</v>
      </c>
      <c r="I38" s="249">
        <v>90</v>
      </c>
      <c r="J38" s="249">
        <v>95</v>
      </c>
      <c r="K38" s="249">
        <v>95</v>
      </c>
      <c r="L38" s="249"/>
      <c r="M38" s="249"/>
      <c r="N38" s="250">
        <f t="shared" si="6"/>
        <v>94.8125</v>
      </c>
      <c r="O38" s="251"/>
      <c r="P38" s="251">
        <v>85</v>
      </c>
      <c r="Q38" s="250">
        <f t="shared" si="7"/>
        <v>85</v>
      </c>
      <c r="R38" s="250">
        <f t="shared" si="8"/>
        <v>91.541666666666671</v>
      </c>
      <c r="S38" s="190"/>
      <c r="T38" s="190"/>
      <c r="U38" s="253">
        <f t="shared" ref="U38:AD38" si="119">IF(D38&gt;=$R$16,D38,"")</f>
        <v>94.5</v>
      </c>
      <c r="V38" s="253">
        <f t="shared" si="119"/>
        <v>100</v>
      </c>
      <c r="W38" s="253">
        <f t="shared" si="119"/>
        <v>95</v>
      </c>
      <c r="X38" s="253">
        <f t="shared" si="119"/>
        <v>94</v>
      </c>
      <c r="Y38" s="253">
        <f t="shared" si="119"/>
        <v>95</v>
      </c>
      <c r="Z38" s="253">
        <f t="shared" si="119"/>
        <v>90</v>
      </c>
      <c r="AA38" s="253">
        <f t="shared" si="119"/>
        <v>95</v>
      </c>
      <c r="AB38" s="253">
        <f t="shared" si="119"/>
        <v>95</v>
      </c>
      <c r="AC38" s="253" t="str">
        <f t="shared" si="119"/>
        <v/>
      </c>
      <c r="AD38" s="253" t="str">
        <f t="shared" si="119"/>
        <v/>
      </c>
      <c r="AE38" s="254">
        <f t="shared" ref="AE38:AN38" si="120">IFERROR(RANK(U38,$U38:$AD38,0)+COUNTIF($U38:U38,U38)-1,"")</f>
        <v>6</v>
      </c>
      <c r="AF38" s="254">
        <f t="shared" si="120"/>
        <v>1</v>
      </c>
      <c r="AG38" s="254">
        <f t="shared" si="120"/>
        <v>2</v>
      </c>
      <c r="AH38" s="254">
        <f t="shared" si="120"/>
        <v>7</v>
      </c>
      <c r="AI38" s="254">
        <f t="shared" si="120"/>
        <v>3</v>
      </c>
      <c r="AJ38" s="254">
        <f t="shared" si="120"/>
        <v>8</v>
      </c>
      <c r="AK38" s="254">
        <f t="shared" si="120"/>
        <v>4</v>
      </c>
      <c r="AL38" s="254">
        <f t="shared" si="120"/>
        <v>5</v>
      </c>
      <c r="AM38" s="254" t="str">
        <f t="shared" si="120"/>
        <v/>
      </c>
      <c r="AN38" s="254" t="str">
        <f t="shared" si="120"/>
        <v/>
      </c>
      <c r="AO38" s="379" t="str">
        <f t="shared" si="15"/>
        <v>mampu membandingkan dan mengurutkan antar-pecahan dengan pembilang satu(misalnya ½, 1/3, ¼) dan antar-pecahan dengan penyebut yang sama(misalnya, 2/8, 3/8, 7/8), serta mengenali pecahan senilai menggunakan gambar dan symbol matematika;</v>
      </c>
      <c r="AP38" s="380" t="str">
        <f t="shared" si="16"/>
        <v>mampu menyatakan pecahan desimal persepuluhan danperseratusan, serta menghubungkan pecahan desimal perseratusan dengan konsep persen;</v>
      </c>
      <c r="AQ38" s="380" t="str">
        <f t="shared" si="17"/>
        <v>mampu mengisi nilai yang belum diketahui dalam sebuah kalimat matematika yang berkaitan dengan penjumlahan dan pengurangan pada bilangan cacah sampai 100 (contoh:10+…=19,19-…=10);</v>
      </c>
      <c r="AR38" s="380" t="str">
        <f t="shared" si="18"/>
        <v>mampu mengidentifikasi, meniru, dan mengembangkan pola gambar atau obyek sederhana dan pola bilangan membesar dan mengecil yang melibatkan penjumlahan dan pengurangan pada bilangan cacah sampai 100;</v>
      </c>
      <c r="AS38" s="380" t="str">
        <f t="shared" si="19"/>
        <v>mampu mengukur panjang dan berat benda menggunakan satuan baku dan menentukan hubungan antar-satuan baku panjang (cm, m);</v>
      </c>
      <c r="AT38" s="380" t="str">
        <f t="shared" si="20"/>
        <v/>
      </c>
      <c r="AU38" s="380" t="str">
        <f t="shared" si="21"/>
        <v>mampu mendeskripsikan ciri berbagai bentuk bangun datar (segiempat, segitiga, segibanyak) serta menyusun (komposisi) dan mengurai (dekomposisi) berbagai bangun datar dengan lebih dari satu cara jika memungkinkan;</v>
      </c>
      <c r="AV38" s="380" t="str">
        <f t="shared" si="22"/>
        <v>mampu mengurutkan, membandingkan, menyajikan, menganalisis dan menginterpretasi data dalam bentuk tabel, diagram gambar, piktogram, dan diagram batang (skala satu satuan);</v>
      </c>
      <c r="AW38" s="380" t="str">
        <f t="shared" si="23"/>
        <v/>
      </c>
      <c r="AX38" s="380" t="str">
        <f t="shared" si="24"/>
        <v/>
      </c>
      <c r="AY38" s="255" t="str">
        <f t="shared" ref="AY38:BH38" si="121">IF(D38&lt;$R$16,D38,"")</f>
        <v/>
      </c>
      <c r="AZ38" s="255" t="str">
        <f t="shared" si="121"/>
        <v/>
      </c>
      <c r="BA38" s="255" t="str">
        <f t="shared" si="121"/>
        <v/>
      </c>
      <c r="BB38" s="255" t="str">
        <f t="shared" si="121"/>
        <v/>
      </c>
      <c r="BC38" s="255" t="str">
        <f t="shared" si="121"/>
        <v/>
      </c>
      <c r="BD38" s="255" t="str">
        <f t="shared" si="121"/>
        <v/>
      </c>
      <c r="BE38" s="255" t="str">
        <f t="shared" si="121"/>
        <v/>
      </c>
      <c r="BF38" s="255" t="str">
        <f t="shared" si="121"/>
        <v/>
      </c>
      <c r="BG38" s="255">
        <f t="shared" si="121"/>
        <v>0</v>
      </c>
      <c r="BH38" s="255">
        <f t="shared" si="121"/>
        <v>0</v>
      </c>
      <c r="BI38" s="225" t="str">
        <f t="shared" ref="BI38:BR38" si="122">IFERROR(RANK(AY38,$AY38:$BH38,0)+COUNTIF($AY38:AY38,AY38)-1,"")</f>
        <v/>
      </c>
      <c r="BJ38" s="225" t="str">
        <f t="shared" si="122"/>
        <v/>
      </c>
      <c r="BK38" s="225" t="str">
        <f t="shared" si="122"/>
        <v/>
      </c>
      <c r="BL38" s="225" t="str">
        <f t="shared" si="122"/>
        <v/>
      </c>
      <c r="BM38" s="225" t="str">
        <f t="shared" si="122"/>
        <v/>
      </c>
      <c r="BN38" s="225" t="str">
        <f t="shared" si="122"/>
        <v/>
      </c>
      <c r="BO38" s="225" t="str">
        <f t="shared" si="122"/>
        <v/>
      </c>
      <c r="BP38" s="225" t="str">
        <f t="shared" si="122"/>
        <v/>
      </c>
      <c r="BQ38" s="225">
        <f t="shared" si="122"/>
        <v>1</v>
      </c>
      <c r="BR38" s="225">
        <f t="shared" si="122"/>
        <v>2</v>
      </c>
      <c r="BS38" s="379" t="str">
        <f t="shared" si="27"/>
        <v/>
      </c>
      <c r="BT38" s="377" t="str">
        <f t="shared" si="28"/>
        <v/>
      </c>
      <c r="BU38" s="377" t="str">
        <f t="shared" si="29"/>
        <v/>
      </c>
      <c r="BV38" s="377" t="str">
        <f t="shared" si="30"/>
        <v/>
      </c>
      <c r="BW38" s="377" t="str">
        <f t="shared" si="31"/>
        <v/>
      </c>
      <c r="BX38" s="377" t="str">
        <f t="shared" si="32"/>
        <v>mampu mengukur dan mengestimasi luas dan volume menggunakan satuan tidak baku dan satuan baku berupa bilangan cacah;</v>
      </c>
      <c r="BY38" s="377" t="str">
        <f t="shared" si="33"/>
        <v/>
      </c>
      <c r="BZ38" s="377" t="str">
        <f t="shared" si="34"/>
        <v/>
      </c>
      <c r="CA38" s="377">
        <f t="shared" si="35"/>
        <v>0</v>
      </c>
      <c r="CB38" s="377">
        <f t="shared" si="36"/>
        <v>0</v>
      </c>
      <c r="CC38"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38" s="257" t="str">
        <f t="shared" si="38"/>
        <v>Kompetensi dalam hal mampu mengukur dan mengestimasi luas dan volume menggunakan satuan tidak baku dan satuan baku berupa bilangan cacah; perlu ditingkatkan.</v>
      </c>
    </row>
    <row r="39" spans="1:82" ht="18.75" customHeight="1">
      <c r="A39" s="190"/>
      <c r="B39" s="208">
        <f>'DATA PESERTA DIDIK'!A29</f>
        <v>24</v>
      </c>
      <c r="C39" s="248" t="str">
        <f>'DATA PESERTA DIDIK'!D29</f>
        <v>MUHAMMAD SABIAN ELDEN LAKSANA</v>
      </c>
      <c r="D39" s="249">
        <v>98</v>
      </c>
      <c r="E39" s="249">
        <v>98</v>
      </c>
      <c r="F39" s="249">
        <v>88</v>
      </c>
      <c r="G39" s="249">
        <v>92</v>
      </c>
      <c r="H39" s="249">
        <v>88</v>
      </c>
      <c r="I39" s="249">
        <v>92</v>
      </c>
      <c r="J39" s="249">
        <v>88</v>
      </c>
      <c r="K39" s="249">
        <v>90</v>
      </c>
      <c r="L39" s="249"/>
      <c r="M39" s="249"/>
      <c r="N39" s="250">
        <f t="shared" si="6"/>
        <v>91.75</v>
      </c>
      <c r="O39" s="251"/>
      <c r="P39" s="251">
        <v>89</v>
      </c>
      <c r="Q39" s="250">
        <f t="shared" si="7"/>
        <v>89</v>
      </c>
      <c r="R39" s="250">
        <f t="shared" si="8"/>
        <v>90.833333333333329</v>
      </c>
      <c r="S39" s="190"/>
      <c r="T39" s="190"/>
      <c r="U39" s="253">
        <f t="shared" ref="U39:AD39" si="123">IF(D39&gt;=$R$16,D39,"")</f>
        <v>98</v>
      </c>
      <c r="V39" s="253">
        <f t="shared" si="123"/>
        <v>98</v>
      </c>
      <c r="W39" s="253" t="str">
        <f t="shared" si="123"/>
        <v/>
      </c>
      <c r="X39" s="253">
        <f t="shared" si="123"/>
        <v>92</v>
      </c>
      <c r="Y39" s="253" t="str">
        <f t="shared" si="123"/>
        <v/>
      </c>
      <c r="Z39" s="253">
        <f t="shared" si="123"/>
        <v>92</v>
      </c>
      <c r="AA39" s="253" t="str">
        <f t="shared" si="123"/>
        <v/>
      </c>
      <c r="AB39" s="253">
        <f t="shared" si="123"/>
        <v>90</v>
      </c>
      <c r="AC39" s="253" t="str">
        <f t="shared" si="123"/>
        <v/>
      </c>
      <c r="AD39" s="253" t="str">
        <f t="shared" si="123"/>
        <v/>
      </c>
      <c r="AE39" s="254">
        <f t="shared" ref="AE39:AN39" si="124">IFERROR(RANK(U39,$U39:$AD39,0)+COUNTIF($U39:U39,U39)-1,"")</f>
        <v>1</v>
      </c>
      <c r="AF39" s="254">
        <f t="shared" si="124"/>
        <v>2</v>
      </c>
      <c r="AG39" s="254" t="str">
        <f t="shared" si="124"/>
        <v/>
      </c>
      <c r="AH39" s="254">
        <f t="shared" si="124"/>
        <v>3</v>
      </c>
      <c r="AI39" s="254" t="str">
        <f t="shared" si="124"/>
        <v/>
      </c>
      <c r="AJ39" s="254">
        <f t="shared" si="124"/>
        <v>4</v>
      </c>
      <c r="AK39" s="254" t="str">
        <f t="shared" si="124"/>
        <v/>
      </c>
      <c r="AL39" s="254">
        <f t="shared" si="124"/>
        <v>5</v>
      </c>
      <c r="AM39" s="254" t="str">
        <f t="shared" si="124"/>
        <v/>
      </c>
      <c r="AN39" s="254" t="str">
        <f t="shared" si="124"/>
        <v/>
      </c>
      <c r="AO39" s="379" t="str">
        <f t="shared" si="15"/>
        <v>mampu membandingkan dan mengurutkan antar-pecahan dengan pembilang satu(misalnya ½, 1/3, ¼) dan antar-pecahan dengan penyebut yang sama(misalnya, 2/8, 3/8, 7/8), serta mengenali pecahan senilai menggunakan gambar dan symbol matematika;</v>
      </c>
      <c r="AP39" s="380" t="str">
        <f t="shared" si="16"/>
        <v>mampu menyatakan pecahan desimal persepuluhan danperseratusan, serta menghubungkan pecahan desimal perseratusan dengan konsep persen;</v>
      </c>
      <c r="AQ39" s="380" t="str">
        <f t="shared" si="17"/>
        <v/>
      </c>
      <c r="AR39" s="380" t="str">
        <f t="shared" si="18"/>
        <v>mampu mengidentifikasi, meniru, dan mengembangkan pola gambar atau obyek sederhana dan pola bilangan membesar dan mengecil yang melibatkan penjumlahan dan pengurangan pada bilangan cacah sampai 100;</v>
      </c>
      <c r="AS39" s="380" t="str">
        <f t="shared" si="19"/>
        <v/>
      </c>
      <c r="AT39" s="380" t="str">
        <f t="shared" si="20"/>
        <v>mampu mengukur dan mengestimasi luas dan volume menggunakan satuan tidak baku dan satuan baku berupa bilangan cacah;</v>
      </c>
      <c r="AU39" s="380" t="str">
        <f t="shared" si="21"/>
        <v/>
      </c>
      <c r="AV39" s="380" t="str">
        <f t="shared" si="22"/>
        <v/>
      </c>
      <c r="AW39" s="380" t="str">
        <f t="shared" si="23"/>
        <v/>
      </c>
      <c r="AX39" s="380" t="str">
        <f t="shared" si="24"/>
        <v/>
      </c>
      <c r="AY39" s="255" t="str">
        <f t="shared" ref="AY39:BH39" si="125">IF(D39&lt;$R$16,D39,"")</f>
        <v/>
      </c>
      <c r="AZ39" s="255" t="str">
        <f t="shared" si="125"/>
        <v/>
      </c>
      <c r="BA39" s="255">
        <f t="shared" si="125"/>
        <v>88</v>
      </c>
      <c r="BB39" s="255" t="str">
        <f t="shared" si="125"/>
        <v/>
      </c>
      <c r="BC39" s="255">
        <f t="shared" si="125"/>
        <v>88</v>
      </c>
      <c r="BD39" s="255" t="str">
        <f t="shared" si="125"/>
        <v/>
      </c>
      <c r="BE39" s="255">
        <f t="shared" si="125"/>
        <v>88</v>
      </c>
      <c r="BF39" s="255" t="str">
        <f t="shared" si="125"/>
        <v/>
      </c>
      <c r="BG39" s="255">
        <f t="shared" si="125"/>
        <v>0</v>
      </c>
      <c r="BH39" s="255">
        <f t="shared" si="125"/>
        <v>0</v>
      </c>
      <c r="BI39" s="225" t="str">
        <f t="shared" ref="BI39:BR39" si="126">IFERROR(RANK(AY39,$AY39:$BH39,0)+COUNTIF($AY39:AY39,AY39)-1,"")</f>
        <v/>
      </c>
      <c r="BJ39" s="225" t="str">
        <f t="shared" si="126"/>
        <v/>
      </c>
      <c r="BK39" s="225">
        <f t="shared" si="126"/>
        <v>1</v>
      </c>
      <c r="BL39" s="225" t="str">
        <f t="shared" si="126"/>
        <v/>
      </c>
      <c r="BM39" s="225">
        <f t="shared" si="126"/>
        <v>2</v>
      </c>
      <c r="BN39" s="225" t="str">
        <f t="shared" si="126"/>
        <v/>
      </c>
      <c r="BO39" s="225">
        <f t="shared" si="126"/>
        <v>3</v>
      </c>
      <c r="BP39" s="225" t="str">
        <f t="shared" si="126"/>
        <v/>
      </c>
      <c r="BQ39" s="225">
        <f t="shared" si="126"/>
        <v>4</v>
      </c>
      <c r="BR39" s="225">
        <f t="shared" si="126"/>
        <v>5</v>
      </c>
      <c r="BS39" s="379" t="str">
        <f t="shared" si="27"/>
        <v/>
      </c>
      <c r="BT39" s="377" t="str">
        <f t="shared" si="28"/>
        <v/>
      </c>
      <c r="BU39" s="377" t="str">
        <f t="shared" si="29"/>
        <v>mampu mengisi nilai yang belum diketahui dalam sebuah kalimat matematika yang berkaitan dengan penjumlahan dan pengurangan pada bilangan cacah sampai 100 (contoh:10+…=19,19-…=10);</v>
      </c>
      <c r="BV39" s="377" t="str">
        <f t="shared" si="30"/>
        <v/>
      </c>
      <c r="BW39" s="377" t="str">
        <f t="shared" si="31"/>
        <v>mampu mengukur panjang dan berat benda menggunakan satuan baku dan menentukan hubungan antar-satuan baku panjang (cm, m);</v>
      </c>
      <c r="BX39" s="377" t="str">
        <f t="shared" si="32"/>
        <v/>
      </c>
      <c r="BY39" s="377" t="str">
        <f t="shared" si="33"/>
        <v>mampu mendeskripsikan ciri berbagai bentuk bangun datar (segiempat, segitiga, segibanyak) serta menyusun (komposisi) dan mengurai (dekomposisi) berbagai bangun datar dengan lebih dari satu cara jika memungkinkan;</v>
      </c>
      <c r="BZ39" s="377" t="str">
        <f t="shared" si="34"/>
        <v>mampu mengurutkan, membandingkan, menyajikan, menganalisis dan menginterpretasi data dalam bentuk tabel, diagram gambar, piktogram, dan diagram batang (skala satu satuan);</v>
      </c>
      <c r="CA39" s="377">
        <f t="shared" si="35"/>
        <v>0</v>
      </c>
      <c r="CB39" s="377">
        <f t="shared" si="36"/>
        <v>0</v>
      </c>
      <c r="CC39"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sudah tercapai.</v>
      </c>
      <c r="CD39"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40" spans="1:82" ht="18.75" customHeight="1">
      <c r="A40" s="190"/>
      <c r="B40" s="208">
        <f>'DATA PESERTA DIDIK'!A30</f>
        <v>25</v>
      </c>
      <c r="C40" s="248" t="str">
        <f>'DATA PESERTA DIDIK'!D30</f>
        <v>NARENDRA AZKA RAMADHAN</v>
      </c>
      <c r="D40" s="249">
        <v>94.5</v>
      </c>
      <c r="E40" s="249">
        <v>100</v>
      </c>
      <c r="F40" s="249">
        <v>90</v>
      </c>
      <c r="G40" s="249">
        <v>100</v>
      </c>
      <c r="H40" s="249">
        <v>90</v>
      </c>
      <c r="I40" s="249">
        <v>100</v>
      </c>
      <c r="J40" s="249">
        <v>90</v>
      </c>
      <c r="K40" s="249">
        <v>95</v>
      </c>
      <c r="L40" s="249"/>
      <c r="M40" s="249"/>
      <c r="N40" s="250">
        <f t="shared" si="6"/>
        <v>94.9375</v>
      </c>
      <c r="O40" s="251"/>
      <c r="P40" s="251">
        <v>90</v>
      </c>
      <c r="Q40" s="250">
        <f t="shared" si="7"/>
        <v>90</v>
      </c>
      <c r="R40" s="250">
        <f t="shared" si="8"/>
        <v>93.291666666666671</v>
      </c>
      <c r="S40" s="190"/>
      <c r="T40" s="190"/>
      <c r="U40" s="253">
        <f t="shared" ref="U40:AD40" si="127">IF(D40&gt;=$R$16,D40,"")</f>
        <v>94.5</v>
      </c>
      <c r="V40" s="253">
        <f t="shared" si="127"/>
        <v>100</v>
      </c>
      <c r="W40" s="253">
        <f t="shared" si="127"/>
        <v>90</v>
      </c>
      <c r="X40" s="253">
        <f t="shared" si="127"/>
        <v>100</v>
      </c>
      <c r="Y40" s="253">
        <f t="shared" si="127"/>
        <v>90</v>
      </c>
      <c r="Z40" s="253">
        <f t="shared" si="127"/>
        <v>100</v>
      </c>
      <c r="AA40" s="253">
        <f t="shared" si="127"/>
        <v>90</v>
      </c>
      <c r="AB40" s="253">
        <f t="shared" si="127"/>
        <v>95</v>
      </c>
      <c r="AC40" s="253" t="str">
        <f t="shared" si="127"/>
        <v/>
      </c>
      <c r="AD40" s="253" t="str">
        <f t="shared" si="127"/>
        <v/>
      </c>
      <c r="AE40" s="254">
        <f t="shared" ref="AE40:AN40" si="128">IFERROR(RANK(U40,$U40:$AD40,0)+COUNTIF($U40:U40,U40)-1,"")</f>
        <v>5</v>
      </c>
      <c r="AF40" s="254">
        <f t="shared" si="128"/>
        <v>1</v>
      </c>
      <c r="AG40" s="254">
        <f t="shared" si="128"/>
        <v>6</v>
      </c>
      <c r="AH40" s="254">
        <f t="shared" si="128"/>
        <v>2</v>
      </c>
      <c r="AI40" s="254">
        <f t="shared" si="128"/>
        <v>7</v>
      </c>
      <c r="AJ40" s="254">
        <f t="shared" si="128"/>
        <v>3</v>
      </c>
      <c r="AK40" s="254">
        <f t="shared" si="128"/>
        <v>8</v>
      </c>
      <c r="AL40" s="254">
        <f t="shared" si="128"/>
        <v>4</v>
      </c>
      <c r="AM40" s="254" t="str">
        <f t="shared" si="128"/>
        <v/>
      </c>
      <c r="AN40" s="254" t="str">
        <f t="shared" si="128"/>
        <v/>
      </c>
      <c r="AO40" s="379" t="str">
        <f t="shared" si="15"/>
        <v>mampu membandingkan dan mengurutkan antar-pecahan dengan pembilang satu(misalnya ½, 1/3, ¼) dan antar-pecahan dengan penyebut yang sama(misalnya, 2/8, 3/8, 7/8), serta mengenali pecahan senilai menggunakan gambar dan symbol matematika;</v>
      </c>
      <c r="AP40" s="380" t="str">
        <f t="shared" si="16"/>
        <v>mampu menyatakan pecahan desimal persepuluhan danperseratusan, serta menghubungkan pecahan desimal perseratusan dengan konsep persen;</v>
      </c>
      <c r="AQ40" s="380" t="str">
        <f t="shared" si="17"/>
        <v/>
      </c>
      <c r="AR40" s="380" t="str">
        <f t="shared" si="18"/>
        <v>mampu mengidentifikasi, meniru, dan mengembangkan pola gambar atau obyek sederhana dan pola bilangan membesar dan mengecil yang melibatkan penjumlahan dan pengurangan pada bilangan cacah sampai 100;</v>
      </c>
      <c r="AS40" s="380" t="str">
        <f t="shared" si="19"/>
        <v/>
      </c>
      <c r="AT40" s="380" t="str">
        <f t="shared" si="20"/>
        <v>mampu mengukur dan mengestimasi luas dan volume menggunakan satuan tidak baku dan satuan baku berupa bilangan cacah;</v>
      </c>
      <c r="AU40" s="380" t="str">
        <f t="shared" si="21"/>
        <v/>
      </c>
      <c r="AV40" s="380" t="str">
        <f t="shared" si="22"/>
        <v>mampu mengurutkan, membandingkan, menyajikan, menganalisis dan menginterpretasi data dalam bentuk tabel, diagram gambar, piktogram, dan diagram batang (skala satu satuan);</v>
      </c>
      <c r="AW40" s="380" t="str">
        <f t="shared" si="23"/>
        <v/>
      </c>
      <c r="AX40" s="380" t="str">
        <f t="shared" si="24"/>
        <v/>
      </c>
      <c r="AY40" s="255" t="str">
        <f t="shared" ref="AY40:BH40" si="129">IF(D40&lt;$R$16,D40,"")</f>
        <v/>
      </c>
      <c r="AZ40" s="255" t="str">
        <f t="shared" si="129"/>
        <v/>
      </c>
      <c r="BA40" s="255" t="str">
        <f t="shared" si="129"/>
        <v/>
      </c>
      <c r="BB40" s="255" t="str">
        <f t="shared" si="129"/>
        <v/>
      </c>
      <c r="BC40" s="255" t="str">
        <f t="shared" si="129"/>
        <v/>
      </c>
      <c r="BD40" s="255" t="str">
        <f t="shared" si="129"/>
        <v/>
      </c>
      <c r="BE40" s="255" t="str">
        <f t="shared" si="129"/>
        <v/>
      </c>
      <c r="BF40" s="255" t="str">
        <f t="shared" si="129"/>
        <v/>
      </c>
      <c r="BG40" s="255">
        <f t="shared" si="129"/>
        <v>0</v>
      </c>
      <c r="BH40" s="255">
        <f t="shared" si="129"/>
        <v>0</v>
      </c>
      <c r="BI40" s="225" t="str">
        <f t="shared" ref="BI40:BR40" si="130">IFERROR(RANK(AY40,$AY40:$BH40,0)+COUNTIF($AY40:AY40,AY40)-1,"")</f>
        <v/>
      </c>
      <c r="BJ40" s="225" t="str">
        <f t="shared" si="130"/>
        <v/>
      </c>
      <c r="BK40" s="225" t="str">
        <f t="shared" si="130"/>
        <v/>
      </c>
      <c r="BL40" s="225" t="str">
        <f t="shared" si="130"/>
        <v/>
      </c>
      <c r="BM40" s="225" t="str">
        <f t="shared" si="130"/>
        <v/>
      </c>
      <c r="BN40" s="225" t="str">
        <f t="shared" si="130"/>
        <v/>
      </c>
      <c r="BO40" s="225" t="str">
        <f t="shared" si="130"/>
        <v/>
      </c>
      <c r="BP40" s="225" t="str">
        <f t="shared" si="130"/>
        <v/>
      </c>
      <c r="BQ40" s="225">
        <f t="shared" si="130"/>
        <v>1</v>
      </c>
      <c r="BR40" s="225">
        <f t="shared" si="130"/>
        <v>2</v>
      </c>
      <c r="BS40" s="379" t="str">
        <f t="shared" si="27"/>
        <v/>
      </c>
      <c r="BT40" s="377" t="str">
        <f t="shared" si="28"/>
        <v/>
      </c>
      <c r="BU40" s="377" t="str">
        <f t="shared" si="29"/>
        <v>mampu mengisi nilai yang belum diketahui dalam sebuah kalimat matematika yang berkaitan dengan penjumlahan dan pengurangan pada bilangan cacah sampai 100 (contoh:10+…=19,19-…=10);</v>
      </c>
      <c r="BV40" s="377" t="str">
        <f t="shared" si="30"/>
        <v/>
      </c>
      <c r="BW40" s="377" t="str">
        <f t="shared" si="31"/>
        <v>mampu mengukur panjang dan berat benda menggunakan satuan baku dan menentukan hubungan antar-satuan baku panjang (cm, m);</v>
      </c>
      <c r="BX40" s="377" t="str">
        <f t="shared" si="32"/>
        <v/>
      </c>
      <c r="BY40" s="377" t="str">
        <f t="shared" si="33"/>
        <v>mampu mendeskripsikan ciri berbagai bentuk bangun datar (segiempat, segitiga, segibanyak) serta menyusun (komposisi) dan mengurai (dekomposisi) berbagai bangun datar dengan lebih dari satu cara jika memungkinkan;</v>
      </c>
      <c r="BZ40" s="377" t="str">
        <f t="shared" si="34"/>
        <v/>
      </c>
      <c r="CA40" s="377">
        <f t="shared" si="35"/>
        <v>0</v>
      </c>
      <c r="CB40" s="377">
        <f t="shared" si="36"/>
        <v>0</v>
      </c>
      <c r="CC40"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40"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41" spans="1:82" ht="18.75" customHeight="1">
      <c r="A41" s="190"/>
      <c r="B41" s="208">
        <f>'DATA PESERTA DIDIK'!A31</f>
        <v>26</v>
      </c>
      <c r="C41" s="248" t="str">
        <f>'DATA PESERTA DIDIK'!D31</f>
        <v>NAUFAL IHSAN HAWARI</v>
      </c>
      <c r="D41" s="249">
        <v>91.5</v>
      </c>
      <c r="E41" s="249">
        <v>100</v>
      </c>
      <c r="F41" s="249">
        <v>90</v>
      </c>
      <c r="G41" s="249">
        <v>94</v>
      </c>
      <c r="H41" s="249">
        <v>90</v>
      </c>
      <c r="I41" s="249">
        <v>94</v>
      </c>
      <c r="J41" s="249">
        <v>90</v>
      </c>
      <c r="K41" s="249">
        <v>95</v>
      </c>
      <c r="L41" s="249"/>
      <c r="M41" s="249"/>
      <c r="N41" s="250">
        <f t="shared" si="6"/>
        <v>93.0625</v>
      </c>
      <c r="O41" s="251"/>
      <c r="P41" s="251">
        <v>87</v>
      </c>
      <c r="Q41" s="250">
        <f t="shared" si="7"/>
        <v>87</v>
      </c>
      <c r="R41" s="250">
        <f t="shared" si="8"/>
        <v>91.041666666666671</v>
      </c>
      <c r="S41" s="190"/>
      <c r="T41" s="190"/>
      <c r="U41" s="253">
        <f t="shared" ref="U41:AD41" si="131">IF(D41&gt;=$R$16,D41,"")</f>
        <v>91.5</v>
      </c>
      <c r="V41" s="253">
        <f t="shared" si="131"/>
        <v>100</v>
      </c>
      <c r="W41" s="253">
        <f t="shared" si="131"/>
        <v>90</v>
      </c>
      <c r="X41" s="253">
        <f t="shared" si="131"/>
        <v>94</v>
      </c>
      <c r="Y41" s="253">
        <f t="shared" si="131"/>
        <v>90</v>
      </c>
      <c r="Z41" s="253">
        <f t="shared" si="131"/>
        <v>94</v>
      </c>
      <c r="AA41" s="253">
        <f t="shared" si="131"/>
        <v>90</v>
      </c>
      <c r="AB41" s="253">
        <f t="shared" si="131"/>
        <v>95</v>
      </c>
      <c r="AC41" s="253" t="str">
        <f t="shared" si="131"/>
        <v/>
      </c>
      <c r="AD41" s="253" t="str">
        <f t="shared" si="131"/>
        <v/>
      </c>
      <c r="AE41" s="254">
        <f t="shared" ref="AE41:AN41" si="132">IFERROR(RANK(U41,$U41:$AD41,0)+COUNTIF($U41:U41,U41)-1,"")</f>
        <v>5</v>
      </c>
      <c r="AF41" s="254">
        <f t="shared" si="132"/>
        <v>1</v>
      </c>
      <c r="AG41" s="254">
        <f t="shared" si="132"/>
        <v>6</v>
      </c>
      <c r="AH41" s="254">
        <f t="shared" si="132"/>
        <v>3</v>
      </c>
      <c r="AI41" s="254">
        <f t="shared" si="132"/>
        <v>7</v>
      </c>
      <c r="AJ41" s="254">
        <f t="shared" si="132"/>
        <v>4</v>
      </c>
      <c r="AK41" s="254">
        <f t="shared" si="132"/>
        <v>8</v>
      </c>
      <c r="AL41" s="254">
        <f t="shared" si="132"/>
        <v>2</v>
      </c>
      <c r="AM41" s="254" t="str">
        <f t="shared" si="132"/>
        <v/>
      </c>
      <c r="AN41" s="254" t="str">
        <f t="shared" si="132"/>
        <v/>
      </c>
      <c r="AO41" s="379" t="str">
        <f t="shared" si="15"/>
        <v>mampu membandingkan dan mengurutkan antar-pecahan dengan pembilang satu(misalnya ½, 1/3, ¼) dan antar-pecahan dengan penyebut yang sama(misalnya, 2/8, 3/8, 7/8), serta mengenali pecahan senilai menggunakan gambar dan symbol matematika;</v>
      </c>
      <c r="AP41" s="380" t="str">
        <f t="shared" si="16"/>
        <v>mampu menyatakan pecahan desimal persepuluhan danperseratusan, serta menghubungkan pecahan desimal perseratusan dengan konsep persen;</v>
      </c>
      <c r="AQ41" s="380" t="str">
        <f t="shared" si="17"/>
        <v/>
      </c>
      <c r="AR41" s="380" t="str">
        <f t="shared" si="18"/>
        <v>mampu mengidentifikasi, meniru, dan mengembangkan pola gambar atau obyek sederhana dan pola bilangan membesar dan mengecil yang melibatkan penjumlahan dan pengurangan pada bilangan cacah sampai 100;</v>
      </c>
      <c r="AS41" s="380" t="str">
        <f t="shared" si="19"/>
        <v/>
      </c>
      <c r="AT41" s="380" t="str">
        <f t="shared" si="20"/>
        <v>mampu mengukur dan mengestimasi luas dan volume menggunakan satuan tidak baku dan satuan baku berupa bilangan cacah;</v>
      </c>
      <c r="AU41" s="380" t="str">
        <f t="shared" si="21"/>
        <v/>
      </c>
      <c r="AV41" s="380" t="str">
        <f t="shared" si="22"/>
        <v>mampu mengurutkan, membandingkan, menyajikan, menganalisis dan menginterpretasi data dalam bentuk tabel, diagram gambar, piktogram, dan diagram batang (skala satu satuan);</v>
      </c>
      <c r="AW41" s="380" t="str">
        <f t="shared" si="23"/>
        <v/>
      </c>
      <c r="AX41" s="380" t="str">
        <f t="shared" si="24"/>
        <v/>
      </c>
      <c r="AY41" s="255" t="str">
        <f t="shared" ref="AY41:BH41" si="133">IF(D41&lt;$R$16,D41,"")</f>
        <v/>
      </c>
      <c r="AZ41" s="255" t="str">
        <f t="shared" si="133"/>
        <v/>
      </c>
      <c r="BA41" s="255" t="str">
        <f t="shared" si="133"/>
        <v/>
      </c>
      <c r="BB41" s="255" t="str">
        <f t="shared" si="133"/>
        <v/>
      </c>
      <c r="BC41" s="255" t="str">
        <f t="shared" si="133"/>
        <v/>
      </c>
      <c r="BD41" s="255" t="str">
        <f t="shared" si="133"/>
        <v/>
      </c>
      <c r="BE41" s="255" t="str">
        <f t="shared" si="133"/>
        <v/>
      </c>
      <c r="BF41" s="255" t="str">
        <f t="shared" si="133"/>
        <v/>
      </c>
      <c r="BG41" s="255">
        <f t="shared" si="133"/>
        <v>0</v>
      </c>
      <c r="BH41" s="255">
        <f t="shared" si="133"/>
        <v>0</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t="str">
        <f t="shared" si="134"/>
        <v/>
      </c>
      <c r="BQ41" s="225">
        <f t="shared" si="134"/>
        <v>1</v>
      </c>
      <c r="BR41" s="225">
        <f t="shared" si="134"/>
        <v>2</v>
      </c>
      <c r="BS41" s="379" t="str">
        <f t="shared" si="27"/>
        <v/>
      </c>
      <c r="BT41" s="377" t="str">
        <f t="shared" si="28"/>
        <v/>
      </c>
      <c r="BU41" s="377" t="str">
        <f t="shared" si="29"/>
        <v>mampu mengisi nilai yang belum diketahui dalam sebuah kalimat matematika yang berkaitan dengan penjumlahan dan pengurangan pada bilangan cacah sampai 100 (contoh:10+…=19,19-…=10);</v>
      </c>
      <c r="BV41" s="377" t="str">
        <f t="shared" si="30"/>
        <v/>
      </c>
      <c r="BW41" s="377" t="str">
        <f t="shared" si="31"/>
        <v>mampu mengukur panjang dan berat benda menggunakan satuan baku dan menentukan hubungan antar-satuan baku panjang (cm, m);</v>
      </c>
      <c r="BX41" s="377" t="str">
        <f t="shared" si="32"/>
        <v/>
      </c>
      <c r="BY41" s="377" t="str">
        <f t="shared" si="33"/>
        <v>mampu mendeskripsikan ciri berbagai bentuk bangun datar (segiempat, segitiga, segibanyak) serta menyusun (komposisi) dan mengurai (dekomposisi) berbagai bangun datar dengan lebih dari satu cara jika memungkinkan;</v>
      </c>
      <c r="BZ41" s="377" t="str">
        <f t="shared" si="34"/>
        <v/>
      </c>
      <c r="CA41" s="377">
        <f t="shared" si="35"/>
        <v>0</v>
      </c>
      <c r="CB41" s="377">
        <f t="shared" si="36"/>
        <v>0</v>
      </c>
      <c r="CC41"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41"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42" spans="1:82" ht="18.75" customHeight="1">
      <c r="A42" s="190"/>
      <c r="B42" s="208">
        <f>'DATA PESERTA DIDIK'!A32</f>
        <v>27</v>
      </c>
      <c r="C42" s="248" t="str">
        <f>'DATA PESERTA DIDIK'!D32</f>
        <v>SULTAN ATHALA DAVILLIO JAYANEGARA</v>
      </c>
      <c r="D42" s="249">
        <v>98</v>
      </c>
      <c r="E42" s="249">
        <v>100</v>
      </c>
      <c r="F42" s="249">
        <v>95</v>
      </c>
      <c r="G42" s="249">
        <v>96</v>
      </c>
      <c r="H42" s="249">
        <v>95</v>
      </c>
      <c r="I42" s="249">
        <v>96</v>
      </c>
      <c r="J42" s="249">
        <v>95</v>
      </c>
      <c r="K42" s="249">
        <v>100</v>
      </c>
      <c r="L42" s="249"/>
      <c r="M42" s="249"/>
      <c r="N42" s="250">
        <f t="shared" si="6"/>
        <v>96.875</v>
      </c>
      <c r="O42" s="251"/>
      <c r="P42" s="251">
        <v>94</v>
      </c>
      <c r="Q42" s="250">
        <f t="shared" si="7"/>
        <v>94</v>
      </c>
      <c r="R42" s="250">
        <f t="shared" si="8"/>
        <v>95.916666666666671</v>
      </c>
      <c r="S42" s="190"/>
      <c r="T42" s="190"/>
      <c r="U42" s="253">
        <f t="shared" ref="U42:AD42" si="135">IF(D42&gt;=$R$16,D42,"")</f>
        <v>98</v>
      </c>
      <c r="V42" s="253">
        <f t="shared" si="135"/>
        <v>100</v>
      </c>
      <c r="W42" s="253">
        <f t="shared" si="135"/>
        <v>95</v>
      </c>
      <c r="X42" s="253">
        <f t="shared" si="135"/>
        <v>96</v>
      </c>
      <c r="Y42" s="253">
        <f t="shared" si="135"/>
        <v>95</v>
      </c>
      <c r="Z42" s="253">
        <f t="shared" si="135"/>
        <v>96</v>
      </c>
      <c r="AA42" s="253">
        <f t="shared" si="135"/>
        <v>95</v>
      </c>
      <c r="AB42" s="253">
        <f t="shared" si="135"/>
        <v>100</v>
      </c>
      <c r="AC42" s="253" t="str">
        <f t="shared" si="135"/>
        <v/>
      </c>
      <c r="AD42" s="253" t="str">
        <f t="shared" si="135"/>
        <v/>
      </c>
      <c r="AE42" s="254">
        <f t="shared" ref="AE42:AN42" si="136">IFERROR(RANK(U42,$U42:$AD42,0)+COUNTIF($U42:U42,U42)-1,"")</f>
        <v>3</v>
      </c>
      <c r="AF42" s="254">
        <f t="shared" si="136"/>
        <v>1</v>
      </c>
      <c r="AG42" s="254">
        <f t="shared" si="136"/>
        <v>6</v>
      </c>
      <c r="AH42" s="254">
        <f t="shared" si="136"/>
        <v>4</v>
      </c>
      <c r="AI42" s="254">
        <f t="shared" si="136"/>
        <v>7</v>
      </c>
      <c r="AJ42" s="254">
        <f t="shared" si="136"/>
        <v>5</v>
      </c>
      <c r="AK42" s="254">
        <f t="shared" si="136"/>
        <v>8</v>
      </c>
      <c r="AL42" s="254">
        <f t="shared" si="136"/>
        <v>2</v>
      </c>
      <c r="AM42" s="254" t="str">
        <f t="shared" si="136"/>
        <v/>
      </c>
      <c r="AN42" s="254" t="str">
        <f t="shared" si="136"/>
        <v/>
      </c>
      <c r="AO42" s="379" t="str">
        <f t="shared" si="15"/>
        <v>mampu membandingkan dan mengurutkan antar-pecahan dengan pembilang satu(misalnya ½, 1/3, ¼) dan antar-pecahan dengan penyebut yang sama(misalnya, 2/8, 3/8, 7/8), serta mengenali pecahan senilai menggunakan gambar dan symbol matematika;</v>
      </c>
      <c r="AP42" s="380" t="str">
        <f t="shared" si="16"/>
        <v>mampu menyatakan pecahan desimal persepuluhan danperseratusan, serta menghubungkan pecahan desimal perseratusan dengan konsep persen;</v>
      </c>
      <c r="AQ42" s="380" t="str">
        <f t="shared" si="17"/>
        <v/>
      </c>
      <c r="AR42" s="380" t="str">
        <f t="shared" si="18"/>
        <v>mampu mengidentifikasi, meniru, dan mengembangkan pola gambar atau obyek sederhana dan pola bilangan membesar dan mengecil yang melibatkan penjumlahan dan pengurangan pada bilangan cacah sampai 100;</v>
      </c>
      <c r="AS42" s="380" t="str">
        <f t="shared" si="19"/>
        <v/>
      </c>
      <c r="AT42" s="380" t="str">
        <f t="shared" si="20"/>
        <v>mampu mengukur dan mengestimasi luas dan volume menggunakan satuan tidak baku dan satuan baku berupa bilangan cacah;</v>
      </c>
      <c r="AU42" s="380" t="str">
        <f t="shared" si="21"/>
        <v/>
      </c>
      <c r="AV42" s="380" t="str">
        <f t="shared" si="22"/>
        <v>mampu mengurutkan, membandingkan, menyajikan, menganalisis dan menginterpretasi data dalam bentuk tabel, diagram gambar, piktogram, dan diagram batang (skala satu satuan);</v>
      </c>
      <c r="AW42" s="380" t="str">
        <f t="shared" si="23"/>
        <v/>
      </c>
      <c r="AX42" s="380" t="str">
        <f t="shared" si="24"/>
        <v/>
      </c>
      <c r="AY42" s="255" t="str">
        <f t="shared" ref="AY42:BH42" si="137">IF(D42&lt;$R$16,D42,"")</f>
        <v/>
      </c>
      <c r="AZ42" s="255" t="str">
        <f t="shared" si="137"/>
        <v/>
      </c>
      <c r="BA42" s="255" t="str">
        <f t="shared" si="137"/>
        <v/>
      </c>
      <c r="BB42" s="255" t="str">
        <f t="shared" si="137"/>
        <v/>
      </c>
      <c r="BC42" s="255" t="str">
        <f t="shared" si="137"/>
        <v/>
      </c>
      <c r="BD42" s="255" t="str">
        <f t="shared" si="137"/>
        <v/>
      </c>
      <c r="BE42" s="255" t="str">
        <f t="shared" si="137"/>
        <v/>
      </c>
      <c r="BF42" s="255" t="str">
        <f t="shared" si="137"/>
        <v/>
      </c>
      <c r="BG42" s="255">
        <f t="shared" si="137"/>
        <v>0</v>
      </c>
      <c r="BH42" s="255">
        <f t="shared" si="137"/>
        <v>0</v>
      </c>
      <c r="BI42" s="225" t="str">
        <f t="shared" ref="BI42:BR42" si="138">IFERROR(RANK(AY42,$AY42:$BH42,0)+COUNTIF($AY42:AY42,AY42)-1,"")</f>
        <v/>
      </c>
      <c r="BJ42" s="225" t="str">
        <f t="shared" si="138"/>
        <v/>
      </c>
      <c r="BK42" s="225" t="str">
        <f t="shared" si="138"/>
        <v/>
      </c>
      <c r="BL42" s="225" t="str">
        <f t="shared" si="138"/>
        <v/>
      </c>
      <c r="BM42" s="225" t="str">
        <f t="shared" si="138"/>
        <v/>
      </c>
      <c r="BN42" s="225" t="str">
        <f t="shared" si="138"/>
        <v/>
      </c>
      <c r="BO42" s="225" t="str">
        <f t="shared" si="138"/>
        <v/>
      </c>
      <c r="BP42" s="225" t="str">
        <f t="shared" si="138"/>
        <v/>
      </c>
      <c r="BQ42" s="225">
        <f t="shared" si="138"/>
        <v>1</v>
      </c>
      <c r="BR42" s="225">
        <f t="shared" si="138"/>
        <v>2</v>
      </c>
      <c r="BS42" s="379" t="str">
        <f t="shared" si="27"/>
        <v/>
      </c>
      <c r="BT42" s="377" t="str">
        <f t="shared" si="28"/>
        <v/>
      </c>
      <c r="BU42" s="377" t="str">
        <f t="shared" si="29"/>
        <v>mampu mengisi nilai yang belum diketahui dalam sebuah kalimat matematika yang berkaitan dengan penjumlahan dan pengurangan pada bilangan cacah sampai 100 (contoh:10+…=19,19-…=10);</v>
      </c>
      <c r="BV42" s="377" t="str">
        <f t="shared" si="30"/>
        <v/>
      </c>
      <c r="BW42" s="377" t="str">
        <f t="shared" si="31"/>
        <v>mampu mengukur panjang dan berat benda menggunakan satuan baku dan menentukan hubungan antar-satuan baku panjang (cm, m);</v>
      </c>
      <c r="BX42" s="377" t="str">
        <f t="shared" si="32"/>
        <v/>
      </c>
      <c r="BY42" s="377" t="str">
        <f t="shared" si="33"/>
        <v>mampu mendeskripsikan ciri berbagai bentuk bangun datar (segiempat, segitiga, segibanyak) serta menyusun (komposisi) dan mengurai (dekomposisi) berbagai bangun datar dengan lebih dari satu cara jika memungkinkan;</v>
      </c>
      <c r="BZ42" s="377" t="str">
        <f t="shared" si="34"/>
        <v/>
      </c>
      <c r="CA42" s="377">
        <f t="shared" si="35"/>
        <v>0</v>
      </c>
      <c r="CB42" s="377">
        <f t="shared" si="36"/>
        <v>0</v>
      </c>
      <c r="CC42"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cacah;mampu mengurutkan, membandingkan, menyajikan, menganalisis dan menginterpretasi data dalam bentuk tabel, diagram gambar, piktogram, dan diagram batang (skala satu satuan); sudah tercapai.</v>
      </c>
      <c r="CD42" s="257" t="str">
        <f t="shared" si="38"/>
        <v>Kompetensi dalam hal 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 perlu ditingkatkan.</v>
      </c>
    </row>
    <row r="43" spans="1:82" ht="18.75" customHeight="1">
      <c r="A43" s="190"/>
      <c r="B43" s="208">
        <f>'DATA PESERTA DIDIK'!A33</f>
        <v>28</v>
      </c>
      <c r="C43" s="248" t="str">
        <f>'DATA PESERTA DIDIK'!D33</f>
        <v>SYIFA AZZAHRA RAHMANIA</v>
      </c>
      <c r="D43" s="249">
        <v>93</v>
      </c>
      <c r="E43" s="249">
        <v>100</v>
      </c>
      <c r="F43" s="249">
        <v>100</v>
      </c>
      <c r="G43" s="249">
        <v>98</v>
      </c>
      <c r="H43" s="249">
        <v>100</v>
      </c>
      <c r="I43" s="249">
        <v>98</v>
      </c>
      <c r="J43" s="249">
        <v>100</v>
      </c>
      <c r="K43" s="249">
        <v>100</v>
      </c>
      <c r="L43" s="249"/>
      <c r="M43" s="249"/>
      <c r="N43" s="250">
        <f t="shared" si="6"/>
        <v>98.625</v>
      </c>
      <c r="O43" s="251"/>
      <c r="P43" s="251">
        <v>94</v>
      </c>
      <c r="Q43" s="250">
        <f t="shared" si="7"/>
        <v>94</v>
      </c>
      <c r="R43" s="250">
        <f t="shared" si="8"/>
        <v>97.083333333333329</v>
      </c>
      <c r="S43" s="190"/>
      <c r="T43" s="190"/>
      <c r="U43" s="253">
        <f t="shared" ref="U43:AD43" si="139">IF(D43&gt;=$R$16,D43,"")</f>
        <v>93</v>
      </c>
      <c r="V43" s="253">
        <f t="shared" si="139"/>
        <v>100</v>
      </c>
      <c r="W43" s="253">
        <f t="shared" si="139"/>
        <v>100</v>
      </c>
      <c r="X43" s="253">
        <f t="shared" si="139"/>
        <v>98</v>
      </c>
      <c r="Y43" s="253">
        <f t="shared" si="139"/>
        <v>100</v>
      </c>
      <c r="Z43" s="253">
        <f t="shared" si="139"/>
        <v>98</v>
      </c>
      <c r="AA43" s="253">
        <f t="shared" si="139"/>
        <v>100</v>
      </c>
      <c r="AB43" s="253">
        <f t="shared" si="139"/>
        <v>100</v>
      </c>
      <c r="AC43" s="253" t="str">
        <f t="shared" si="139"/>
        <v/>
      </c>
      <c r="AD43" s="253" t="str">
        <f t="shared" si="139"/>
        <v/>
      </c>
      <c r="AE43" s="254">
        <f t="shared" ref="AE43:AN43" si="140">IFERROR(RANK(U43,$U43:$AD43,0)+COUNTIF($U43:U43,U43)-1,"")</f>
        <v>8</v>
      </c>
      <c r="AF43" s="254">
        <f t="shared" si="140"/>
        <v>1</v>
      </c>
      <c r="AG43" s="254">
        <f t="shared" si="140"/>
        <v>2</v>
      </c>
      <c r="AH43" s="254">
        <f t="shared" si="140"/>
        <v>6</v>
      </c>
      <c r="AI43" s="254">
        <f t="shared" si="140"/>
        <v>3</v>
      </c>
      <c r="AJ43" s="254">
        <f t="shared" si="140"/>
        <v>7</v>
      </c>
      <c r="AK43" s="254">
        <f t="shared" si="140"/>
        <v>4</v>
      </c>
      <c r="AL43" s="254">
        <f t="shared" si="140"/>
        <v>5</v>
      </c>
      <c r="AM43" s="254" t="str">
        <f t="shared" si="140"/>
        <v/>
      </c>
      <c r="AN43" s="254" t="str">
        <f t="shared" si="140"/>
        <v/>
      </c>
      <c r="AO43" s="379" t="str">
        <f t="shared" si="15"/>
        <v/>
      </c>
      <c r="AP43" s="380" t="str">
        <f t="shared" si="16"/>
        <v>mampu menyatakan pecahan desimal persepuluhan danperseratusan, serta menghubungkan pecahan desimal perseratusan dengan konsep persen;</v>
      </c>
      <c r="AQ43" s="380" t="str">
        <f t="shared" si="17"/>
        <v>mampu mengisi nilai yang belum diketahui dalam sebuah kalimat matematika yang berkaitan dengan penjumlahan dan pengurangan pada bilangan cacah sampai 100 (contoh:10+…=19,19-…=10);</v>
      </c>
      <c r="AR43" s="380" t="str">
        <f t="shared" si="18"/>
        <v>mampu mengidentifikasi, meniru, dan mengembangkan pola gambar atau obyek sederhana dan pola bilangan membesar dan mengecil yang melibatkan penjumlahan dan pengurangan pada bilangan cacah sampai 100;</v>
      </c>
      <c r="AS43" s="380" t="str">
        <f t="shared" si="19"/>
        <v>mampu mengukur panjang dan berat benda menggunakan satuan baku dan menentukan hubungan antar-satuan baku panjang (cm, m);</v>
      </c>
      <c r="AT43" s="380" t="str">
        <f t="shared" si="20"/>
        <v>mampu mengukur dan mengestimasi luas dan volume menggunakan satuan tidak baku dan satuan baku berupa bilangan cacah;</v>
      </c>
      <c r="AU43" s="380" t="str">
        <f t="shared" si="21"/>
        <v>mampu mendeskripsikan ciri berbagai bentuk bangun datar (segiempat, segitiga, segibanyak) serta menyusun (komposisi) dan mengurai (dekomposisi) berbagai bangun datar dengan lebih dari satu cara jika memungkinkan;</v>
      </c>
      <c r="AV43" s="380" t="str">
        <f t="shared" si="22"/>
        <v>mampu mengurutkan, membandingkan, menyajikan, menganalisis dan menginterpretasi data dalam bentuk tabel, diagram gambar, piktogram, dan diagram batang (skala satu satuan);</v>
      </c>
      <c r="AW43" s="380" t="str">
        <f t="shared" si="23"/>
        <v/>
      </c>
      <c r="AX43" s="380" t="str">
        <f t="shared" si="24"/>
        <v/>
      </c>
      <c r="AY43" s="255" t="str">
        <f t="shared" ref="AY43:BH43" si="141">IF(D43&lt;$R$16,D43,"")</f>
        <v/>
      </c>
      <c r="AZ43" s="255" t="str">
        <f t="shared" si="141"/>
        <v/>
      </c>
      <c r="BA43" s="255" t="str">
        <f t="shared" si="141"/>
        <v/>
      </c>
      <c r="BB43" s="255" t="str">
        <f t="shared" si="141"/>
        <v/>
      </c>
      <c r="BC43" s="255" t="str">
        <f t="shared" si="141"/>
        <v/>
      </c>
      <c r="BD43" s="255" t="str">
        <f t="shared" si="141"/>
        <v/>
      </c>
      <c r="BE43" s="255" t="str">
        <f t="shared" si="141"/>
        <v/>
      </c>
      <c r="BF43" s="255" t="str">
        <f t="shared" si="141"/>
        <v/>
      </c>
      <c r="BG43" s="255">
        <f t="shared" si="141"/>
        <v>0</v>
      </c>
      <c r="BH43" s="255">
        <f t="shared" si="141"/>
        <v>0</v>
      </c>
      <c r="BI43" s="225" t="str">
        <f t="shared" ref="BI43:BR43" si="142">IFERROR(RANK(AY43,$AY43:$BH43,0)+COUNTIF($AY43:AY43,AY43)-1,"")</f>
        <v/>
      </c>
      <c r="BJ43" s="225" t="str">
        <f t="shared" si="142"/>
        <v/>
      </c>
      <c r="BK43" s="225" t="str">
        <f t="shared" si="142"/>
        <v/>
      </c>
      <c r="BL43" s="225" t="str">
        <f t="shared" si="142"/>
        <v/>
      </c>
      <c r="BM43" s="225" t="str">
        <f t="shared" si="142"/>
        <v/>
      </c>
      <c r="BN43" s="225" t="str">
        <f t="shared" si="142"/>
        <v/>
      </c>
      <c r="BO43" s="225" t="str">
        <f t="shared" si="142"/>
        <v/>
      </c>
      <c r="BP43" s="225" t="str">
        <f t="shared" si="142"/>
        <v/>
      </c>
      <c r="BQ43" s="225">
        <f t="shared" si="142"/>
        <v>1</v>
      </c>
      <c r="BR43" s="225">
        <f t="shared" si="142"/>
        <v>2</v>
      </c>
      <c r="BS43" s="379" t="str">
        <f t="shared" si="27"/>
        <v>mampu membandingkan dan mengurutkan antar-pecahan dengan pembilang satu(misalnya ½, 1/3, ¼) dan antar-pecahan dengan penyebut yang sama(misalnya, 2/8, 3/8, 7/8), serta mengenali pecahan senilai menggunakan gambar dan symbol matematika;</v>
      </c>
      <c r="BT43" s="377" t="str">
        <f t="shared" si="28"/>
        <v/>
      </c>
      <c r="BU43" s="377" t="str">
        <f t="shared" si="29"/>
        <v/>
      </c>
      <c r="BV43" s="377" t="str">
        <f t="shared" si="30"/>
        <v/>
      </c>
      <c r="BW43" s="377" t="str">
        <f t="shared" si="31"/>
        <v/>
      </c>
      <c r="BX43" s="377" t="str">
        <f t="shared" si="32"/>
        <v/>
      </c>
      <c r="BY43" s="377" t="str">
        <f t="shared" si="33"/>
        <v/>
      </c>
      <c r="BZ43" s="377" t="str">
        <f t="shared" si="34"/>
        <v/>
      </c>
      <c r="CA43" s="377">
        <f t="shared" si="35"/>
        <v>0</v>
      </c>
      <c r="CB43" s="377">
        <f t="shared" si="36"/>
        <v>0</v>
      </c>
      <c r="CC43"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43"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44" spans="1:82" ht="18.75" customHeight="1">
      <c r="A44" s="190"/>
      <c r="B44" s="208">
        <f>'DATA PESERTA DIDIK'!A34</f>
        <v>29</v>
      </c>
      <c r="C44" s="248" t="str">
        <f>'DATA PESERTA DIDIK'!D34</f>
        <v>ZERINA RAZEETA SHANUM</v>
      </c>
      <c r="D44" s="249">
        <v>88</v>
      </c>
      <c r="E44" s="249">
        <v>99</v>
      </c>
      <c r="F44" s="249">
        <v>95</v>
      </c>
      <c r="G44" s="249">
        <v>90</v>
      </c>
      <c r="H44" s="249">
        <v>95</v>
      </c>
      <c r="I44" s="249">
        <v>90</v>
      </c>
      <c r="J44" s="249">
        <v>95</v>
      </c>
      <c r="K44" s="249">
        <v>95</v>
      </c>
      <c r="L44" s="249"/>
      <c r="M44" s="249"/>
      <c r="N44" s="250">
        <f t="shared" si="6"/>
        <v>93.375</v>
      </c>
      <c r="O44" s="251"/>
      <c r="P44" s="251">
        <v>82</v>
      </c>
      <c r="Q44" s="250">
        <f t="shared" si="7"/>
        <v>82</v>
      </c>
      <c r="R44" s="250">
        <f t="shared" si="8"/>
        <v>89.583333333333329</v>
      </c>
      <c r="S44" s="190"/>
      <c r="T44" s="190"/>
      <c r="U44" s="253" t="str">
        <f t="shared" ref="U44:AD44" si="143">IF(D44&gt;=$R$16,D44,"")</f>
        <v/>
      </c>
      <c r="V44" s="253">
        <f t="shared" si="143"/>
        <v>99</v>
      </c>
      <c r="W44" s="253">
        <f t="shared" si="143"/>
        <v>95</v>
      </c>
      <c r="X44" s="253">
        <f t="shared" si="143"/>
        <v>90</v>
      </c>
      <c r="Y44" s="253">
        <f t="shared" si="143"/>
        <v>95</v>
      </c>
      <c r="Z44" s="253">
        <f t="shared" si="143"/>
        <v>90</v>
      </c>
      <c r="AA44" s="253">
        <f t="shared" si="143"/>
        <v>95</v>
      </c>
      <c r="AB44" s="253">
        <f t="shared" si="143"/>
        <v>95</v>
      </c>
      <c r="AC44" s="253" t="str">
        <f t="shared" si="143"/>
        <v/>
      </c>
      <c r="AD44" s="253" t="str">
        <f t="shared" si="143"/>
        <v/>
      </c>
      <c r="AE44" s="254" t="str">
        <f t="shared" ref="AE44:AN44" si="144">IFERROR(RANK(U44,$U44:$AD44,0)+COUNTIF($U44:U44,U44)-1,"")</f>
        <v/>
      </c>
      <c r="AF44" s="254">
        <f t="shared" si="144"/>
        <v>1</v>
      </c>
      <c r="AG44" s="254">
        <f t="shared" si="144"/>
        <v>2</v>
      </c>
      <c r="AH44" s="254">
        <f t="shared" si="144"/>
        <v>6</v>
      </c>
      <c r="AI44" s="254">
        <f t="shared" si="144"/>
        <v>3</v>
      </c>
      <c r="AJ44" s="254">
        <f t="shared" si="144"/>
        <v>7</v>
      </c>
      <c r="AK44" s="254">
        <f t="shared" si="144"/>
        <v>4</v>
      </c>
      <c r="AL44" s="254">
        <f t="shared" si="144"/>
        <v>5</v>
      </c>
      <c r="AM44" s="254" t="str">
        <f t="shared" si="144"/>
        <v/>
      </c>
      <c r="AN44" s="254" t="str">
        <f t="shared" si="144"/>
        <v/>
      </c>
      <c r="AO44" s="379" t="str">
        <f t="shared" si="15"/>
        <v/>
      </c>
      <c r="AP44" s="380" t="str">
        <f t="shared" si="16"/>
        <v>mampu menyatakan pecahan desimal persepuluhan danperseratusan, serta menghubungkan pecahan desimal perseratusan dengan konsep persen;</v>
      </c>
      <c r="AQ44" s="380" t="str">
        <f t="shared" si="17"/>
        <v>mampu mengisi nilai yang belum diketahui dalam sebuah kalimat matematika yang berkaitan dengan penjumlahan dan pengurangan pada bilangan cacah sampai 100 (contoh:10+…=19,19-…=10);</v>
      </c>
      <c r="AR44" s="380" t="str">
        <f t="shared" si="18"/>
        <v>mampu mengidentifikasi, meniru, dan mengembangkan pola gambar atau obyek sederhana dan pola bilangan membesar dan mengecil yang melibatkan penjumlahan dan pengurangan pada bilangan cacah sampai 100;</v>
      </c>
      <c r="AS44" s="380" t="str">
        <f t="shared" si="19"/>
        <v>mampu mengukur panjang dan berat benda menggunakan satuan baku dan menentukan hubungan antar-satuan baku panjang (cm, m);</v>
      </c>
      <c r="AT44" s="380" t="str">
        <f t="shared" si="20"/>
        <v>mampu mengukur dan mengestimasi luas dan volume menggunakan satuan tidak baku dan satuan baku berupa bilangan cacah;</v>
      </c>
      <c r="AU44" s="380" t="str">
        <f t="shared" si="21"/>
        <v>mampu mendeskripsikan ciri berbagai bentuk bangun datar (segiempat, segitiga, segibanyak) serta menyusun (komposisi) dan mengurai (dekomposisi) berbagai bangun datar dengan lebih dari satu cara jika memungkinkan;</v>
      </c>
      <c r="AV44" s="380" t="str">
        <f t="shared" si="22"/>
        <v>mampu mengurutkan, membandingkan, menyajikan, menganalisis dan menginterpretasi data dalam bentuk tabel, diagram gambar, piktogram, dan diagram batang (skala satu satuan);</v>
      </c>
      <c r="AW44" s="380" t="str">
        <f t="shared" si="23"/>
        <v/>
      </c>
      <c r="AX44" s="380" t="str">
        <f t="shared" si="24"/>
        <v/>
      </c>
      <c r="AY44" s="255">
        <f t="shared" ref="AY44:BH44" si="145">IF(D44&lt;$R$16,D44,"")</f>
        <v>88</v>
      </c>
      <c r="AZ44" s="255" t="str">
        <f t="shared" si="145"/>
        <v/>
      </c>
      <c r="BA44" s="255" t="str">
        <f t="shared" si="145"/>
        <v/>
      </c>
      <c r="BB44" s="255" t="str">
        <f t="shared" si="145"/>
        <v/>
      </c>
      <c r="BC44" s="255" t="str">
        <f t="shared" si="145"/>
        <v/>
      </c>
      <c r="BD44" s="255" t="str">
        <f t="shared" si="145"/>
        <v/>
      </c>
      <c r="BE44" s="255" t="str">
        <f t="shared" si="145"/>
        <v/>
      </c>
      <c r="BF44" s="255" t="str">
        <f t="shared" si="145"/>
        <v/>
      </c>
      <c r="BG44" s="255">
        <f t="shared" si="145"/>
        <v>0</v>
      </c>
      <c r="BH44" s="255">
        <f t="shared" si="145"/>
        <v>0</v>
      </c>
      <c r="BI44" s="225">
        <f t="shared" ref="BI44:BR44" si="146">IFERROR(RANK(AY44,$AY44:$BH44,0)+COUNTIF($AY44:AY44,AY44)-1,"")</f>
        <v>1</v>
      </c>
      <c r="BJ44" s="225" t="str">
        <f t="shared" si="146"/>
        <v/>
      </c>
      <c r="BK44" s="225" t="str">
        <f t="shared" si="146"/>
        <v/>
      </c>
      <c r="BL44" s="225" t="str">
        <f t="shared" si="146"/>
        <v/>
      </c>
      <c r="BM44" s="225" t="str">
        <f t="shared" si="146"/>
        <v/>
      </c>
      <c r="BN44" s="225" t="str">
        <f t="shared" si="146"/>
        <v/>
      </c>
      <c r="BO44" s="225" t="str">
        <f t="shared" si="146"/>
        <v/>
      </c>
      <c r="BP44" s="225" t="str">
        <f t="shared" si="146"/>
        <v/>
      </c>
      <c r="BQ44" s="225">
        <f t="shared" si="146"/>
        <v>2</v>
      </c>
      <c r="BR44" s="225">
        <f t="shared" si="146"/>
        <v>3</v>
      </c>
      <c r="BS44" s="379" t="str">
        <f t="shared" si="27"/>
        <v>mampu membandingkan dan mengurutkan antar-pecahan dengan pembilang satu(misalnya ½, 1/3, ¼) dan antar-pecahan dengan penyebut yang sama(misalnya, 2/8, 3/8, 7/8), serta mengenali pecahan senilai menggunakan gambar dan symbol matematika;</v>
      </c>
      <c r="BT44" s="377" t="str">
        <f t="shared" si="28"/>
        <v/>
      </c>
      <c r="BU44" s="377" t="str">
        <f t="shared" si="29"/>
        <v/>
      </c>
      <c r="BV44" s="377" t="str">
        <f t="shared" si="30"/>
        <v/>
      </c>
      <c r="BW44" s="377" t="str">
        <f t="shared" si="31"/>
        <v/>
      </c>
      <c r="BX44" s="377" t="str">
        <f t="shared" si="32"/>
        <v/>
      </c>
      <c r="BY44" s="377" t="str">
        <f t="shared" si="33"/>
        <v/>
      </c>
      <c r="BZ44" s="377" t="str">
        <f t="shared" si="34"/>
        <v/>
      </c>
      <c r="CA44" s="377">
        <f t="shared" si="35"/>
        <v>0</v>
      </c>
      <c r="CB44" s="377">
        <f t="shared" si="36"/>
        <v>0</v>
      </c>
      <c r="CC44"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44"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45" spans="1:82" ht="18.75" customHeight="1">
      <c r="A45" s="190"/>
      <c r="B45" s="208">
        <f>'DATA PESERTA DIDIK'!A35</f>
        <v>30</v>
      </c>
      <c r="C45" s="248" t="str">
        <f>'DATA PESERTA DIDIK'!D35</f>
        <v>ANAYRA TALITHA AZZAHRA</v>
      </c>
      <c r="D45" s="249">
        <v>93</v>
      </c>
      <c r="E45" s="249">
        <v>100</v>
      </c>
      <c r="F45" s="249">
        <v>95</v>
      </c>
      <c r="G45" s="249">
        <v>90</v>
      </c>
      <c r="H45" s="249">
        <v>95</v>
      </c>
      <c r="I45" s="249">
        <v>90</v>
      </c>
      <c r="J45" s="249">
        <v>95</v>
      </c>
      <c r="K45" s="249">
        <v>95</v>
      </c>
      <c r="L45" s="249"/>
      <c r="M45" s="249"/>
      <c r="N45" s="250">
        <f t="shared" si="6"/>
        <v>94.125</v>
      </c>
      <c r="O45" s="251"/>
      <c r="P45" s="251">
        <v>88</v>
      </c>
      <c r="Q45" s="250">
        <f t="shared" si="7"/>
        <v>88</v>
      </c>
      <c r="R45" s="250">
        <f t="shared" si="8"/>
        <v>92.083333333333329</v>
      </c>
      <c r="S45" s="190"/>
      <c r="T45" s="190"/>
      <c r="U45" s="253">
        <f t="shared" ref="U45:AD45" si="147">IF(D45&gt;=$R$16,D45,"")</f>
        <v>93</v>
      </c>
      <c r="V45" s="253">
        <f t="shared" si="147"/>
        <v>100</v>
      </c>
      <c r="W45" s="253">
        <f t="shared" si="147"/>
        <v>95</v>
      </c>
      <c r="X45" s="253">
        <f t="shared" si="147"/>
        <v>90</v>
      </c>
      <c r="Y45" s="253">
        <f t="shared" si="147"/>
        <v>95</v>
      </c>
      <c r="Z45" s="253">
        <f t="shared" si="147"/>
        <v>90</v>
      </c>
      <c r="AA45" s="253">
        <f t="shared" si="147"/>
        <v>95</v>
      </c>
      <c r="AB45" s="253">
        <f t="shared" si="147"/>
        <v>95</v>
      </c>
      <c r="AC45" s="253" t="str">
        <f t="shared" si="147"/>
        <v/>
      </c>
      <c r="AD45" s="253" t="str">
        <f t="shared" si="147"/>
        <v/>
      </c>
      <c r="AE45" s="254">
        <f t="shared" ref="AE45:AN45" si="148">IFERROR(RANK(U45,$U45:$AD45,0)+COUNTIF($U45:U45,U45)-1,"")</f>
        <v>6</v>
      </c>
      <c r="AF45" s="254">
        <f t="shared" si="148"/>
        <v>1</v>
      </c>
      <c r="AG45" s="254">
        <f t="shared" si="148"/>
        <v>2</v>
      </c>
      <c r="AH45" s="254">
        <f t="shared" si="148"/>
        <v>7</v>
      </c>
      <c r="AI45" s="254">
        <f t="shared" si="148"/>
        <v>3</v>
      </c>
      <c r="AJ45" s="254">
        <f t="shared" si="148"/>
        <v>8</v>
      </c>
      <c r="AK45" s="254">
        <f t="shared" si="148"/>
        <v>4</v>
      </c>
      <c r="AL45" s="254">
        <f t="shared" si="148"/>
        <v>5</v>
      </c>
      <c r="AM45" s="254" t="str">
        <f t="shared" si="148"/>
        <v/>
      </c>
      <c r="AN45" s="254" t="str">
        <f t="shared" si="148"/>
        <v/>
      </c>
      <c r="AO45" s="379" t="str">
        <f t="shared" si="15"/>
        <v>mampu membandingkan dan mengurutkan antar-pecahan dengan pembilang satu(misalnya ½, 1/3, ¼) dan antar-pecahan dengan penyebut yang sama(misalnya, 2/8, 3/8, 7/8), serta mengenali pecahan senilai menggunakan gambar dan symbol matematika;</v>
      </c>
      <c r="AP45" s="380" t="str">
        <f t="shared" si="16"/>
        <v>mampu menyatakan pecahan desimal persepuluhan danperseratusan, serta menghubungkan pecahan desimal perseratusan dengan konsep persen;</v>
      </c>
      <c r="AQ45" s="380" t="str">
        <f t="shared" si="17"/>
        <v>mampu mengisi nilai yang belum diketahui dalam sebuah kalimat matematika yang berkaitan dengan penjumlahan dan pengurangan pada bilangan cacah sampai 100 (contoh:10+…=19,19-…=10);</v>
      </c>
      <c r="AR45" s="380" t="str">
        <f t="shared" si="18"/>
        <v/>
      </c>
      <c r="AS45" s="380" t="str">
        <f t="shared" si="19"/>
        <v>mampu mengukur panjang dan berat benda menggunakan satuan baku dan menentukan hubungan antar-satuan baku panjang (cm, m);</v>
      </c>
      <c r="AT45" s="380" t="str">
        <f t="shared" si="20"/>
        <v/>
      </c>
      <c r="AU45" s="380" t="str">
        <f t="shared" si="21"/>
        <v>mampu mendeskripsikan ciri berbagai bentuk bangun datar (segiempat, segitiga, segibanyak) serta menyusun (komposisi) dan mengurai (dekomposisi) berbagai bangun datar dengan lebih dari satu cara jika memungkinkan;</v>
      </c>
      <c r="AV45" s="380" t="str">
        <f t="shared" si="22"/>
        <v>mampu mengurutkan, membandingkan, menyajikan, menganalisis dan menginterpretasi data dalam bentuk tabel, diagram gambar, piktogram, dan diagram batang (skala satu satuan);</v>
      </c>
      <c r="AW45" s="380" t="str">
        <f t="shared" si="23"/>
        <v/>
      </c>
      <c r="AX45" s="380" t="str">
        <f t="shared" si="24"/>
        <v/>
      </c>
      <c r="AY45" s="255" t="str">
        <f t="shared" ref="AY45:BH45" si="149">IF(D45&lt;$R$16,D45,"")</f>
        <v/>
      </c>
      <c r="AZ45" s="255" t="str">
        <f t="shared" si="149"/>
        <v/>
      </c>
      <c r="BA45" s="255" t="str">
        <f t="shared" si="149"/>
        <v/>
      </c>
      <c r="BB45" s="255" t="str">
        <f t="shared" si="149"/>
        <v/>
      </c>
      <c r="BC45" s="255" t="str">
        <f t="shared" si="149"/>
        <v/>
      </c>
      <c r="BD45" s="255" t="str">
        <f t="shared" si="149"/>
        <v/>
      </c>
      <c r="BE45" s="255" t="str">
        <f t="shared" si="149"/>
        <v/>
      </c>
      <c r="BF45" s="255" t="str">
        <f t="shared" si="149"/>
        <v/>
      </c>
      <c r="BG45" s="255">
        <f t="shared" si="149"/>
        <v>0</v>
      </c>
      <c r="BH45" s="255">
        <f t="shared" si="149"/>
        <v>0</v>
      </c>
      <c r="BI45" s="225" t="str">
        <f t="shared" ref="BI45:BR45" si="150">IFERROR(RANK(AY45,$AY45:$BH45,0)+COUNTIF($AY45:AY45,AY45)-1,"")</f>
        <v/>
      </c>
      <c r="BJ45" s="225" t="str">
        <f t="shared" si="150"/>
        <v/>
      </c>
      <c r="BK45" s="225" t="str">
        <f t="shared" si="150"/>
        <v/>
      </c>
      <c r="BL45" s="225" t="str">
        <f t="shared" si="150"/>
        <v/>
      </c>
      <c r="BM45" s="225" t="str">
        <f t="shared" si="150"/>
        <v/>
      </c>
      <c r="BN45" s="225" t="str">
        <f t="shared" si="150"/>
        <v/>
      </c>
      <c r="BO45" s="225" t="str">
        <f t="shared" si="150"/>
        <v/>
      </c>
      <c r="BP45" s="225" t="str">
        <f t="shared" si="150"/>
        <v/>
      </c>
      <c r="BQ45" s="225">
        <f t="shared" si="150"/>
        <v>1</v>
      </c>
      <c r="BR45" s="225">
        <f t="shared" si="150"/>
        <v>2</v>
      </c>
      <c r="BS45" s="379" t="str">
        <f t="shared" si="27"/>
        <v/>
      </c>
      <c r="BT45" s="377" t="str">
        <f t="shared" si="28"/>
        <v/>
      </c>
      <c r="BU45" s="377" t="str">
        <f t="shared" si="29"/>
        <v/>
      </c>
      <c r="BV45" s="377" t="str">
        <f t="shared" si="30"/>
        <v>mampu mengidentifikasi, meniru, dan mengembangkan pola gambar atau obyek sederhana dan pola bilangan membesar dan mengecil yang melibatkan penjumlahan dan pengurangan pada bilangan cacah sampai 100;</v>
      </c>
      <c r="BW45" s="377" t="str">
        <f t="shared" si="31"/>
        <v/>
      </c>
      <c r="BX45" s="377" t="str">
        <f t="shared" si="32"/>
        <v>mampu mengukur dan mengestimasi luas dan volume menggunakan satuan tidak baku dan satuan baku berupa bilangan cacah;</v>
      </c>
      <c r="BY45" s="377" t="str">
        <f t="shared" si="33"/>
        <v/>
      </c>
      <c r="BZ45" s="377" t="str">
        <f t="shared" si="34"/>
        <v/>
      </c>
      <c r="CA45" s="377">
        <f t="shared" si="35"/>
        <v>0</v>
      </c>
      <c r="CB45" s="377">
        <f t="shared" si="36"/>
        <v>0</v>
      </c>
      <c r="CC45"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mengukur panjang dan berat benda menggunakan satuan baku dan menentukan hubungan antar-satuan baku panjang (cm, m);mampu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45" s="257" t="str">
        <f t="shared" si="38"/>
        <v>Kompetensi dalam hal mampu mengidentifikasi, meniru, dan mengembangkan pola gambar atau obyek sederhana dan pola bilangan membesar dan mengecil yang melibatkan penjumlahan dan pengurangan pada bilangan cacah sampai 100;mampu mengukur dan mengestimasi luas dan volume menggunakan satuan tidak baku dan satuan baku berupa bilangan cacah; perlu ditingkatkan.</v>
      </c>
    </row>
    <row r="46" spans="1:82" ht="18.75" customHeight="1">
      <c r="A46" s="190"/>
      <c r="B46" s="208">
        <f>'DATA PESERTA DIDIK'!A36</f>
        <v>31</v>
      </c>
      <c r="C46" s="248" t="str">
        <f>'DATA PESERTA DIDIK'!D36</f>
        <v>VARIO RAUF WILUTOMO</v>
      </c>
      <c r="D46" s="249">
        <v>95.5</v>
      </c>
      <c r="E46" s="249">
        <v>100</v>
      </c>
      <c r="F46" s="249">
        <v>90</v>
      </c>
      <c r="G46" s="249">
        <v>90</v>
      </c>
      <c r="H46" s="249">
        <v>90</v>
      </c>
      <c r="I46" s="249">
        <v>90</v>
      </c>
      <c r="J46" s="249">
        <v>90</v>
      </c>
      <c r="K46" s="249">
        <v>100</v>
      </c>
      <c r="L46" s="249"/>
      <c r="M46" s="249"/>
      <c r="N46" s="250">
        <f t="shared" si="6"/>
        <v>93.1875</v>
      </c>
      <c r="O46" s="251"/>
      <c r="P46" s="251">
        <v>89</v>
      </c>
      <c r="Q46" s="250">
        <f t="shared" si="7"/>
        <v>89</v>
      </c>
      <c r="R46" s="250">
        <f t="shared" si="8"/>
        <v>91.791666666666671</v>
      </c>
      <c r="S46" s="190"/>
      <c r="T46" s="190"/>
      <c r="U46" s="253">
        <f t="shared" ref="U46:AD46" si="151">IF(D46&gt;=$R$16,D46,"")</f>
        <v>95.5</v>
      </c>
      <c r="V46" s="253">
        <f t="shared" si="151"/>
        <v>100</v>
      </c>
      <c r="W46" s="253">
        <f t="shared" si="151"/>
        <v>90</v>
      </c>
      <c r="X46" s="253">
        <f t="shared" si="151"/>
        <v>90</v>
      </c>
      <c r="Y46" s="253">
        <f t="shared" si="151"/>
        <v>90</v>
      </c>
      <c r="Z46" s="253">
        <f t="shared" si="151"/>
        <v>90</v>
      </c>
      <c r="AA46" s="253">
        <f t="shared" si="151"/>
        <v>90</v>
      </c>
      <c r="AB46" s="253">
        <f t="shared" si="151"/>
        <v>100</v>
      </c>
      <c r="AC46" s="253" t="str">
        <f t="shared" si="151"/>
        <v/>
      </c>
      <c r="AD46" s="253" t="str">
        <f t="shared" si="151"/>
        <v/>
      </c>
      <c r="AE46" s="254">
        <f t="shared" ref="AE46:AN46" si="152">IFERROR(RANK(U46,$U46:$AD46,0)+COUNTIF($U46:U46,U46)-1,"")</f>
        <v>3</v>
      </c>
      <c r="AF46" s="254">
        <f t="shared" si="152"/>
        <v>1</v>
      </c>
      <c r="AG46" s="254">
        <f t="shared" si="152"/>
        <v>4</v>
      </c>
      <c r="AH46" s="254">
        <f t="shared" si="152"/>
        <v>5</v>
      </c>
      <c r="AI46" s="254">
        <f t="shared" si="152"/>
        <v>6</v>
      </c>
      <c r="AJ46" s="254">
        <f t="shared" si="152"/>
        <v>7</v>
      </c>
      <c r="AK46" s="254">
        <f t="shared" si="152"/>
        <v>8</v>
      </c>
      <c r="AL46" s="254">
        <f t="shared" si="152"/>
        <v>2</v>
      </c>
      <c r="AM46" s="254" t="str">
        <f t="shared" si="152"/>
        <v/>
      </c>
      <c r="AN46" s="254" t="str">
        <f t="shared" si="152"/>
        <v/>
      </c>
      <c r="AO46" s="379" t="str">
        <f t="shared" si="15"/>
        <v>mampu membandingkan dan mengurutkan antar-pecahan dengan pembilang satu(misalnya ½, 1/3, ¼) dan antar-pecahan dengan penyebut yang sama(misalnya, 2/8, 3/8, 7/8), serta mengenali pecahan senilai menggunakan gambar dan symbol matematika;</v>
      </c>
      <c r="AP46" s="380" t="str">
        <f t="shared" si="16"/>
        <v>mampu menyatakan pecahan desimal persepuluhan danperseratusan, serta menghubungkan pecahan desimal perseratusan dengan konsep persen;</v>
      </c>
      <c r="AQ46" s="380" t="str">
        <f t="shared" si="17"/>
        <v/>
      </c>
      <c r="AR46" s="380" t="str">
        <f t="shared" si="18"/>
        <v/>
      </c>
      <c r="AS46" s="380" t="str">
        <f t="shared" si="19"/>
        <v/>
      </c>
      <c r="AT46" s="380" t="str">
        <f t="shared" si="20"/>
        <v/>
      </c>
      <c r="AU46" s="380" t="str">
        <f t="shared" si="21"/>
        <v/>
      </c>
      <c r="AV46" s="380" t="str">
        <f t="shared" si="22"/>
        <v>mampu mengurutkan, membandingkan, menyajikan, menganalisis dan menginterpretasi data dalam bentuk tabel, diagram gambar, piktogram, dan diagram batang (skala satu satuan);</v>
      </c>
      <c r="AW46" s="380" t="str">
        <f t="shared" si="23"/>
        <v/>
      </c>
      <c r="AX46" s="380" t="str">
        <f t="shared" si="24"/>
        <v/>
      </c>
      <c r="AY46" s="255" t="str">
        <f t="shared" ref="AY46:BH46" si="153">IF(D46&lt;$R$16,D46,"")</f>
        <v/>
      </c>
      <c r="AZ46" s="255" t="str">
        <f t="shared" si="153"/>
        <v/>
      </c>
      <c r="BA46" s="255" t="str">
        <f t="shared" si="153"/>
        <v/>
      </c>
      <c r="BB46" s="255" t="str">
        <f t="shared" si="153"/>
        <v/>
      </c>
      <c r="BC46" s="255" t="str">
        <f t="shared" si="153"/>
        <v/>
      </c>
      <c r="BD46" s="255" t="str">
        <f t="shared" si="153"/>
        <v/>
      </c>
      <c r="BE46" s="255" t="str">
        <f t="shared" si="153"/>
        <v/>
      </c>
      <c r="BF46" s="255" t="str">
        <f t="shared" si="153"/>
        <v/>
      </c>
      <c r="BG46" s="255">
        <f t="shared" si="153"/>
        <v>0</v>
      </c>
      <c r="BH46" s="255">
        <f t="shared" si="153"/>
        <v>0</v>
      </c>
      <c r="BI46" s="225" t="str">
        <f t="shared" ref="BI46:BR46" si="154">IFERROR(RANK(AY46,$AY46:$BH46,0)+COUNTIF($AY46:AY46,AY46)-1,"")</f>
        <v/>
      </c>
      <c r="BJ46" s="225" t="str">
        <f t="shared" si="154"/>
        <v/>
      </c>
      <c r="BK46" s="225" t="str">
        <f t="shared" si="154"/>
        <v/>
      </c>
      <c r="BL46" s="225" t="str">
        <f t="shared" si="154"/>
        <v/>
      </c>
      <c r="BM46" s="225" t="str">
        <f t="shared" si="154"/>
        <v/>
      </c>
      <c r="BN46" s="225" t="str">
        <f t="shared" si="154"/>
        <v/>
      </c>
      <c r="BO46" s="225" t="str">
        <f t="shared" si="154"/>
        <v/>
      </c>
      <c r="BP46" s="225" t="str">
        <f t="shared" si="154"/>
        <v/>
      </c>
      <c r="BQ46" s="225">
        <f t="shared" si="154"/>
        <v>1</v>
      </c>
      <c r="BR46" s="225">
        <f t="shared" si="154"/>
        <v>2</v>
      </c>
      <c r="BS46" s="379" t="str">
        <f t="shared" si="27"/>
        <v/>
      </c>
      <c r="BT46" s="377" t="str">
        <f t="shared" si="28"/>
        <v/>
      </c>
      <c r="BU46" s="377" t="str">
        <f t="shared" si="29"/>
        <v>mampu mengisi nilai yang belum diketahui dalam sebuah kalimat matematika yang berkaitan dengan penjumlahan dan pengurangan pada bilangan cacah sampai 100 (contoh:10+…=19,19-…=10);</v>
      </c>
      <c r="BV46" s="377" t="str">
        <f t="shared" si="30"/>
        <v>mampu mengidentifikasi, meniru, dan mengembangkan pola gambar atau obyek sederhana dan pola bilangan membesar dan mengecil yang melibatkan penjumlahan dan pengurangan pada bilangan cacah sampai 100;</v>
      </c>
      <c r="BW46" s="377" t="str">
        <f t="shared" si="31"/>
        <v>mampu mengukur panjang dan berat benda menggunakan satuan baku dan menentukan hubungan antar-satuan baku panjang (cm, m);</v>
      </c>
      <c r="BX46" s="377" t="str">
        <f t="shared" si="32"/>
        <v>mampu mengukur dan mengestimasi luas dan volume menggunakan satuan tidak baku dan satuan baku berupa bilangan cacah;</v>
      </c>
      <c r="BY46" s="377" t="str">
        <f t="shared" si="33"/>
        <v>mampu mendeskripsikan ciri berbagai bentuk bangun datar (segiempat, segitiga, segibanyak) serta menyusun (komposisi) dan mengurai (dekomposisi) berbagai bangun datar dengan lebih dari satu cara jika memungkinkan;</v>
      </c>
      <c r="BZ46" s="377" t="str">
        <f t="shared" si="34"/>
        <v/>
      </c>
      <c r="CA46" s="377">
        <f t="shared" si="35"/>
        <v>0</v>
      </c>
      <c r="CB46" s="377">
        <f t="shared" si="36"/>
        <v>0</v>
      </c>
      <c r="CC46" s="257" t="str">
        <f t="shared" si="37"/>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CD46" s="257" t="str">
        <f t="shared" si="38"/>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row>
    <row r="47" spans="1:82" ht="18.75" customHeight="1">
      <c r="A47" s="190"/>
      <c r="B47" s="208">
        <f>'DATA PESERTA DIDIK'!A37</f>
        <v>32</v>
      </c>
      <c r="C47" s="248" t="str">
        <f>'DATA PESERTA DIDIK'!D37</f>
        <v>BERLIANTI QAIRINA WIGATI CANDRA</v>
      </c>
      <c r="D47" s="249">
        <v>80.5</v>
      </c>
      <c r="E47" s="249">
        <v>100</v>
      </c>
      <c r="F47" s="249">
        <v>90</v>
      </c>
      <c r="G47" s="249">
        <v>88</v>
      </c>
      <c r="H47" s="249">
        <v>90</v>
      </c>
      <c r="I47" s="249">
        <v>88</v>
      </c>
      <c r="J47" s="249">
        <v>90</v>
      </c>
      <c r="K47" s="249">
        <v>90</v>
      </c>
      <c r="L47" s="249"/>
      <c r="M47" s="249"/>
      <c r="N47" s="250">
        <f t="shared" si="6"/>
        <v>89.5625</v>
      </c>
      <c r="O47" s="251"/>
      <c r="P47" s="251">
        <v>81</v>
      </c>
      <c r="Q47" s="250">
        <f t="shared" si="7"/>
        <v>81</v>
      </c>
      <c r="R47" s="250">
        <f t="shared" si="8"/>
        <v>86.708333333333329</v>
      </c>
      <c r="S47" s="190"/>
      <c r="T47" s="190"/>
      <c r="U47" s="253" t="str">
        <f t="shared" ref="U47:AD47" si="155">IF(D47&gt;=$R$16,D47,"")</f>
        <v/>
      </c>
      <c r="V47" s="253">
        <f t="shared" si="155"/>
        <v>100</v>
      </c>
      <c r="W47" s="253">
        <f t="shared" si="155"/>
        <v>90</v>
      </c>
      <c r="X47" s="253" t="str">
        <f t="shared" si="155"/>
        <v/>
      </c>
      <c r="Y47" s="253">
        <f t="shared" si="155"/>
        <v>90</v>
      </c>
      <c r="Z47" s="253" t="str">
        <f t="shared" si="155"/>
        <v/>
      </c>
      <c r="AA47" s="253">
        <f t="shared" si="155"/>
        <v>90</v>
      </c>
      <c r="AB47" s="253">
        <f t="shared" si="155"/>
        <v>90</v>
      </c>
      <c r="AC47" s="253" t="str">
        <f t="shared" si="155"/>
        <v/>
      </c>
      <c r="AD47" s="253" t="str">
        <f t="shared" si="155"/>
        <v/>
      </c>
      <c r="AE47" s="254" t="str">
        <f t="shared" ref="AE47:AN47" si="156">IFERROR(RANK(U47,$U47:$AD47,0)+COUNTIF($U47:U47,U47)-1,"")</f>
        <v/>
      </c>
      <c r="AF47" s="254">
        <f t="shared" si="156"/>
        <v>1</v>
      </c>
      <c r="AG47" s="254">
        <f t="shared" si="156"/>
        <v>2</v>
      </c>
      <c r="AH47" s="254" t="str">
        <f t="shared" si="156"/>
        <v/>
      </c>
      <c r="AI47" s="254">
        <f t="shared" si="156"/>
        <v>3</v>
      </c>
      <c r="AJ47" s="254" t="str">
        <f t="shared" si="156"/>
        <v/>
      </c>
      <c r="AK47" s="254">
        <f t="shared" si="156"/>
        <v>4</v>
      </c>
      <c r="AL47" s="254">
        <f t="shared" si="156"/>
        <v>5</v>
      </c>
      <c r="AM47" s="254" t="str">
        <f t="shared" si="156"/>
        <v/>
      </c>
      <c r="AN47" s="254" t="str">
        <f t="shared" si="156"/>
        <v/>
      </c>
      <c r="AO47" s="379" t="str">
        <f t="shared" si="15"/>
        <v/>
      </c>
      <c r="AP47" s="380" t="str">
        <f t="shared" si="16"/>
        <v>mampu menyatakan pecahan desimal persepuluhan danperseratusan, serta menghubungkan pecahan desimal perseratusan dengan konsep persen;</v>
      </c>
      <c r="AQ47" s="380" t="str">
        <f t="shared" si="17"/>
        <v>mampu mengisi nilai yang belum diketahui dalam sebuah kalimat matematika yang berkaitan dengan penjumlahan dan pengurangan pada bilangan cacah sampai 100 (contoh:10+…=19,19-…=10);</v>
      </c>
      <c r="AR47" s="380" t="str">
        <f t="shared" si="18"/>
        <v>mampu mengidentifikasi, meniru, dan mengembangkan pola gambar atau obyek sederhana dan pola bilangan membesar dan mengecil yang melibatkan penjumlahan dan pengurangan pada bilangan cacah sampai 100;</v>
      </c>
      <c r="AS47" s="380" t="str">
        <f t="shared" si="19"/>
        <v>mampu mengukur panjang dan berat benda menggunakan satuan baku dan menentukan hubungan antar-satuan baku panjang (cm, m);</v>
      </c>
      <c r="AT47" s="380" t="str">
        <f t="shared" si="20"/>
        <v>mampu mengukur dan mengestimasi luas dan volume menggunakan satuan tidak baku dan satuan baku berupa bilangan cacah;</v>
      </c>
      <c r="AU47" s="380" t="str">
        <f t="shared" si="21"/>
        <v>mampu mendeskripsikan ciri berbagai bentuk bangun datar (segiempat, segitiga, segibanyak) serta menyusun (komposisi) dan mengurai (dekomposisi) berbagai bangun datar dengan lebih dari satu cara jika memungkinkan;</v>
      </c>
      <c r="AV47" s="380" t="str">
        <f t="shared" si="22"/>
        <v>mampu mengurutkan, membandingkan, menyajikan, menganalisis dan menginterpretasi data dalam bentuk tabel, diagram gambar, piktogram, dan diagram batang (skala satu satuan);</v>
      </c>
      <c r="AW47" s="380" t="str">
        <f t="shared" si="23"/>
        <v/>
      </c>
      <c r="AX47" s="380" t="str">
        <f t="shared" si="24"/>
        <v/>
      </c>
      <c r="AY47" s="255">
        <f t="shared" ref="AY47:BH47" si="157">IF(D47&lt;$R$16,D47,"")</f>
        <v>80.5</v>
      </c>
      <c r="AZ47" s="255" t="str">
        <f t="shared" si="157"/>
        <v/>
      </c>
      <c r="BA47" s="255" t="str">
        <f t="shared" si="157"/>
        <v/>
      </c>
      <c r="BB47" s="255">
        <f t="shared" si="157"/>
        <v>88</v>
      </c>
      <c r="BC47" s="255" t="str">
        <f t="shared" si="157"/>
        <v/>
      </c>
      <c r="BD47" s="255">
        <f t="shared" si="157"/>
        <v>88</v>
      </c>
      <c r="BE47" s="255" t="str">
        <f t="shared" si="157"/>
        <v/>
      </c>
      <c r="BF47" s="255" t="str">
        <f t="shared" si="157"/>
        <v/>
      </c>
      <c r="BG47" s="255">
        <f t="shared" si="157"/>
        <v>0</v>
      </c>
      <c r="BH47" s="255">
        <f t="shared" si="157"/>
        <v>0</v>
      </c>
      <c r="BI47" s="225">
        <f t="shared" ref="BI47:BR47" si="158">IFERROR(RANK(AY47,$AY47:$BH47,0)+COUNTIF($AY47:AY47,AY47)-1,"")</f>
        <v>3</v>
      </c>
      <c r="BJ47" s="225" t="str">
        <f t="shared" si="158"/>
        <v/>
      </c>
      <c r="BK47" s="225" t="str">
        <f t="shared" si="158"/>
        <v/>
      </c>
      <c r="BL47" s="225">
        <f t="shared" si="158"/>
        <v>1</v>
      </c>
      <c r="BM47" s="225" t="str">
        <f t="shared" si="158"/>
        <v/>
      </c>
      <c r="BN47" s="225">
        <f t="shared" si="158"/>
        <v>2</v>
      </c>
      <c r="BO47" s="225" t="str">
        <f t="shared" si="158"/>
        <v/>
      </c>
      <c r="BP47" s="225" t="str">
        <f t="shared" si="158"/>
        <v/>
      </c>
      <c r="BQ47" s="225">
        <f t="shared" si="158"/>
        <v>4</v>
      </c>
      <c r="BR47" s="225">
        <f t="shared" si="158"/>
        <v>5</v>
      </c>
      <c r="BS47" s="379" t="str">
        <f t="shared" si="27"/>
        <v>mampu membandingkan dan mengurutkan antar-pecahan dengan pembilang satu(misalnya ½, 1/3, ¼) dan antar-pecahan dengan penyebut yang sama(misalnya, 2/8, 3/8, 7/8), serta mengenali pecahan senilai menggunakan gambar dan symbol matematika;</v>
      </c>
      <c r="BT47" s="377" t="str">
        <f t="shared" si="28"/>
        <v/>
      </c>
      <c r="BU47" s="377" t="str">
        <f t="shared" si="29"/>
        <v/>
      </c>
      <c r="BV47" s="377" t="str">
        <f t="shared" si="30"/>
        <v/>
      </c>
      <c r="BW47" s="377" t="str">
        <f t="shared" si="31"/>
        <v/>
      </c>
      <c r="BX47" s="377" t="str">
        <f t="shared" si="32"/>
        <v/>
      </c>
      <c r="BY47" s="377" t="str">
        <f t="shared" si="33"/>
        <v/>
      </c>
      <c r="BZ47" s="377" t="str">
        <f t="shared" si="34"/>
        <v/>
      </c>
      <c r="CA47" s="377">
        <f t="shared" si="35"/>
        <v>0</v>
      </c>
      <c r="CB47" s="377">
        <f t="shared" si="36"/>
        <v>0</v>
      </c>
      <c r="CC47" s="257" t="str">
        <f t="shared" si="37"/>
        <v>Kompetensi dalam hal 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sudah tercapai.</v>
      </c>
      <c r="CD47" s="257" t="str">
        <f t="shared" si="38"/>
        <v>Kompetensi dalam hal mampu membandingkan dan mengurutkan antar-pecahan dengan pembilang satu(misalnya ½, 1/3, ¼) dan antar-pecahan dengan penyebut yang sama(misalnya, 2/8, 3/8, 7/8), serta mengenali pecahan senilai menggunakan gambar dan symbol matematika;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55">
        <f t="shared" ref="AY48:BH48" si="161">IF(D48&lt;$R$16,D48,"")</f>
        <v>0</v>
      </c>
      <c r="AZ48" s="255">
        <f t="shared" si="161"/>
        <v>0</v>
      </c>
      <c r="BA48" s="255">
        <f t="shared" si="161"/>
        <v>0</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membandingkan dan mengurutkan antar-pecahan dengan pembilang satu(misalnya ½, 1/3, ¼) dan antar-pecahan dengan penyebut yang sama(misalnya, 2/8, 3/8, 7/8), serta mengenali pecahan senilai menggunakan gambar dan symbol matematika;</v>
      </c>
      <c r="BT48" s="377" t="str">
        <f t="shared" si="28"/>
        <v>mampu menyatakan pecahan desimal persepuluhan danperseratusan, serta menghubungkan pecahan desimal perseratusan dengan konsep persen;</v>
      </c>
      <c r="BU48" s="377" t="str">
        <f t="shared" si="29"/>
        <v>mampu mengisi nilai yang belum diketahui dalam sebuah kalimat matematika yang berkaitan dengan penjumlahan dan pengurangan pada bilangan cacah sampai 100 (contoh:10+…=19,19-…=10);</v>
      </c>
      <c r="BV48" s="377" t="str">
        <f t="shared" si="30"/>
        <v>mampu mengidentifikasi, meniru, dan mengembangkan pola gambar atau obyek sederhana dan pola bilangan membesar dan mengecil yang melibatkan penjumlahan dan pengurangan pada bilangan cacah sampai 100;</v>
      </c>
      <c r="BW48" s="377" t="str">
        <f t="shared" si="31"/>
        <v>mampu mengukur panjang dan berat benda menggunakan satuan baku dan menentukan hubungan antar-satuan baku panjang (cm, m);</v>
      </c>
      <c r="BX48" s="377" t="str">
        <f t="shared" si="32"/>
        <v>mampu mengukur dan mengestimasi luas dan volume menggunakan satuan tidak baku dan satuan baku berupa bilangan cacah;</v>
      </c>
      <c r="BY48" s="377" t="str">
        <f t="shared" si="33"/>
        <v>mampu mendeskripsikan ciri berbagai bentuk bangun datar (segiempat, segitiga, segibanyak) serta menyusun (komposisi) dan mengurai (dekomposisi) berbagai bangun datar dengan lebih dari satu cara jika memungkinkan;</v>
      </c>
      <c r="BZ48" s="377" t="str">
        <f t="shared" si="34"/>
        <v>mampu mengurutkan, membandingkan, menyajikan, menganalisis dan menginterpretasi data dalam bentuk tabel, diagram gambar, piktogram, dan diagram batang (skala satu satuan);</v>
      </c>
      <c r="CA48" s="377">
        <f t="shared" si="35"/>
        <v>0</v>
      </c>
      <c r="CB48" s="377">
        <f t="shared" si="36"/>
        <v>0</v>
      </c>
      <c r="CC48" s="257" t="str">
        <f t="shared" si="37"/>
        <v>Kompetensi dalam hal  sudah tercapai.</v>
      </c>
      <c r="CD48"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55">
        <f t="shared" ref="AY49:BH49" si="165">IF(D49&lt;$R$16,D49,"")</f>
        <v>0</v>
      </c>
      <c r="AZ49" s="255">
        <f t="shared" si="165"/>
        <v>0</v>
      </c>
      <c r="BA49" s="255">
        <f t="shared" si="165"/>
        <v>0</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membandingkan dan mengurutkan antar-pecahan dengan pembilang satu(misalnya ½, 1/3, ¼) dan antar-pecahan dengan penyebut yang sama(misalnya, 2/8, 3/8, 7/8), serta mengenali pecahan senilai menggunakan gambar dan symbol matematika;</v>
      </c>
      <c r="BT49" s="377" t="str">
        <f t="shared" si="28"/>
        <v>mampu menyatakan pecahan desimal persepuluhan danperseratusan, serta menghubungkan pecahan desimal perseratusan dengan konsep persen;</v>
      </c>
      <c r="BU49" s="377" t="str">
        <f t="shared" si="29"/>
        <v>mampu mengisi nilai yang belum diketahui dalam sebuah kalimat matematika yang berkaitan dengan penjumlahan dan pengurangan pada bilangan cacah sampai 100 (contoh:10+…=19,19-…=10);</v>
      </c>
      <c r="BV49" s="377" t="str">
        <f t="shared" si="30"/>
        <v>mampu mengidentifikasi, meniru, dan mengembangkan pola gambar atau obyek sederhana dan pola bilangan membesar dan mengecil yang melibatkan penjumlahan dan pengurangan pada bilangan cacah sampai 100;</v>
      </c>
      <c r="BW49" s="377" t="str">
        <f t="shared" si="31"/>
        <v>mampu mengukur panjang dan berat benda menggunakan satuan baku dan menentukan hubungan antar-satuan baku panjang (cm, m);</v>
      </c>
      <c r="BX49" s="377" t="str">
        <f t="shared" si="32"/>
        <v>mampu mengukur dan mengestimasi luas dan volume menggunakan satuan tidak baku dan satuan baku berupa bilangan cacah;</v>
      </c>
      <c r="BY49" s="377" t="str">
        <f t="shared" si="33"/>
        <v>mampu mendeskripsikan ciri berbagai bentuk bangun datar (segiempat, segitiga, segibanyak) serta menyusun (komposisi) dan mengurai (dekomposisi) berbagai bangun datar dengan lebih dari satu cara jika memungkinkan;</v>
      </c>
      <c r="BZ49" s="377" t="str">
        <f t="shared" si="34"/>
        <v>mampu mengurutkan, membandingkan, menyajikan, menganalisis dan menginterpretasi data dalam bentuk tabel, diagram gambar, piktogram, dan diagram batang (skala satu satuan);</v>
      </c>
      <c r="CA49" s="377">
        <f t="shared" si="35"/>
        <v>0</v>
      </c>
      <c r="CB49" s="377">
        <f t="shared" si="36"/>
        <v>0</v>
      </c>
      <c r="CC49" s="257" t="str">
        <f t="shared" si="37"/>
        <v>Kompetensi dalam hal  sudah tercapai.</v>
      </c>
      <c r="CD49"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55">
        <f t="shared" ref="AY50:BH50" si="169">IF(D50&lt;$R$16,D50,"")</f>
        <v>0</v>
      </c>
      <c r="AZ50" s="255">
        <f t="shared" si="169"/>
        <v>0</v>
      </c>
      <c r="BA50" s="255">
        <f t="shared" si="169"/>
        <v>0</v>
      </c>
      <c r="BB50" s="255">
        <f t="shared" si="169"/>
        <v>0</v>
      </c>
      <c r="BC50" s="255">
        <f t="shared" si="169"/>
        <v>0</v>
      </c>
      <c r="BD50" s="255">
        <f t="shared" si="169"/>
        <v>0</v>
      </c>
      <c r="BE50" s="255">
        <f t="shared" si="169"/>
        <v>0</v>
      </c>
      <c r="BF50" s="255">
        <f t="shared" si="169"/>
        <v>0</v>
      </c>
      <c r="BG50" s="255">
        <f t="shared" si="169"/>
        <v>0</v>
      </c>
      <c r="BH50" s="255">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membandingkan dan mengurutkan antar-pecahan dengan pembilang satu(misalnya ½, 1/3, ¼) dan antar-pecahan dengan penyebut yang sama(misalnya, 2/8, 3/8, 7/8), serta mengenali pecahan senilai menggunakan gambar dan symbol matematika;</v>
      </c>
      <c r="BT50" s="377" t="str">
        <f t="shared" si="28"/>
        <v>mampu menyatakan pecahan desimal persepuluhan danperseratusan, serta menghubungkan pecahan desimal perseratusan dengan konsep persen;</v>
      </c>
      <c r="BU50" s="377" t="str">
        <f t="shared" si="29"/>
        <v>mampu mengisi nilai yang belum diketahui dalam sebuah kalimat matematika yang berkaitan dengan penjumlahan dan pengurangan pada bilangan cacah sampai 100 (contoh:10+…=19,19-…=10);</v>
      </c>
      <c r="BV50" s="377" t="str">
        <f t="shared" si="30"/>
        <v>mampu mengidentifikasi, meniru, dan mengembangkan pola gambar atau obyek sederhana dan pola bilangan membesar dan mengecil yang melibatkan penjumlahan dan pengurangan pada bilangan cacah sampai 100;</v>
      </c>
      <c r="BW50" s="377" t="str">
        <f t="shared" si="31"/>
        <v>mampu mengukur panjang dan berat benda menggunakan satuan baku dan menentukan hubungan antar-satuan baku panjang (cm, m);</v>
      </c>
      <c r="BX50" s="377" t="str">
        <f t="shared" si="32"/>
        <v>mampu mengukur dan mengestimasi luas dan volume menggunakan satuan tidak baku dan satuan baku berupa bilangan cacah;</v>
      </c>
      <c r="BY50" s="377" t="str">
        <f t="shared" si="33"/>
        <v>mampu mendeskripsikan ciri berbagai bentuk bangun datar (segiempat, segitiga, segibanyak) serta menyusun (komposisi) dan mengurai (dekomposisi) berbagai bangun datar dengan lebih dari satu cara jika memungkinkan;</v>
      </c>
      <c r="BZ50" s="377" t="str">
        <f t="shared" si="34"/>
        <v>mampu mengurutkan, membandingkan, menyajikan, menganalisis dan menginterpretasi data dalam bentuk tabel, diagram gambar, piktogram, dan diagram batang (skala satu satuan);</v>
      </c>
      <c r="CA50" s="377">
        <f t="shared" si="35"/>
        <v>0</v>
      </c>
      <c r="CB50" s="377">
        <f t="shared" si="36"/>
        <v>0</v>
      </c>
      <c r="CC50" s="257" t="str">
        <f t="shared" si="37"/>
        <v>Kompetensi dalam hal  sudah tercapai.</v>
      </c>
      <c r="CD50"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55">
        <f t="shared" ref="AY51:BH51" si="173">IF(D51&lt;$R$16,D51,"")</f>
        <v>0</v>
      </c>
      <c r="AZ51" s="255">
        <f t="shared" si="173"/>
        <v>0</v>
      </c>
      <c r="BA51" s="255">
        <f t="shared" si="173"/>
        <v>0</v>
      </c>
      <c r="BB51" s="255">
        <f t="shared" si="173"/>
        <v>0</v>
      </c>
      <c r="BC51" s="255">
        <f t="shared" si="173"/>
        <v>0</v>
      </c>
      <c r="BD51" s="255">
        <f t="shared" si="173"/>
        <v>0</v>
      </c>
      <c r="BE51" s="255">
        <f t="shared" si="173"/>
        <v>0</v>
      </c>
      <c r="BF51" s="255">
        <f t="shared" si="173"/>
        <v>0</v>
      </c>
      <c r="BG51" s="255">
        <f t="shared" si="173"/>
        <v>0</v>
      </c>
      <c r="BH51" s="255">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membandingkan dan mengurutkan antar-pecahan dengan pembilang satu(misalnya ½, 1/3, ¼) dan antar-pecahan dengan penyebut yang sama(misalnya, 2/8, 3/8, 7/8), serta mengenali pecahan senilai menggunakan gambar dan symbol matematika;</v>
      </c>
      <c r="BT51" s="377" t="str">
        <f t="shared" si="28"/>
        <v>mampu menyatakan pecahan desimal persepuluhan danperseratusan, serta menghubungkan pecahan desimal perseratusan dengan konsep persen;</v>
      </c>
      <c r="BU51" s="377" t="str">
        <f t="shared" si="29"/>
        <v>mampu mengisi nilai yang belum diketahui dalam sebuah kalimat matematika yang berkaitan dengan penjumlahan dan pengurangan pada bilangan cacah sampai 100 (contoh:10+…=19,19-…=10);</v>
      </c>
      <c r="BV51" s="377" t="str">
        <f t="shared" si="30"/>
        <v>mampu mengidentifikasi, meniru, dan mengembangkan pola gambar atau obyek sederhana dan pola bilangan membesar dan mengecil yang melibatkan penjumlahan dan pengurangan pada bilangan cacah sampai 100;</v>
      </c>
      <c r="BW51" s="377" t="str">
        <f t="shared" si="31"/>
        <v>mampu mengukur panjang dan berat benda menggunakan satuan baku dan menentukan hubungan antar-satuan baku panjang (cm, m);</v>
      </c>
      <c r="BX51" s="377" t="str">
        <f t="shared" si="32"/>
        <v>mampu mengukur dan mengestimasi luas dan volume menggunakan satuan tidak baku dan satuan baku berupa bilangan cacah;</v>
      </c>
      <c r="BY51" s="377" t="str">
        <f t="shared" si="33"/>
        <v>mampu mendeskripsikan ciri berbagai bentuk bangun datar (segiempat, segitiga, segibanyak) serta menyusun (komposisi) dan mengurai (dekomposisi) berbagai bangun datar dengan lebih dari satu cara jika memungkinkan;</v>
      </c>
      <c r="BZ51" s="377" t="str">
        <f t="shared" si="34"/>
        <v>mampu mengurutkan, membandingkan, menyajikan, menganalisis dan menginterpretasi data dalam bentuk tabel, diagram gambar, piktogram, dan diagram batang (skala satu satuan);</v>
      </c>
      <c r="CA51" s="377">
        <f t="shared" si="35"/>
        <v>0</v>
      </c>
      <c r="CB51" s="377">
        <f t="shared" si="36"/>
        <v>0</v>
      </c>
      <c r="CC51" s="257" t="str">
        <f t="shared" si="37"/>
        <v>Kompetensi dalam hal  sudah tercapai.</v>
      </c>
      <c r="CD51"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55">
        <f t="shared" ref="AY52:BH52" si="177">IF(D52&lt;$R$16,D52,"")</f>
        <v>0</v>
      </c>
      <c r="AZ52" s="255">
        <f t="shared" si="177"/>
        <v>0</v>
      </c>
      <c r="BA52" s="255">
        <f t="shared" si="177"/>
        <v>0</v>
      </c>
      <c r="BB52" s="255">
        <f t="shared" si="177"/>
        <v>0</v>
      </c>
      <c r="BC52" s="255">
        <f t="shared" si="177"/>
        <v>0</v>
      </c>
      <c r="BD52" s="255">
        <f t="shared" si="177"/>
        <v>0</v>
      </c>
      <c r="BE52" s="255">
        <f t="shared" si="177"/>
        <v>0</v>
      </c>
      <c r="BF52" s="255">
        <f t="shared" si="177"/>
        <v>0</v>
      </c>
      <c r="BG52" s="255">
        <f t="shared" si="177"/>
        <v>0</v>
      </c>
      <c r="BH52" s="255">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membandingkan dan mengurutkan antar-pecahan dengan pembilang satu(misalnya ½, 1/3, ¼) dan antar-pecahan dengan penyebut yang sama(misalnya, 2/8, 3/8, 7/8), serta mengenali pecahan senilai menggunakan gambar dan symbol matematika;</v>
      </c>
      <c r="BT52" s="377" t="str">
        <f t="shared" si="28"/>
        <v>mampu menyatakan pecahan desimal persepuluhan danperseratusan, serta menghubungkan pecahan desimal perseratusan dengan konsep persen;</v>
      </c>
      <c r="BU52" s="377" t="str">
        <f t="shared" si="29"/>
        <v>mampu mengisi nilai yang belum diketahui dalam sebuah kalimat matematika yang berkaitan dengan penjumlahan dan pengurangan pada bilangan cacah sampai 100 (contoh:10+…=19,19-…=10);</v>
      </c>
      <c r="BV52" s="377" t="str">
        <f t="shared" si="30"/>
        <v>mampu mengidentifikasi, meniru, dan mengembangkan pola gambar atau obyek sederhana dan pola bilangan membesar dan mengecil yang melibatkan penjumlahan dan pengurangan pada bilangan cacah sampai 100;</v>
      </c>
      <c r="BW52" s="377" t="str">
        <f t="shared" si="31"/>
        <v>mampu mengukur panjang dan berat benda menggunakan satuan baku dan menentukan hubungan antar-satuan baku panjang (cm, m);</v>
      </c>
      <c r="BX52" s="377" t="str">
        <f t="shared" si="32"/>
        <v>mampu mengukur dan mengestimasi luas dan volume menggunakan satuan tidak baku dan satuan baku berupa bilangan cacah;</v>
      </c>
      <c r="BY52" s="377" t="str">
        <f t="shared" si="33"/>
        <v>mampu mendeskripsikan ciri berbagai bentuk bangun datar (segiempat, segitiga, segibanyak) serta menyusun (komposisi) dan mengurai (dekomposisi) berbagai bangun datar dengan lebih dari satu cara jika memungkinkan;</v>
      </c>
      <c r="BZ52" s="377" t="str">
        <f t="shared" si="34"/>
        <v>mampu mengurutkan, membandingkan, menyajikan, menganalisis dan menginterpretasi data dalam bentuk tabel, diagram gambar, piktogram, dan diagram batang (skala satu satuan);</v>
      </c>
      <c r="CA52" s="377">
        <f t="shared" si="35"/>
        <v>0</v>
      </c>
      <c r="CB52" s="377">
        <f t="shared" si="36"/>
        <v>0</v>
      </c>
      <c r="CC52" s="257" t="str">
        <f t="shared" si="37"/>
        <v>Kompetensi dalam hal  sudah tercapai.</v>
      </c>
      <c r="CD52"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55">
        <f t="shared" ref="AY53:BH53" si="181">IF(D53&lt;$R$16,D53,"")</f>
        <v>0</v>
      </c>
      <c r="AZ53" s="255">
        <f t="shared" si="181"/>
        <v>0</v>
      </c>
      <c r="BA53" s="255">
        <f t="shared" si="181"/>
        <v>0</v>
      </c>
      <c r="BB53" s="255">
        <f t="shared" si="181"/>
        <v>0</v>
      </c>
      <c r="BC53" s="255">
        <f t="shared" si="181"/>
        <v>0</v>
      </c>
      <c r="BD53" s="255">
        <f t="shared" si="181"/>
        <v>0</v>
      </c>
      <c r="BE53" s="255">
        <f t="shared" si="181"/>
        <v>0</v>
      </c>
      <c r="BF53" s="255">
        <f t="shared" si="181"/>
        <v>0</v>
      </c>
      <c r="BG53" s="255">
        <f t="shared" si="181"/>
        <v>0</v>
      </c>
      <c r="BH53" s="255">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membandingkan dan mengurutkan antar-pecahan dengan pembilang satu(misalnya ½, 1/3, ¼) dan antar-pecahan dengan penyebut yang sama(misalnya, 2/8, 3/8, 7/8), serta mengenali pecahan senilai menggunakan gambar dan symbol matematika;</v>
      </c>
      <c r="BT53" s="377" t="str">
        <f t="shared" si="28"/>
        <v>mampu menyatakan pecahan desimal persepuluhan danperseratusan, serta menghubungkan pecahan desimal perseratusan dengan konsep persen;</v>
      </c>
      <c r="BU53" s="377" t="str">
        <f t="shared" si="29"/>
        <v>mampu mengisi nilai yang belum diketahui dalam sebuah kalimat matematika yang berkaitan dengan penjumlahan dan pengurangan pada bilangan cacah sampai 100 (contoh:10+…=19,19-…=10);</v>
      </c>
      <c r="BV53" s="377" t="str">
        <f t="shared" si="30"/>
        <v>mampu mengidentifikasi, meniru, dan mengembangkan pola gambar atau obyek sederhana dan pola bilangan membesar dan mengecil yang melibatkan penjumlahan dan pengurangan pada bilangan cacah sampai 100;</v>
      </c>
      <c r="BW53" s="377" t="str">
        <f t="shared" si="31"/>
        <v>mampu mengukur panjang dan berat benda menggunakan satuan baku dan menentukan hubungan antar-satuan baku panjang (cm, m);</v>
      </c>
      <c r="BX53" s="377" t="str">
        <f t="shared" si="32"/>
        <v>mampu mengukur dan mengestimasi luas dan volume menggunakan satuan tidak baku dan satuan baku berupa bilangan cacah;</v>
      </c>
      <c r="BY53" s="377" t="str">
        <f t="shared" si="33"/>
        <v>mampu mendeskripsikan ciri berbagai bentuk bangun datar (segiempat, segitiga, segibanyak) serta menyusun (komposisi) dan mengurai (dekomposisi) berbagai bangun datar dengan lebih dari satu cara jika memungkinkan;</v>
      </c>
      <c r="BZ53" s="377" t="str">
        <f t="shared" si="34"/>
        <v>mampu mengurutkan, membandingkan, menyajikan, menganalisis dan menginterpretasi data dalam bentuk tabel, diagram gambar, piktogram, dan diagram batang (skala satu satuan);</v>
      </c>
      <c r="CA53" s="377">
        <f t="shared" si="35"/>
        <v>0</v>
      </c>
      <c r="CB53" s="377">
        <f t="shared" si="36"/>
        <v>0</v>
      </c>
      <c r="CC53" s="257" t="str">
        <f t="shared" si="37"/>
        <v>Kompetensi dalam hal  sudah tercapai.</v>
      </c>
      <c r="CD53"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55">
        <f t="shared" ref="AY54:BH54" si="185">IF(D54&lt;$R$16,D54,"")</f>
        <v>0</v>
      </c>
      <c r="AZ54" s="255">
        <f t="shared" si="185"/>
        <v>0</v>
      </c>
      <c r="BA54" s="255">
        <f t="shared" si="185"/>
        <v>0</v>
      </c>
      <c r="BB54" s="255">
        <f t="shared" si="185"/>
        <v>0</v>
      </c>
      <c r="BC54" s="255">
        <f t="shared" si="185"/>
        <v>0</v>
      </c>
      <c r="BD54" s="255">
        <f t="shared" si="185"/>
        <v>0</v>
      </c>
      <c r="BE54" s="255">
        <f t="shared" si="185"/>
        <v>0</v>
      </c>
      <c r="BF54" s="255">
        <f t="shared" si="185"/>
        <v>0</v>
      </c>
      <c r="BG54" s="255">
        <f t="shared" si="185"/>
        <v>0</v>
      </c>
      <c r="BH54" s="255">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membandingkan dan mengurutkan antar-pecahan dengan pembilang satu(misalnya ½, 1/3, ¼) dan antar-pecahan dengan penyebut yang sama(misalnya, 2/8, 3/8, 7/8), serta mengenali pecahan senilai menggunakan gambar dan symbol matematika;</v>
      </c>
      <c r="BT54" s="377" t="str">
        <f t="shared" si="28"/>
        <v>mampu menyatakan pecahan desimal persepuluhan danperseratusan, serta menghubungkan pecahan desimal perseratusan dengan konsep persen;</v>
      </c>
      <c r="BU54" s="377" t="str">
        <f t="shared" si="29"/>
        <v>mampu mengisi nilai yang belum diketahui dalam sebuah kalimat matematika yang berkaitan dengan penjumlahan dan pengurangan pada bilangan cacah sampai 100 (contoh:10+…=19,19-…=10);</v>
      </c>
      <c r="BV54" s="377" t="str">
        <f t="shared" si="30"/>
        <v>mampu mengidentifikasi, meniru, dan mengembangkan pola gambar atau obyek sederhana dan pola bilangan membesar dan mengecil yang melibatkan penjumlahan dan pengurangan pada bilangan cacah sampai 100;</v>
      </c>
      <c r="BW54" s="377" t="str">
        <f t="shared" si="31"/>
        <v>mampu mengukur panjang dan berat benda menggunakan satuan baku dan menentukan hubungan antar-satuan baku panjang (cm, m);</v>
      </c>
      <c r="BX54" s="377" t="str">
        <f t="shared" si="32"/>
        <v>mampu mengukur dan mengestimasi luas dan volume menggunakan satuan tidak baku dan satuan baku berupa bilangan cacah;</v>
      </c>
      <c r="BY54" s="377" t="str">
        <f t="shared" si="33"/>
        <v>mampu mendeskripsikan ciri berbagai bentuk bangun datar (segiempat, segitiga, segibanyak) serta menyusun (komposisi) dan mengurai (dekomposisi) berbagai bangun datar dengan lebih dari satu cara jika memungkinkan;</v>
      </c>
      <c r="BZ54" s="377" t="str">
        <f t="shared" si="34"/>
        <v>mampu mengurutkan, membandingkan, menyajikan, menganalisis dan menginterpretasi data dalam bentuk tabel, diagram gambar, piktogram, dan diagram batang (skala satu satuan);</v>
      </c>
      <c r="CA54" s="377">
        <f t="shared" si="35"/>
        <v>0</v>
      </c>
      <c r="CB54" s="377">
        <f t="shared" si="36"/>
        <v>0</v>
      </c>
      <c r="CC54" s="257" t="str">
        <f t="shared" si="37"/>
        <v>Kompetensi dalam hal  sudah tercapai.</v>
      </c>
      <c r="CD54"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55">
        <f t="shared" ref="AY55:BH55" si="189">IF(D55&lt;$R$16,D55,"")</f>
        <v>0</v>
      </c>
      <c r="AZ55" s="255">
        <f t="shared" si="189"/>
        <v>0</v>
      </c>
      <c r="BA55" s="255">
        <f t="shared" si="189"/>
        <v>0</v>
      </c>
      <c r="BB55" s="255">
        <f t="shared" si="189"/>
        <v>0</v>
      </c>
      <c r="BC55" s="255">
        <f t="shared" si="189"/>
        <v>0</v>
      </c>
      <c r="BD55" s="255">
        <f t="shared" si="189"/>
        <v>0</v>
      </c>
      <c r="BE55" s="255">
        <f t="shared" si="189"/>
        <v>0</v>
      </c>
      <c r="BF55" s="255">
        <f t="shared" si="189"/>
        <v>0</v>
      </c>
      <c r="BG55" s="255">
        <f t="shared" si="189"/>
        <v>0</v>
      </c>
      <c r="BH55" s="255">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membandingkan dan mengurutkan antar-pecahan dengan pembilang satu(misalnya ½, 1/3, ¼) dan antar-pecahan dengan penyebut yang sama(misalnya, 2/8, 3/8, 7/8), serta mengenali pecahan senilai menggunakan gambar dan symbol matematika;</v>
      </c>
      <c r="BT55" s="377" t="str">
        <f t="shared" si="28"/>
        <v>mampu menyatakan pecahan desimal persepuluhan danperseratusan, serta menghubungkan pecahan desimal perseratusan dengan konsep persen;</v>
      </c>
      <c r="BU55" s="377" t="str">
        <f t="shared" si="29"/>
        <v>mampu mengisi nilai yang belum diketahui dalam sebuah kalimat matematika yang berkaitan dengan penjumlahan dan pengurangan pada bilangan cacah sampai 100 (contoh:10+…=19,19-…=10);</v>
      </c>
      <c r="BV55" s="377" t="str">
        <f t="shared" si="30"/>
        <v>mampu mengidentifikasi, meniru, dan mengembangkan pola gambar atau obyek sederhana dan pola bilangan membesar dan mengecil yang melibatkan penjumlahan dan pengurangan pada bilangan cacah sampai 100;</v>
      </c>
      <c r="BW55" s="377" t="str">
        <f t="shared" si="31"/>
        <v>mampu mengukur panjang dan berat benda menggunakan satuan baku dan menentukan hubungan antar-satuan baku panjang (cm, m);</v>
      </c>
      <c r="BX55" s="377" t="str">
        <f t="shared" si="32"/>
        <v>mampu mengukur dan mengestimasi luas dan volume menggunakan satuan tidak baku dan satuan baku berupa bilangan cacah;</v>
      </c>
      <c r="BY55" s="377" t="str">
        <f t="shared" si="33"/>
        <v>mampu mendeskripsikan ciri berbagai bentuk bangun datar (segiempat, segitiga, segibanyak) serta menyusun (komposisi) dan mengurai (dekomposisi) berbagai bangun datar dengan lebih dari satu cara jika memungkinkan;</v>
      </c>
      <c r="BZ55" s="377" t="str">
        <f t="shared" si="34"/>
        <v>mampu mengurutkan, membandingkan, menyajikan, menganalisis dan menginterpretasi data dalam bentuk tabel, diagram gambar, piktogram, dan diagram batang (skala satu satuan);</v>
      </c>
      <c r="CA55" s="377">
        <f t="shared" si="35"/>
        <v>0</v>
      </c>
      <c r="CB55" s="377">
        <f t="shared" si="36"/>
        <v>0</v>
      </c>
      <c r="CC55" s="257" t="str">
        <f t="shared" si="37"/>
        <v>Kompetensi dalam hal  sudah tercapai.</v>
      </c>
      <c r="CD55"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55">
        <f t="shared" ref="AY56:BH56" si="193">IF(D56&lt;$R$16,D56,"")</f>
        <v>0</v>
      </c>
      <c r="AZ56" s="255">
        <f t="shared" si="193"/>
        <v>0</v>
      </c>
      <c r="BA56" s="255">
        <f t="shared" si="193"/>
        <v>0</v>
      </c>
      <c r="BB56" s="255">
        <f t="shared" si="193"/>
        <v>0</v>
      </c>
      <c r="BC56" s="255">
        <f t="shared" si="193"/>
        <v>0</v>
      </c>
      <c r="BD56" s="255">
        <f t="shared" si="193"/>
        <v>0</v>
      </c>
      <c r="BE56" s="255">
        <f t="shared" si="193"/>
        <v>0</v>
      </c>
      <c r="BF56" s="255">
        <f t="shared" si="193"/>
        <v>0</v>
      </c>
      <c r="BG56" s="255">
        <f t="shared" si="193"/>
        <v>0</v>
      </c>
      <c r="BH56" s="255">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membandingkan dan mengurutkan antar-pecahan dengan pembilang satu(misalnya ½, 1/3, ¼) dan antar-pecahan dengan penyebut yang sama(misalnya, 2/8, 3/8, 7/8), serta mengenali pecahan senilai menggunakan gambar dan symbol matematika;</v>
      </c>
      <c r="BT56" s="377" t="str">
        <f t="shared" si="28"/>
        <v>mampu menyatakan pecahan desimal persepuluhan danperseratusan, serta menghubungkan pecahan desimal perseratusan dengan konsep persen;</v>
      </c>
      <c r="BU56" s="377" t="str">
        <f t="shared" si="29"/>
        <v>mampu mengisi nilai yang belum diketahui dalam sebuah kalimat matematika yang berkaitan dengan penjumlahan dan pengurangan pada bilangan cacah sampai 100 (contoh:10+…=19,19-…=10);</v>
      </c>
      <c r="BV56" s="377" t="str">
        <f t="shared" si="30"/>
        <v>mampu mengidentifikasi, meniru, dan mengembangkan pola gambar atau obyek sederhana dan pola bilangan membesar dan mengecil yang melibatkan penjumlahan dan pengurangan pada bilangan cacah sampai 100;</v>
      </c>
      <c r="BW56" s="377" t="str">
        <f t="shared" si="31"/>
        <v>mampu mengukur panjang dan berat benda menggunakan satuan baku dan menentukan hubungan antar-satuan baku panjang (cm, m);</v>
      </c>
      <c r="BX56" s="377" t="str">
        <f t="shared" si="32"/>
        <v>mampu mengukur dan mengestimasi luas dan volume menggunakan satuan tidak baku dan satuan baku berupa bilangan cacah;</v>
      </c>
      <c r="BY56" s="377" t="str">
        <f t="shared" si="33"/>
        <v>mampu mendeskripsikan ciri berbagai bentuk bangun datar (segiempat, segitiga, segibanyak) serta menyusun (komposisi) dan mengurai (dekomposisi) berbagai bangun datar dengan lebih dari satu cara jika memungkinkan;</v>
      </c>
      <c r="BZ56" s="377" t="str">
        <f t="shared" si="34"/>
        <v>mampu mengurutkan, membandingkan, menyajikan, menganalisis dan menginterpretasi data dalam bentuk tabel, diagram gambar, piktogram, dan diagram batang (skala satu satuan);</v>
      </c>
      <c r="CA56" s="377">
        <f t="shared" si="35"/>
        <v>0</v>
      </c>
      <c r="CB56" s="377">
        <f t="shared" si="36"/>
        <v>0</v>
      </c>
      <c r="CC56" s="257" t="str">
        <f t="shared" si="37"/>
        <v>Kompetensi dalam hal  sudah tercapai.</v>
      </c>
      <c r="CD56"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55">
        <f t="shared" ref="AY57:BH57" si="197">IF(D57&lt;$R$16,D57,"")</f>
        <v>0</v>
      </c>
      <c r="AZ57" s="255">
        <f t="shared" si="197"/>
        <v>0</v>
      </c>
      <c r="BA57" s="255">
        <f t="shared" si="197"/>
        <v>0</v>
      </c>
      <c r="BB57" s="255">
        <f t="shared" si="197"/>
        <v>0</v>
      </c>
      <c r="BC57" s="255">
        <f t="shared" si="197"/>
        <v>0</v>
      </c>
      <c r="BD57" s="255">
        <f t="shared" si="197"/>
        <v>0</v>
      </c>
      <c r="BE57" s="255">
        <f t="shared" si="197"/>
        <v>0</v>
      </c>
      <c r="BF57" s="255">
        <f t="shared" si="197"/>
        <v>0</v>
      </c>
      <c r="BG57" s="255">
        <f t="shared" si="197"/>
        <v>0</v>
      </c>
      <c r="BH57" s="255">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membandingkan dan mengurutkan antar-pecahan dengan pembilang satu(misalnya ½, 1/3, ¼) dan antar-pecahan dengan penyebut yang sama(misalnya, 2/8, 3/8, 7/8), serta mengenali pecahan senilai menggunakan gambar dan symbol matematika;</v>
      </c>
      <c r="BT57" s="377" t="str">
        <f t="shared" si="28"/>
        <v>mampu menyatakan pecahan desimal persepuluhan danperseratusan, serta menghubungkan pecahan desimal perseratusan dengan konsep persen;</v>
      </c>
      <c r="BU57" s="377" t="str">
        <f t="shared" si="29"/>
        <v>mampu mengisi nilai yang belum diketahui dalam sebuah kalimat matematika yang berkaitan dengan penjumlahan dan pengurangan pada bilangan cacah sampai 100 (contoh:10+…=19,19-…=10);</v>
      </c>
      <c r="BV57" s="377" t="str">
        <f t="shared" si="30"/>
        <v>mampu mengidentifikasi, meniru, dan mengembangkan pola gambar atau obyek sederhana dan pola bilangan membesar dan mengecil yang melibatkan penjumlahan dan pengurangan pada bilangan cacah sampai 100;</v>
      </c>
      <c r="BW57" s="377" t="str">
        <f t="shared" si="31"/>
        <v>mampu mengukur panjang dan berat benda menggunakan satuan baku dan menentukan hubungan antar-satuan baku panjang (cm, m);</v>
      </c>
      <c r="BX57" s="377" t="str">
        <f t="shared" si="32"/>
        <v>mampu mengukur dan mengestimasi luas dan volume menggunakan satuan tidak baku dan satuan baku berupa bilangan cacah;</v>
      </c>
      <c r="BY57" s="377" t="str">
        <f t="shared" si="33"/>
        <v>mampu mendeskripsikan ciri berbagai bentuk bangun datar (segiempat, segitiga, segibanyak) serta menyusun (komposisi) dan mengurai (dekomposisi) berbagai bangun datar dengan lebih dari satu cara jika memungkinkan;</v>
      </c>
      <c r="BZ57" s="377" t="str">
        <f t="shared" si="34"/>
        <v>mampu mengurutkan, membandingkan, menyajikan, menganalisis dan menginterpretasi data dalam bentuk tabel, diagram gambar, piktogram, dan diagram batang (skala satu satuan);</v>
      </c>
      <c r="CA57" s="377">
        <f t="shared" si="35"/>
        <v>0</v>
      </c>
      <c r="CB57" s="377">
        <f t="shared" si="36"/>
        <v>0</v>
      </c>
      <c r="CC57" s="257" t="str">
        <f t="shared" si="37"/>
        <v>Kompetensi dalam hal  sudah tercapai.</v>
      </c>
      <c r="CD57"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55">
        <f t="shared" ref="AY58:BH58" si="201">IF(D58&lt;$R$16,D58,"")</f>
        <v>0</v>
      </c>
      <c r="AZ58" s="255">
        <f t="shared" si="201"/>
        <v>0</v>
      </c>
      <c r="BA58" s="255">
        <f t="shared" si="201"/>
        <v>0</v>
      </c>
      <c r="BB58" s="255">
        <f t="shared" si="201"/>
        <v>0</v>
      </c>
      <c r="BC58" s="255">
        <f t="shared" si="201"/>
        <v>0</v>
      </c>
      <c r="BD58" s="255">
        <f t="shared" si="201"/>
        <v>0</v>
      </c>
      <c r="BE58" s="255">
        <f t="shared" si="201"/>
        <v>0</v>
      </c>
      <c r="BF58" s="255">
        <f t="shared" si="201"/>
        <v>0</v>
      </c>
      <c r="BG58" s="255">
        <f t="shared" si="201"/>
        <v>0</v>
      </c>
      <c r="BH58" s="255">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membandingkan dan mengurutkan antar-pecahan dengan pembilang satu(misalnya ½, 1/3, ¼) dan antar-pecahan dengan penyebut yang sama(misalnya, 2/8, 3/8, 7/8), serta mengenali pecahan senilai menggunakan gambar dan symbol matematika;</v>
      </c>
      <c r="BT58" s="377" t="str">
        <f t="shared" si="28"/>
        <v>mampu menyatakan pecahan desimal persepuluhan danperseratusan, serta menghubungkan pecahan desimal perseratusan dengan konsep persen;</v>
      </c>
      <c r="BU58" s="377" t="str">
        <f t="shared" si="29"/>
        <v>mampu mengisi nilai yang belum diketahui dalam sebuah kalimat matematika yang berkaitan dengan penjumlahan dan pengurangan pada bilangan cacah sampai 100 (contoh:10+…=19,19-…=10);</v>
      </c>
      <c r="BV58" s="377" t="str">
        <f t="shared" si="30"/>
        <v>mampu mengidentifikasi, meniru, dan mengembangkan pola gambar atau obyek sederhana dan pola bilangan membesar dan mengecil yang melibatkan penjumlahan dan pengurangan pada bilangan cacah sampai 100;</v>
      </c>
      <c r="BW58" s="377" t="str">
        <f t="shared" si="31"/>
        <v>mampu mengukur panjang dan berat benda menggunakan satuan baku dan menentukan hubungan antar-satuan baku panjang (cm, m);</v>
      </c>
      <c r="BX58" s="377" t="str">
        <f t="shared" si="32"/>
        <v>mampu mengukur dan mengestimasi luas dan volume menggunakan satuan tidak baku dan satuan baku berupa bilangan cacah;</v>
      </c>
      <c r="BY58" s="377" t="str">
        <f t="shared" si="33"/>
        <v>mampu mendeskripsikan ciri berbagai bentuk bangun datar (segiempat, segitiga, segibanyak) serta menyusun (komposisi) dan mengurai (dekomposisi) berbagai bangun datar dengan lebih dari satu cara jika memungkinkan;</v>
      </c>
      <c r="BZ58" s="377" t="str">
        <f t="shared" si="34"/>
        <v>mampu mengurutkan, membandingkan, menyajikan, menganalisis dan menginterpretasi data dalam bentuk tabel, diagram gambar, piktogram, dan diagram batang (skala satu satuan);</v>
      </c>
      <c r="CA58" s="377">
        <f t="shared" si="35"/>
        <v>0</v>
      </c>
      <c r="CB58" s="377">
        <f t="shared" si="36"/>
        <v>0</v>
      </c>
      <c r="CC58" s="257" t="str">
        <f t="shared" si="37"/>
        <v>Kompetensi dalam hal  sudah tercapai.</v>
      </c>
      <c r="CD58"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55">
        <f t="shared" ref="AY59:BH59" si="205">IF(D59&lt;$R$16,D59,"")</f>
        <v>0</v>
      </c>
      <c r="AZ59" s="255">
        <f t="shared" si="205"/>
        <v>0</v>
      </c>
      <c r="BA59" s="255">
        <f t="shared" si="205"/>
        <v>0</v>
      </c>
      <c r="BB59" s="255">
        <f t="shared" si="205"/>
        <v>0</v>
      </c>
      <c r="BC59" s="255">
        <f t="shared" si="205"/>
        <v>0</v>
      </c>
      <c r="BD59" s="255">
        <f t="shared" si="205"/>
        <v>0</v>
      </c>
      <c r="BE59" s="255">
        <f t="shared" si="205"/>
        <v>0</v>
      </c>
      <c r="BF59" s="255">
        <f t="shared" si="205"/>
        <v>0</v>
      </c>
      <c r="BG59" s="255">
        <f t="shared" si="205"/>
        <v>0</v>
      </c>
      <c r="BH59" s="255">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membandingkan dan mengurutkan antar-pecahan dengan pembilang satu(misalnya ½, 1/3, ¼) dan antar-pecahan dengan penyebut yang sama(misalnya, 2/8, 3/8, 7/8), serta mengenali pecahan senilai menggunakan gambar dan symbol matematika;</v>
      </c>
      <c r="BT59" s="377" t="str">
        <f t="shared" si="28"/>
        <v>mampu menyatakan pecahan desimal persepuluhan danperseratusan, serta menghubungkan pecahan desimal perseratusan dengan konsep persen;</v>
      </c>
      <c r="BU59" s="377" t="str">
        <f t="shared" si="29"/>
        <v>mampu mengisi nilai yang belum diketahui dalam sebuah kalimat matematika yang berkaitan dengan penjumlahan dan pengurangan pada bilangan cacah sampai 100 (contoh:10+…=19,19-…=10);</v>
      </c>
      <c r="BV59" s="377" t="str">
        <f t="shared" si="30"/>
        <v>mampu mengidentifikasi, meniru, dan mengembangkan pola gambar atau obyek sederhana dan pola bilangan membesar dan mengecil yang melibatkan penjumlahan dan pengurangan pada bilangan cacah sampai 100;</v>
      </c>
      <c r="BW59" s="377" t="str">
        <f t="shared" si="31"/>
        <v>mampu mengukur panjang dan berat benda menggunakan satuan baku dan menentukan hubungan antar-satuan baku panjang (cm, m);</v>
      </c>
      <c r="BX59" s="377" t="str">
        <f t="shared" si="32"/>
        <v>mampu mengukur dan mengestimasi luas dan volume menggunakan satuan tidak baku dan satuan baku berupa bilangan cacah;</v>
      </c>
      <c r="BY59" s="377" t="str">
        <f t="shared" si="33"/>
        <v>mampu mendeskripsikan ciri berbagai bentuk bangun datar (segiempat, segitiga, segibanyak) serta menyusun (komposisi) dan mengurai (dekomposisi) berbagai bangun datar dengan lebih dari satu cara jika memungkinkan;</v>
      </c>
      <c r="BZ59" s="377" t="str">
        <f t="shared" si="34"/>
        <v>mampu mengurutkan, membandingkan, menyajikan, menganalisis dan menginterpretasi data dalam bentuk tabel, diagram gambar, piktogram, dan diagram batang (skala satu satuan);</v>
      </c>
      <c r="CA59" s="377">
        <f t="shared" si="35"/>
        <v>0</v>
      </c>
      <c r="CB59" s="377">
        <f t="shared" si="36"/>
        <v>0</v>
      </c>
      <c r="CC59" s="257" t="str">
        <f t="shared" si="37"/>
        <v>Kompetensi dalam hal  sudah tercapai.</v>
      </c>
      <c r="CD59"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55">
        <f t="shared" ref="AY60:BH60" si="209">IF(D60&lt;$R$16,D60,"")</f>
        <v>0</v>
      </c>
      <c r="AZ60" s="255">
        <f t="shared" si="209"/>
        <v>0</v>
      </c>
      <c r="BA60" s="255">
        <f t="shared" si="209"/>
        <v>0</v>
      </c>
      <c r="BB60" s="255">
        <f t="shared" si="209"/>
        <v>0</v>
      </c>
      <c r="BC60" s="255">
        <f t="shared" si="209"/>
        <v>0</v>
      </c>
      <c r="BD60" s="255">
        <f t="shared" si="209"/>
        <v>0</v>
      </c>
      <c r="BE60" s="255">
        <f t="shared" si="209"/>
        <v>0</v>
      </c>
      <c r="BF60" s="255">
        <f t="shared" si="209"/>
        <v>0</v>
      </c>
      <c r="BG60" s="255">
        <f t="shared" si="209"/>
        <v>0</v>
      </c>
      <c r="BH60" s="255">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membandingkan dan mengurutkan antar-pecahan dengan pembilang satu(misalnya ½, 1/3, ¼) dan antar-pecahan dengan penyebut yang sama(misalnya, 2/8, 3/8, 7/8), serta mengenali pecahan senilai menggunakan gambar dan symbol matematika;</v>
      </c>
      <c r="BT60" s="377" t="str">
        <f t="shared" si="28"/>
        <v>mampu menyatakan pecahan desimal persepuluhan danperseratusan, serta menghubungkan pecahan desimal perseratusan dengan konsep persen;</v>
      </c>
      <c r="BU60" s="377" t="str">
        <f t="shared" si="29"/>
        <v>mampu mengisi nilai yang belum diketahui dalam sebuah kalimat matematika yang berkaitan dengan penjumlahan dan pengurangan pada bilangan cacah sampai 100 (contoh:10+…=19,19-…=10);</v>
      </c>
      <c r="BV60" s="377" t="str">
        <f t="shared" si="30"/>
        <v>mampu mengidentifikasi, meniru, dan mengembangkan pola gambar atau obyek sederhana dan pola bilangan membesar dan mengecil yang melibatkan penjumlahan dan pengurangan pada bilangan cacah sampai 100;</v>
      </c>
      <c r="BW60" s="377" t="str">
        <f t="shared" si="31"/>
        <v>mampu mengukur panjang dan berat benda menggunakan satuan baku dan menentukan hubungan antar-satuan baku panjang (cm, m);</v>
      </c>
      <c r="BX60" s="377" t="str">
        <f t="shared" si="32"/>
        <v>mampu mengukur dan mengestimasi luas dan volume menggunakan satuan tidak baku dan satuan baku berupa bilangan cacah;</v>
      </c>
      <c r="BY60" s="377" t="str">
        <f t="shared" si="33"/>
        <v>mampu mendeskripsikan ciri berbagai bentuk bangun datar (segiempat, segitiga, segibanyak) serta menyusun (komposisi) dan mengurai (dekomposisi) berbagai bangun datar dengan lebih dari satu cara jika memungkinkan;</v>
      </c>
      <c r="BZ60" s="377" t="str">
        <f t="shared" si="34"/>
        <v>mampu mengurutkan, membandingkan, menyajikan, menganalisis dan menginterpretasi data dalam bentuk tabel, diagram gambar, piktogram, dan diagram batang (skala satu satuan);</v>
      </c>
      <c r="CA60" s="377">
        <f t="shared" si="35"/>
        <v>0</v>
      </c>
      <c r="CB60" s="377">
        <f t="shared" si="36"/>
        <v>0</v>
      </c>
      <c r="CC60" s="257" t="str">
        <f t="shared" si="37"/>
        <v>Kompetensi dalam hal  sudah tercapai.</v>
      </c>
      <c r="CD60"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55">
        <f t="shared" ref="AY61:BH61" si="213">IF(D61&lt;$R$16,D61,"")</f>
        <v>0</v>
      </c>
      <c r="AZ61" s="255">
        <f t="shared" si="213"/>
        <v>0</v>
      </c>
      <c r="BA61" s="255">
        <f t="shared" si="213"/>
        <v>0</v>
      </c>
      <c r="BB61" s="255">
        <f t="shared" si="213"/>
        <v>0</v>
      </c>
      <c r="BC61" s="255">
        <f t="shared" si="213"/>
        <v>0</v>
      </c>
      <c r="BD61" s="255">
        <f t="shared" si="213"/>
        <v>0</v>
      </c>
      <c r="BE61" s="255">
        <f t="shared" si="213"/>
        <v>0</v>
      </c>
      <c r="BF61" s="255">
        <f t="shared" si="213"/>
        <v>0</v>
      </c>
      <c r="BG61" s="255">
        <f t="shared" si="213"/>
        <v>0</v>
      </c>
      <c r="BH61" s="255">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membandingkan dan mengurutkan antar-pecahan dengan pembilang satu(misalnya ½, 1/3, ¼) dan antar-pecahan dengan penyebut yang sama(misalnya, 2/8, 3/8, 7/8), serta mengenali pecahan senilai menggunakan gambar dan symbol matematika;</v>
      </c>
      <c r="BT61" s="377" t="str">
        <f t="shared" si="28"/>
        <v>mampu menyatakan pecahan desimal persepuluhan danperseratusan, serta menghubungkan pecahan desimal perseratusan dengan konsep persen;</v>
      </c>
      <c r="BU61" s="377" t="str">
        <f t="shared" si="29"/>
        <v>mampu mengisi nilai yang belum diketahui dalam sebuah kalimat matematika yang berkaitan dengan penjumlahan dan pengurangan pada bilangan cacah sampai 100 (contoh:10+…=19,19-…=10);</v>
      </c>
      <c r="BV61" s="377" t="str">
        <f t="shared" si="30"/>
        <v>mampu mengidentifikasi, meniru, dan mengembangkan pola gambar atau obyek sederhana dan pola bilangan membesar dan mengecil yang melibatkan penjumlahan dan pengurangan pada bilangan cacah sampai 100;</v>
      </c>
      <c r="BW61" s="377" t="str">
        <f t="shared" si="31"/>
        <v>mampu mengukur panjang dan berat benda menggunakan satuan baku dan menentukan hubungan antar-satuan baku panjang (cm, m);</v>
      </c>
      <c r="BX61" s="377" t="str">
        <f t="shared" si="32"/>
        <v>mampu mengukur dan mengestimasi luas dan volume menggunakan satuan tidak baku dan satuan baku berupa bilangan cacah;</v>
      </c>
      <c r="BY61" s="377" t="str">
        <f t="shared" si="33"/>
        <v>mampu mendeskripsikan ciri berbagai bentuk bangun datar (segiempat, segitiga, segibanyak) serta menyusun (komposisi) dan mengurai (dekomposisi) berbagai bangun datar dengan lebih dari satu cara jika memungkinkan;</v>
      </c>
      <c r="BZ61" s="377" t="str">
        <f t="shared" si="34"/>
        <v>mampu mengurutkan, membandingkan, menyajikan, menganalisis dan menginterpretasi data dalam bentuk tabel, diagram gambar, piktogram, dan diagram batang (skala satu satuan);</v>
      </c>
      <c r="CA61" s="377">
        <f t="shared" si="35"/>
        <v>0</v>
      </c>
      <c r="CB61" s="377">
        <f t="shared" si="36"/>
        <v>0</v>
      </c>
      <c r="CC61" s="257" t="str">
        <f t="shared" si="37"/>
        <v>Kompetensi dalam hal  sudah tercapai.</v>
      </c>
      <c r="CD61"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55">
        <f t="shared" ref="AY62:BH62" si="217">IF(D62&lt;$R$16,D62,"")</f>
        <v>0</v>
      </c>
      <c r="AZ62" s="255">
        <f t="shared" si="217"/>
        <v>0</v>
      </c>
      <c r="BA62" s="255">
        <f t="shared" si="217"/>
        <v>0</v>
      </c>
      <c r="BB62" s="255">
        <f t="shared" si="217"/>
        <v>0</v>
      </c>
      <c r="BC62" s="255">
        <f t="shared" si="217"/>
        <v>0</v>
      </c>
      <c r="BD62" s="255">
        <f t="shared" si="217"/>
        <v>0</v>
      </c>
      <c r="BE62" s="255">
        <f t="shared" si="217"/>
        <v>0</v>
      </c>
      <c r="BF62" s="255">
        <f t="shared" si="217"/>
        <v>0</v>
      </c>
      <c r="BG62" s="255">
        <f t="shared" si="217"/>
        <v>0</v>
      </c>
      <c r="BH62" s="255">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membandingkan dan mengurutkan antar-pecahan dengan pembilang satu(misalnya ½, 1/3, ¼) dan antar-pecahan dengan penyebut yang sama(misalnya, 2/8, 3/8, 7/8), serta mengenali pecahan senilai menggunakan gambar dan symbol matematika;</v>
      </c>
      <c r="BT62" s="377" t="str">
        <f t="shared" si="28"/>
        <v>mampu menyatakan pecahan desimal persepuluhan danperseratusan, serta menghubungkan pecahan desimal perseratusan dengan konsep persen;</v>
      </c>
      <c r="BU62" s="377" t="str">
        <f t="shared" si="29"/>
        <v>mampu mengisi nilai yang belum diketahui dalam sebuah kalimat matematika yang berkaitan dengan penjumlahan dan pengurangan pada bilangan cacah sampai 100 (contoh:10+…=19,19-…=10);</v>
      </c>
      <c r="BV62" s="377" t="str">
        <f t="shared" si="30"/>
        <v>mampu mengidentifikasi, meniru, dan mengembangkan pola gambar atau obyek sederhana dan pola bilangan membesar dan mengecil yang melibatkan penjumlahan dan pengurangan pada bilangan cacah sampai 100;</v>
      </c>
      <c r="BW62" s="377" t="str">
        <f t="shared" si="31"/>
        <v>mampu mengukur panjang dan berat benda menggunakan satuan baku dan menentukan hubungan antar-satuan baku panjang (cm, m);</v>
      </c>
      <c r="BX62" s="377" t="str">
        <f t="shared" si="32"/>
        <v>mampu mengukur dan mengestimasi luas dan volume menggunakan satuan tidak baku dan satuan baku berupa bilangan cacah;</v>
      </c>
      <c r="BY62" s="377" t="str">
        <f t="shared" si="33"/>
        <v>mampu mendeskripsikan ciri berbagai bentuk bangun datar (segiempat, segitiga, segibanyak) serta menyusun (komposisi) dan mengurai (dekomposisi) berbagai bangun datar dengan lebih dari satu cara jika memungkinkan;</v>
      </c>
      <c r="BZ62" s="377" t="str">
        <f t="shared" si="34"/>
        <v>mampu mengurutkan, membandingkan, menyajikan, menganalisis dan menginterpretasi data dalam bentuk tabel, diagram gambar, piktogram, dan diagram batang (skala satu satuan);</v>
      </c>
      <c r="CA62" s="377">
        <f t="shared" si="35"/>
        <v>0</v>
      </c>
      <c r="CB62" s="377">
        <f t="shared" si="36"/>
        <v>0</v>
      </c>
      <c r="CC62" s="257" t="str">
        <f t="shared" si="37"/>
        <v>Kompetensi dalam hal  sudah tercapai.</v>
      </c>
      <c r="CD62"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55">
        <f t="shared" ref="AY63:BH63" si="221">IF(D63&lt;$R$16,D63,"")</f>
        <v>0</v>
      </c>
      <c r="AZ63" s="255">
        <f t="shared" si="221"/>
        <v>0</v>
      </c>
      <c r="BA63" s="255">
        <f t="shared" si="221"/>
        <v>0</v>
      </c>
      <c r="BB63" s="255">
        <f t="shared" si="221"/>
        <v>0</v>
      </c>
      <c r="BC63" s="255">
        <f t="shared" si="221"/>
        <v>0</v>
      </c>
      <c r="BD63" s="255">
        <f t="shared" si="221"/>
        <v>0</v>
      </c>
      <c r="BE63" s="255">
        <f t="shared" si="221"/>
        <v>0</v>
      </c>
      <c r="BF63" s="255">
        <f t="shared" si="221"/>
        <v>0</v>
      </c>
      <c r="BG63" s="255">
        <f t="shared" si="221"/>
        <v>0</v>
      </c>
      <c r="BH63" s="255">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membandingkan dan mengurutkan antar-pecahan dengan pembilang satu(misalnya ½, 1/3, ¼) dan antar-pecahan dengan penyebut yang sama(misalnya, 2/8, 3/8, 7/8), serta mengenali pecahan senilai menggunakan gambar dan symbol matematika;</v>
      </c>
      <c r="BT63" s="377" t="str">
        <f t="shared" si="28"/>
        <v>mampu menyatakan pecahan desimal persepuluhan danperseratusan, serta menghubungkan pecahan desimal perseratusan dengan konsep persen;</v>
      </c>
      <c r="BU63" s="377" t="str">
        <f t="shared" si="29"/>
        <v>mampu mengisi nilai yang belum diketahui dalam sebuah kalimat matematika yang berkaitan dengan penjumlahan dan pengurangan pada bilangan cacah sampai 100 (contoh:10+…=19,19-…=10);</v>
      </c>
      <c r="BV63" s="377" t="str">
        <f t="shared" si="30"/>
        <v>mampu mengidentifikasi, meniru, dan mengembangkan pola gambar atau obyek sederhana dan pola bilangan membesar dan mengecil yang melibatkan penjumlahan dan pengurangan pada bilangan cacah sampai 100;</v>
      </c>
      <c r="BW63" s="377" t="str">
        <f t="shared" si="31"/>
        <v>mampu mengukur panjang dan berat benda menggunakan satuan baku dan menentukan hubungan antar-satuan baku panjang (cm, m);</v>
      </c>
      <c r="BX63" s="377" t="str">
        <f t="shared" si="32"/>
        <v>mampu mengukur dan mengestimasi luas dan volume menggunakan satuan tidak baku dan satuan baku berupa bilangan cacah;</v>
      </c>
      <c r="BY63" s="377" t="str">
        <f t="shared" si="33"/>
        <v>mampu mendeskripsikan ciri berbagai bentuk bangun datar (segiempat, segitiga, segibanyak) serta menyusun (komposisi) dan mengurai (dekomposisi) berbagai bangun datar dengan lebih dari satu cara jika memungkinkan;</v>
      </c>
      <c r="BZ63" s="377" t="str">
        <f t="shared" si="34"/>
        <v>mampu mengurutkan, membandingkan, menyajikan, menganalisis dan menginterpretasi data dalam bentuk tabel, diagram gambar, piktogram, dan diagram batang (skala satu satuan);</v>
      </c>
      <c r="CA63" s="377">
        <f t="shared" si="35"/>
        <v>0</v>
      </c>
      <c r="CB63" s="377">
        <f t="shared" si="36"/>
        <v>0</v>
      </c>
      <c r="CC63" s="257" t="str">
        <f t="shared" si="37"/>
        <v>Kompetensi dalam hal  sudah tercapai.</v>
      </c>
      <c r="CD63"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55">
        <f t="shared" ref="AY64:BH64" si="225">IF(D64&lt;$R$16,D64,"")</f>
        <v>0</v>
      </c>
      <c r="AZ64" s="255">
        <f t="shared" si="225"/>
        <v>0</v>
      </c>
      <c r="BA64" s="255">
        <f t="shared" si="225"/>
        <v>0</v>
      </c>
      <c r="BB64" s="255">
        <f t="shared" si="225"/>
        <v>0</v>
      </c>
      <c r="BC64" s="255">
        <f t="shared" si="225"/>
        <v>0</v>
      </c>
      <c r="BD64" s="255">
        <f t="shared" si="225"/>
        <v>0</v>
      </c>
      <c r="BE64" s="255">
        <f t="shared" si="225"/>
        <v>0</v>
      </c>
      <c r="BF64" s="255">
        <f t="shared" si="225"/>
        <v>0</v>
      </c>
      <c r="BG64" s="255">
        <f t="shared" si="225"/>
        <v>0</v>
      </c>
      <c r="BH64" s="255">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membandingkan dan mengurutkan antar-pecahan dengan pembilang satu(misalnya ½, 1/3, ¼) dan antar-pecahan dengan penyebut yang sama(misalnya, 2/8, 3/8, 7/8), serta mengenali pecahan senilai menggunakan gambar dan symbol matematika;</v>
      </c>
      <c r="BT64" s="377" t="str">
        <f t="shared" si="28"/>
        <v>mampu menyatakan pecahan desimal persepuluhan danperseratusan, serta menghubungkan pecahan desimal perseratusan dengan konsep persen;</v>
      </c>
      <c r="BU64" s="377" t="str">
        <f t="shared" si="29"/>
        <v>mampu mengisi nilai yang belum diketahui dalam sebuah kalimat matematika yang berkaitan dengan penjumlahan dan pengurangan pada bilangan cacah sampai 100 (contoh:10+…=19,19-…=10);</v>
      </c>
      <c r="BV64" s="377" t="str">
        <f t="shared" si="30"/>
        <v>mampu mengidentifikasi, meniru, dan mengembangkan pola gambar atau obyek sederhana dan pola bilangan membesar dan mengecil yang melibatkan penjumlahan dan pengurangan pada bilangan cacah sampai 100;</v>
      </c>
      <c r="BW64" s="377" t="str">
        <f t="shared" si="31"/>
        <v>mampu mengukur panjang dan berat benda menggunakan satuan baku dan menentukan hubungan antar-satuan baku panjang (cm, m);</v>
      </c>
      <c r="BX64" s="377" t="str">
        <f t="shared" si="32"/>
        <v>mampu mengukur dan mengestimasi luas dan volume menggunakan satuan tidak baku dan satuan baku berupa bilangan cacah;</v>
      </c>
      <c r="BY64" s="377" t="str">
        <f t="shared" si="33"/>
        <v>mampu mendeskripsikan ciri berbagai bentuk bangun datar (segiempat, segitiga, segibanyak) serta menyusun (komposisi) dan mengurai (dekomposisi) berbagai bangun datar dengan lebih dari satu cara jika memungkinkan;</v>
      </c>
      <c r="BZ64" s="377" t="str">
        <f t="shared" si="34"/>
        <v>mampu mengurutkan, membandingkan, menyajikan, menganalisis dan menginterpretasi data dalam bentuk tabel, diagram gambar, piktogram, dan diagram batang (skala satu satuan);</v>
      </c>
      <c r="CA64" s="377">
        <f t="shared" si="35"/>
        <v>0</v>
      </c>
      <c r="CB64" s="377">
        <f t="shared" si="36"/>
        <v>0</v>
      </c>
      <c r="CC64" s="257" t="str">
        <f t="shared" si="37"/>
        <v>Kompetensi dalam hal  sudah tercapai.</v>
      </c>
      <c r="CD64"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55">
        <f t="shared" ref="AY65:BH65" si="229">IF(D65&lt;$R$16,D65,"")</f>
        <v>0</v>
      </c>
      <c r="AZ65" s="255">
        <f t="shared" si="229"/>
        <v>0</v>
      </c>
      <c r="BA65" s="255">
        <f t="shared" si="229"/>
        <v>0</v>
      </c>
      <c r="BB65" s="255">
        <f t="shared" si="229"/>
        <v>0</v>
      </c>
      <c r="BC65" s="255">
        <f t="shared" si="229"/>
        <v>0</v>
      </c>
      <c r="BD65" s="255">
        <f t="shared" si="229"/>
        <v>0</v>
      </c>
      <c r="BE65" s="255">
        <f t="shared" si="229"/>
        <v>0</v>
      </c>
      <c r="BF65" s="255">
        <f t="shared" si="229"/>
        <v>0</v>
      </c>
      <c r="BG65" s="255">
        <f t="shared" si="229"/>
        <v>0</v>
      </c>
      <c r="BH65" s="255">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membandingkan dan mengurutkan antar-pecahan dengan pembilang satu(misalnya ½, 1/3, ¼) dan antar-pecahan dengan penyebut yang sama(misalnya, 2/8, 3/8, 7/8), serta mengenali pecahan senilai menggunakan gambar dan symbol matematika;</v>
      </c>
      <c r="BT65" s="377" t="str">
        <f t="shared" si="28"/>
        <v>mampu menyatakan pecahan desimal persepuluhan danperseratusan, serta menghubungkan pecahan desimal perseratusan dengan konsep persen;</v>
      </c>
      <c r="BU65" s="377" t="str">
        <f t="shared" si="29"/>
        <v>mampu mengisi nilai yang belum diketahui dalam sebuah kalimat matematika yang berkaitan dengan penjumlahan dan pengurangan pada bilangan cacah sampai 100 (contoh:10+…=19,19-…=10);</v>
      </c>
      <c r="BV65" s="377" t="str">
        <f t="shared" si="30"/>
        <v>mampu mengidentifikasi, meniru, dan mengembangkan pola gambar atau obyek sederhana dan pola bilangan membesar dan mengecil yang melibatkan penjumlahan dan pengurangan pada bilangan cacah sampai 100;</v>
      </c>
      <c r="BW65" s="377" t="str">
        <f t="shared" si="31"/>
        <v>mampu mengukur panjang dan berat benda menggunakan satuan baku dan menentukan hubungan antar-satuan baku panjang (cm, m);</v>
      </c>
      <c r="BX65" s="377" t="str">
        <f t="shared" si="32"/>
        <v>mampu mengukur dan mengestimasi luas dan volume menggunakan satuan tidak baku dan satuan baku berupa bilangan cacah;</v>
      </c>
      <c r="BY65" s="377" t="str">
        <f t="shared" si="33"/>
        <v>mampu mendeskripsikan ciri berbagai bentuk bangun datar (segiempat, segitiga, segibanyak) serta menyusun (komposisi) dan mengurai (dekomposisi) berbagai bangun datar dengan lebih dari satu cara jika memungkinkan;</v>
      </c>
      <c r="BZ65" s="377" t="str">
        <f t="shared" si="34"/>
        <v>mampu mengurutkan, membandingkan, menyajikan, menganalisis dan menginterpretasi data dalam bentuk tabel, diagram gambar, piktogram, dan diagram batang (skala satu satuan);</v>
      </c>
      <c r="CA65" s="377">
        <f t="shared" si="35"/>
        <v>0</v>
      </c>
      <c r="CB65" s="377">
        <f t="shared" si="36"/>
        <v>0</v>
      </c>
      <c r="CC65" s="257" t="str">
        <f t="shared" si="37"/>
        <v>Kompetensi dalam hal  sudah tercapai.</v>
      </c>
      <c r="CD65" s="257" t="str">
        <f t="shared" si="38"/>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memungkinkan;mampu mengurutkan, membandingkan, menyajikan, menganalisis dan menginterpretasi data dalam bentuk tabel, diagram gambar, piktogram, dan diagram batang (skala satu satuan);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2" priority="1">
      <formula>LEN(TRIM(B13))&gt;0</formula>
    </cfRule>
  </conditionalFormatting>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HOME!E36</f>
        <v>Ilmu Pengetahuan Alam dan Sosial</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HOME!E36</f>
        <v>Ilmu Pengetahuan Alam dan Sosial</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IPAS'!E9</f>
        <v>mampu mengenal dan menunjukkan letak kota/kabupaten dan provinsi tempat tinggalnya pada peta konvensional/digital.</v>
      </c>
      <c r="E11" s="206" t="str">
        <f>'TP IPAS'!E10</f>
        <v>mampu mengidentifikasi kekayaan alam yang ada di daerah tempat, memanfaatkan,  dan mengorelasikannya dengan pengaruh geografisnya.</v>
      </c>
      <c r="F11" s="205" t="str">
        <f>'TP IPAS'!E11</f>
        <v>mampu membedakan kehidupan masyarakat dan mengorelasikan  pengaruh geografis dengan mata pencaharian dominan di daerah tempat tinggalnya.</v>
      </c>
      <c r="G11" s="206" t="str">
        <f>'TP IPAS'!E12</f>
        <v>mampu mendeskripsikan, menjelaskan cara melestarikan, dan manfaat keragaman budaya dan kearifan lokal daerahnya masing-masing</v>
      </c>
      <c r="H11" s="205" t="str">
        <f>'TP IPAS'!E13</f>
        <v>mampu mengidentifikasi dan menentukan faktor keragaman budaya di Indonesia.</v>
      </c>
      <c r="I11" s="206" t="str">
        <f>'TP IPAS'!E14</f>
        <v>mampu menjelaskan manfaat dan cara melestarikan keragaman budaya, menunjukkan sikap menghargai keberagaman di lingkungannya</v>
      </c>
      <c r="J11" s="205" t="str">
        <f>'TP IPAS'!E15</f>
        <v>Peserta didik mampu mengidentifikasi, mendeskripsikan, mengkategorikan jenis kebutuhan berdasarkan kepentingan.</v>
      </c>
      <c r="K11" s="205" t="str">
        <f>'TP IPAS'!E16</f>
        <v xml:space="preserve">Peserta didik mampu membedakan dan mengidentifikasi syarat terjadinya pertukaran barang kebutuhan melalui kegiatan. </v>
      </c>
      <c r="L11" s="205" t="str">
        <f>'TP IPAS'!E17</f>
        <v xml:space="preserve">Peserta didik mampu mengidentifikasi norma dan adat istiadat yang berlaku di daerah tempat tinggalnya. </v>
      </c>
      <c r="M11" s="205" t="str">
        <f>'TP IPAS'!E18</f>
        <v xml:space="preserve">Peserta didik mampu membedakan peraturan tertulis dan tidak tertulis dan menganalisis manfaat mematuhi peraturan. </v>
      </c>
      <c r="N11" s="205">
        <f>'TP IPAS'!E19</f>
        <v>0</v>
      </c>
      <c r="O11" s="205">
        <f>'TP IPAS'!E20</f>
        <v>0</v>
      </c>
      <c r="P11" s="205">
        <f>'TP IPAS'!E21</f>
        <v>0</v>
      </c>
      <c r="Q11" s="205">
        <f>'TP IPAS'!E22</f>
        <v>0</v>
      </c>
      <c r="R11" s="205">
        <f>'TP IPAS'!E23</f>
        <v>0</v>
      </c>
      <c r="S11" s="205">
        <f>'TP IPAS'!E24</f>
        <v>0</v>
      </c>
      <c r="T11" s="205">
        <f>'TP IPAS'!E25</f>
        <v>0</v>
      </c>
      <c r="U11" s="205">
        <f>'TP IPAS'!E26</f>
        <v>0</v>
      </c>
      <c r="V11" s="205">
        <f>'TP IPAS'!E27</f>
        <v>0</v>
      </c>
      <c r="W11" s="205">
        <f>'TP IPAS'!E28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4" zoomScale="70" zoomScaleNormal="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HOME!E36</f>
        <v>Ilmu Pengetahuan Alam dan Sosial</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IPAS'!E9</f>
        <v>mampu mengenal dan menunjukkan letak kota/kabupaten dan provinsi tempat tinggalnya pada peta konvensional/digital.</v>
      </c>
      <c r="E15" s="243" t="str">
        <f>'TP IPAS'!E10</f>
        <v>mampu mengidentifikasi kekayaan alam yang ada di daerah tempat, memanfaatkan,  dan mengorelasikannya dengan pengaruh geografisnya.</v>
      </c>
      <c r="F15" s="243" t="str">
        <f>'TP IPAS'!E11</f>
        <v>mampu membedakan kehidupan masyarakat dan mengorelasikan  pengaruh geografis dengan mata pencaharian dominan di daerah tempat tinggalnya.</v>
      </c>
      <c r="G15" s="243" t="str">
        <f>'TP IPAS'!E12</f>
        <v>mampu mendeskripsikan, menjelaskan cara melestarikan, dan manfaat keragaman budaya dan kearifan lokal daerahnya masing-masing</v>
      </c>
      <c r="H15" s="243" t="str">
        <f>'TP IPAS'!E13</f>
        <v>mampu mengidentifikasi dan menentukan faktor keragaman budaya di Indonesia.</v>
      </c>
      <c r="I15" s="243" t="str">
        <f>'TP IPAS'!E14</f>
        <v>mampu menjelaskan manfaat dan cara melestarikan keragaman budaya, menunjukkan sikap menghargai keberagaman di lingkungannya</v>
      </c>
      <c r="J15" s="243" t="str">
        <f>'TP IPAS'!E15</f>
        <v>Peserta didik mampu mengidentifikasi, mendeskripsikan, mengkategorikan jenis kebutuhan berdasarkan kepentingan.</v>
      </c>
      <c r="K15" s="243" t="str">
        <f>'TP IPAS'!E16</f>
        <v xml:space="preserve">Peserta didik mampu membedakan dan mengidentifikasi syarat terjadinya pertukaran barang kebutuhan melalui kegiatan. </v>
      </c>
      <c r="L15" s="243" t="str">
        <f>'TP IPAS'!E17</f>
        <v xml:space="preserve">Peserta didik mampu mengidentifikasi norma dan adat istiadat yang berlaku di daerah tempat tinggalnya. </v>
      </c>
      <c r="M15" s="243" t="str">
        <f>'TP IPAS'!E18</f>
        <v xml:space="preserve">Peserta didik mampu membedakan peraturan tertulis dan tidak tertulis dan menganalisis manfaat mematuhi peraturan. </v>
      </c>
      <c r="N15" s="456"/>
      <c r="O15" s="243" t="s">
        <v>368</v>
      </c>
      <c r="P15" s="243" t="s">
        <v>369</v>
      </c>
      <c r="Q15" s="239" t="s">
        <v>370</v>
      </c>
      <c r="R15" s="456"/>
      <c r="S15" s="244"/>
      <c r="T15" s="244"/>
      <c r="U15" s="245" t="str">
        <f t="shared" ref="U15:AD15" si="0">D15</f>
        <v>mampu mengenal dan menunjukkan letak kota/kabupaten dan provinsi tempat tinggalnya pada peta konvensional/digital.</v>
      </c>
      <c r="V15" s="245" t="str">
        <f t="shared" si="0"/>
        <v>mampu mengidentifikasi kekayaan alam yang ada di daerah tempat, memanfaatkan,  dan mengorelasikannya dengan pengaruh geografisnya.</v>
      </c>
      <c r="W15" s="245" t="str">
        <f t="shared" si="0"/>
        <v>mampu membedakan kehidupan masyarakat dan mengorelasikan  pengaruh geografis dengan mata pencaharian dominan di daerah tempat tinggalnya.</v>
      </c>
      <c r="X15" s="245" t="str">
        <f t="shared" si="0"/>
        <v>mampu mendeskripsikan, menjelaskan cara melestarikan, dan manfaat keragaman budaya dan kearifan lokal daerahnya masing-masing</v>
      </c>
      <c r="Y15" s="245" t="str">
        <f t="shared" si="0"/>
        <v>mampu mengidentifikasi dan menentukan faktor keragaman budaya di Indonesia.</v>
      </c>
      <c r="Z15" s="245" t="str">
        <f t="shared" si="0"/>
        <v>mampu menjelaskan manfaat dan cara melestarikan keragaman budaya, menunjukkan sikap menghargai keberagaman di lingkungannya</v>
      </c>
      <c r="AA15" s="245" t="str">
        <f t="shared" si="0"/>
        <v>Peserta didik mampu mengidentifikasi, mendeskripsikan, mengkategorikan jenis kebutuhan berdasarkan kepentingan.</v>
      </c>
      <c r="AB15" s="245" t="str">
        <f t="shared" si="0"/>
        <v xml:space="preserve">Peserta didik mampu membedakan dan mengidentifikasi syarat terjadinya pertukaran barang kebutuhan melalui kegiatan. </v>
      </c>
      <c r="AC15" s="245" t="str">
        <f t="shared" si="0"/>
        <v xml:space="preserve">Peserta didik mampu mengidentifikasi norma dan adat istiadat yang berlaku di daerah tempat tinggalnya. </v>
      </c>
      <c r="AD15" s="245" t="str">
        <f t="shared" si="0"/>
        <v xml:space="preserve">Peserta didik mampu membedakan peraturan tertulis dan tidak tertulis dan menganalisis manfaat mematuhi peraturan. </v>
      </c>
      <c r="AE15" s="246" t="str">
        <f t="shared" ref="AE15:AN15" si="1">U15</f>
        <v>mampu mengenal dan menunjukkan letak kota/kabupaten dan provinsi tempat tinggalnya pada peta konvensional/digital.</v>
      </c>
      <c r="AF15" s="246" t="str">
        <f t="shared" si="1"/>
        <v>mampu mengidentifikasi kekayaan alam yang ada di daerah tempat, memanfaatkan,  dan mengorelasikannya dengan pengaruh geografisnya.</v>
      </c>
      <c r="AG15" s="246" t="str">
        <f t="shared" si="1"/>
        <v>mampu membedakan kehidupan masyarakat dan mengorelasikan  pengaruh geografis dengan mata pencaharian dominan di daerah tempat tinggalnya.</v>
      </c>
      <c r="AH15" s="246" t="str">
        <f t="shared" si="1"/>
        <v>mampu mendeskripsikan, menjelaskan cara melestarikan, dan manfaat keragaman budaya dan kearifan lokal daerahnya masing-masing</v>
      </c>
      <c r="AI15" s="246" t="str">
        <f t="shared" si="1"/>
        <v>mampu mengidentifikasi dan menentukan faktor keragaman budaya di Indonesia.</v>
      </c>
      <c r="AJ15" s="246" t="str">
        <f t="shared" si="1"/>
        <v>mampu menjelaskan manfaat dan cara melestarikan keragaman budaya, menunjukkan sikap menghargai keberagaman di lingkungannya</v>
      </c>
      <c r="AK15" s="246" t="str">
        <f t="shared" si="1"/>
        <v>Peserta didik mampu mengidentifikasi, mendeskripsikan, mengkategorikan jenis kebutuhan berdasarkan kepentingan.</v>
      </c>
      <c r="AL15" s="246" t="str">
        <f t="shared" si="1"/>
        <v xml:space="preserve">Peserta didik mampu membedakan dan mengidentifikasi syarat terjadinya pertukaran barang kebutuhan melalui kegiatan. </v>
      </c>
      <c r="AM15" s="246" t="str">
        <f t="shared" si="1"/>
        <v xml:space="preserve">Peserta didik mampu mengidentifikasi norma dan adat istiadat yang berlaku di daerah tempat tinggalnya. </v>
      </c>
      <c r="AN15" s="246" t="str">
        <f t="shared" si="1"/>
        <v xml:space="preserve">Peserta didik mampu membedakan peraturan tertulis dan tidak tertulis dan menganalisis manfaat mematuhi peraturan. </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mengenal dan menunjukkan letak kota/kabupaten dan provinsi tempat tinggalnya pada peta konvensional/digital.</v>
      </c>
      <c r="AZ15" s="245" t="str">
        <f t="shared" si="3"/>
        <v>mampu mengidentifikasi kekayaan alam yang ada di daerah tempat, memanfaatkan,  dan mengorelasikannya dengan pengaruh geografisnya.</v>
      </c>
      <c r="BA15" s="245" t="str">
        <f t="shared" si="3"/>
        <v>mampu membedakan kehidupan masyarakat dan mengorelasikan  pengaruh geografis dengan mata pencaharian dominan di daerah tempat tinggalnya.</v>
      </c>
      <c r="BB15" s="245" t="str">
        <f t="shared" si="3"/>
        <v>mampu mendeskripsikan, menjelaskan cara melestarikan, dan manfaat keragaman budaya dan kearifan lokal daerahnya masing-masing</v>
      </c>
      <c r="BC15" s="245" t="str">
        <f t="shared" si="3"/>
        <v>mampu mengidentifikasi dan menentukan faktor keragaman budaya di Indonesia.</v>
      </c>
      <c r="BD15" s="245" t="str">
        <f t="shared" si="3"/>
        <v>mampu menjelaskan manfaat dan cara melestarikan keragaman budaya, menunjukkan sikap menghargai keberagaman di lingkungannya</v>
      </c>
      <c r="BE15" s="245" t="str">
        <f t="shared" si="3"/>
        <v>Peserta didik mampu mengidentifikasi, mendeskripsikan, mengkategorikan jenis kebutuhan berdasarkan kepentingan.</v>
      </c>
      <c r="BF15" s="245" t="str">
        <f t="shared" si="3"/>
        <v xml:space="preserve">Peserta didik mampu membedakan dan mengidentifikasi syarat terjadinya pertukaran barang kebutuhan melalui kegiatan. </v>
      </c>
      <c r="BG15" s="245" t="str">
        <f t="shared" si="3"/>
        <v xml:space="preserve">Peserta didik mampu mengidentifikasi norma dan adat istiadat yang berlaku di daerah tempat tinggalnya. </v>
      </c>
      <c r="BH15" s="245" t="str">
        <f t="shared" si="3"/>
        <v xml:space="preserve">Peserta didik mampu membedakan peraturan tertulis dan tidak tertulis dan menganalisis manfaat mematuhi peraturan. </v>
      </c>
      <c r="BI15" s="246" t="str">
        <f t="shared" ref="BI15:BR15" si="4">AY15</f>
        <v>mampu mengenal dan menunjukkan letak kota/kabupaten dan provinsi tempat tinggalnya pada peta konvensional/digital.</v>
      </c>
      <c r="BJ15" s="246" t="str">
        <f t="shared" si="4"/>
        <v>mampu mengidentifikasi kekayaan alam yang ada di daerah tempat, memanfaatkan,  dan mengorelasikannya dengan pengaruh geografisnya.</v>
      </c>
      <c r="BK15" s="246" t="str">
        <f t="shared" si="4"/>
        <v>mampu membedakan kehidupan masyarakat dan mengorelasikan  pengaruh geografis dengan mata pencaharian dominan di daerah tempat tinggalnya.</v>
      </c>
      <c r="BL15" s="246" t="str">
        <f t="shared" si="4"/>
        <v>mampu mendeskripsikan, menjelaskan cara melestarikan, dan manfaat keragaman budaya dan kearifan lokal daerahnya masing-masing</v>
      </c>
      <c r="BM15" s="246" t="str">
        <f t="shared" si="4"/>
        <v>mampu mengidentifikasi dan menentukan faktor keragaman budaya di Indonesia.</v>
      </c>
      <c r="BN15" s="246" t="str">
        <f t="shared" si="4"/>
        <v>mampu menjelaskan manfaat dan cara melestarikan keragaman budaya, menunjukkan sikap menghargai keberagaman di lingkungannya</v>
      </c>
      <c r="BO15" s="246" t="str">
        <f t="shared" si="4"/>
        <v>Peserta didik mampu mengidentifikasi, mendeskripsikan, mengkategorikan jenis kebutuhan berdasarkan kepentingan.</v>
      </c>
      <c r="BP15" s="246" t="str">
        <f t="shared" si="4"/>
        <v xml:space="preserve">Peserta didik mampu membedakan dan mengidentifikasi syarat terjadinya pertukaran barang kebutuhan melalui kegiatan. </v>
      </c>
      <c r="BQ15" s="246" t="str">
        <f t="shared" si="4"/>
        <v xml:space="preserve">Peserta didik mampu mengidentifikasi norma dan adat istiadat yang berlaku di daerah tempat tinggalnya. </v>
      </c>
      <c r="BR15" s="246" t="str">
        <f t="shared" si="4"/>
        <v xml:space="preserve">Peserta didik mampu membedakan peraturan tertulis dan tidak tertulis dan menganalisis manfaat mematuhi peraturan. </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8.75" customHeight="1">
      <c r="A16" s="190"/>
      <c r="B16" s="208">
        <f>'DATA PESERTA DIDIK'!A6</f>
        <v>1</v>
      </c>
      <c r="C16" s="248" t="str">
        <f>'DATA PESERTA DIDIK'!D6</f>
        <v>ABID AQILA PRANAJA</v>
      </c>
      <c r="D16" s="449">
        <v>100</v>
      </c>
      <c r="E16" s="449">
        <v>94.285714285714278</v>
      </c>
      <c r="F16" s="449">
        <v>94.285714285714278</v>
      </c>
      <c r="G16" s="249">
        <v>82</v>
      </c>
      <c r="H16" s="249">
        <v>91.25</v>
      </c>
      <c r="I16" s="249">
        <v>91.25</v>
      </c>
      <c r="J16" s="249">
        <v>100</v>
      </c>
      <c r="K16" s="249">
        <v>100</v>
      </c>
      <c r="L16" s="249">
        <v>100</v>
      </c>
      <c r="M16" s="249">
        <v>95.833333333333329</v>
      </c>
      <c r="N16" s="250">
        <f t="shared" ref="N16:N65" si="6">IFERROR(AVERAGE(D16:M16),"-")</f>
        <v>94.890476190476193</v>
      </c>
      <c r="O16" s="249"/>
      <c r="P16" s="249">
        <v>92</v>
      </c>
      <c r="Q16" s="250">
        <f t="shared" ref="Q16:Q65" si="7">IFERROR(AVERAGE(O16:P16),"-")</f>
        <v>92</v>
      </c>
      <c r="R16" s="250">
        <f t="shared" ref="R16:R65" si="8">IFERROR(SUM(($G$11*N16)+($I$11*Q16))/($G$11+$I$11),"-")</f>
        <v>93.926984126984124</v>
      </c>
      <c r="S16" s="190"/>
      <c r="T16" s="190"/>
      <c r="U16" s="253" t="str">
        <f t="shared" ref="U16:AD16" si="9">IF(G16&gt;=$R$16,G16,"")</f>
        <v/>
      </c>
      <c r="V16" s="253" t="str">
        <f t="shared" si="9"/>
        <v/>
      </c>
      <c r="W16" s="253" t="str">
        <f t="shared" si="9"/>
        <v/>
      </c>
      <c r="X16" s="253">
        <f t="shared" si="9"/>
        <v>100</v>
      </c>
      <c r="Y16" s="253">
        <f t="shared" si="9"/>
        <v>100</v>
      </c>
      <c r="Z16" s="253">
        <f t="shared" si="9"/>
        <v>100</v>
      </c>
      <c r="AA16" s="253">
        <f t="shared" si="9"/>
        <v>95.833333333333329</v>
      </c>
      <c r="AB16" s="253">
        <f t="shared" si="9"/>
        <v>94.890476190476193</v>
      </c>
      <c r="AC16" s="253" t="str">
        <f t="shared" si="9"/>
        <v/>
      </c>
      <c r="AD16" s="253" t="str">
        <f t="shared" si="9"/>
        <v/>
      </c>
      <c r="AE16" s="254" t="str">
        <f t="shared" ref="AE16:AN16" si="10">IFERROR(RANK(U16,$U16:$AD16,0)+COUNTIF($U16:U16,U16)-1,"")</f>
        <v/>
      </c>
      <c r="AF16" s="254" t="str">
        <f t="shared" si="10"/>
        <v/>
      </c>
      <c r="AG16" s="254" t="str">
        <f t="shared" si="10"/>
        <v/>
      </c>
      <c r="AH16" s="254">
        <f t="shared" si="10"/>
        <v>1</v>
      </c>
      <c r="AI16" s="254">
        <f t="shared" si="10"/>
        <v>2</v>
      </c>
      <c r="AJ16" s="254">
        <f t="shared" si="10"/>
        <v>3</v>
      </c>
      <c r="AK16" s="254">
        <f t="shared" si="10"/>
        <v>4</v>
      </c>
      <c r="AL16" s="254">
        <f t="shared" si="10"/>
        <v>5</v>
      </c>
      <c r="AM16" s="254" t="str">
        <f t="shared" si="10"/>
        <v/>
      </c>
      <c r="AN16" s="254" t="str">
        <f t="shared" si="10"/>
        <v/>
      </c>
      <c r="AO16" s="379" t="str">
        <f>IF(D16&gt;=R16,$D$15,"")</f>
        <v>mampu mengenal dan menunjukkan letak kota/kabupaten dan provinsi tempat tinggalnya pada peta konvensional/digital.</v>
      </c>
      <c r="AP16" s="380" t="str">
        <f>IF(E16&gt;=R16,$E$15,"")</f>
        <v>mampu mengidentifikasi kekayaan alam yang ada di daerah tempat, memanfaatkan,  dan mengorelasikannya dengan pengaruh geografisnya.</v>
      </c>
      <c r="AQ16" s="380" t="str">
        <f>IF(F16&gt;=R16,$F$15,"")</f>
        <v>mampu membedakan kehidupan masyarakat dan mengorelasikan  pengaruh geografis dengan mata pencaharian dominan di daerah tempat tinggalnya.</v>
      </c>
      <c r="AR16" s="380" t="str">
        <f>IF(G16&gt;=R16,$G$15,"")</f>
        <v/>
      </c>
      <c r="AS16" s="380" t="str">
        <f>IF(H16&gt;=R16,$H$15,"")</f>
        <v/>
      </c>
      <c r="AT16" s="380" t="str">
        <f>IF(I16&gt;=R16,$I$15,"")</f>
        <v/>
      </c>
      <c r="AU16" s="380" t="str">
        <f>IF(J16&gt;=R16,$J$15,"")</f>
        <v>Peserta didik mampu mengidentifikasi, mendeskripsikan, mengkategorikan jenis kebutuhan berdasarkan kepentingan.</v>
      </c>
      <c r="AV16" s="380" t="str">
        <f>IF(K16&gt;=R16,$K$15,"")</f>
        <v xml:space="preserve">Peserta didik mampu membedakan dan mengidentifikasi syarat terjadinya pertukaran barang kebutuhan melalui kegiatan. </v>
      </c>
      <c r="AW16" s="380" t="str">
        <f>IF(L16&gt;=R16,$L$15,"")</f>
        <v xml:space="preserve">Peserta didik mampu mengidentifikasi norma dan adat istiadat yang berlaku di daerah tempat tinggalnya. </v>
      </c>
      <c r="AX16" s="380" t="str">
        <f>IF(M16&gt;=R16,$M$15,"")</f>
        <v xml:space="preserve">Peserta didik mampu membedakan peraturan tertulis dan tidak tertulis dan menganalisis manfaat mematuhi peraturan. </v>
      </c>
      <c r="AY16" s="255">
        <f t="shared" ref="AY16:BH16" si="11">IF(G16&lt;$R$16,G16,"")</f>
        <v>82</v>
      </c>
      <c r="AZ16" s="255">
        <f t="shared" si="11"/>
        <v>91.25</v>
      </c>
      <c r="BA16" s="255">
        <f t="shared" si="11"/>
        <v>91.25</v>
      </c>
      <c r="BB16" s="255" t="str">
        <f t="shared" si="11"/>
        <v/>
      </c>
      <c r="BC16" s="255" t="str">
        <f t="shared" si="11"/>
        <v/>
      </c>
      <c r="BD16" s="255" t="str">
        <f t="shared" si="11"/>
        <v/>
      </c>
      <c r="BE16" s="255" t="str">
        <f t="shared" si="11"/>
        <v/>
      </c>
      <c r="BF16" s="255" t="str">
        <f t="shared" si="11"/>
        <v/>
      </c>
      <c r="BG16" s="255">
        <f t="shared" si="11"/>
        <v>0</v>
      </c>
      <c r="BH16" s="255">
        <f t="shared" si="11"/>
        <v>92</v>
      </c>
      <c r="BI16" s="225">
        <f t="shared" ref="BI16:BR16" si="12">IFERROR(RANK(AY16,$AY16:$BH16,0)+COUNTIF($AY16:AY16,AY16)-1,"")</f>
        <v>4</v>
      </c>
      <c r="BJ16" s="225">
        <f t="shared" si="12"/>
        <v>2</v>
      </c>
      <c r="BK16" s="225">
        <f t="shared" si="12"/>
        <v>3</v>
      </c>
      <c r="BL16" s="225" t="str">
        <f t="shared" si="12"/>
        <v/>
      </c>
      <c r="BM16" s="225" t="str">
        <f t="shared" si="12"/>
        <v/>
      </c>
      <c r="BN16" s="225" t="str">
        <f t="shared" si="12"/>
        <v/>
      </c>
      <c r="BO16" s="225" t="str">
        <f t="shared" si="12"/>
        <v/>
      </c>
      <c r="BP16" s="225" t="str">
        <f t="shared" si="12"/>
        <v/>
      </c>
      <c r="BQ16" s="225">
        <f t="shared" si="12"/>
        <v>5</v>
      </c>
      <c r="BR16" s="225">
        <f t="shared" si="12"/>
        <v>1</v>
      </c>
      <c r="BS16" s="379" t="str">
        <f>IF(D16&lt;R16,$D$15,"")</f>
        <v/>
      </c>
      <c r="BT16" s="377" t="str">
        <f>IF(E16&lt;R16,$E$15,"")</f>
        <v/>
      </c>
      <c r="BU16" s="377" t="str">
        <f>IF(F16&lt;R16,$F$15,"")</f>
        <v/>
      </c>
      <c r="BV16" s="377" t="str">
        <f>IF(G16&lt;R16,$G$15,"")</f>
        <v>mampu mendeskripsikan, menjelaskan cara melestarikan, dan manfaat keragaman budaya dan kearifan lokal daerahnya masing-masing</v>
      </c>
      <c r="BW16" s="377" t="str">
        <f>IF(H16&lt;R16,$H$15,"")</f>
        <v>mampu mengidentifikasi dan menentukan faktor keragaman budaya di Indonesia.</v>
      </c>
      <c r="BX16" s="377" t="str">
        <f>IF(I16&lt;R16,$I$15,"")</f>
        <v>mampu menjelaskan manfaat dan cara melestarikan keragaman budaya, menunjukkan sikap menghargai keberagaman di lingkungannya</v>
      </c>
      <c r="BY16" s="377" t="str">
        <f>IF(J16&lt;R16,$J$15,"")</f>
        <v/>
      </c>
      <c r="BZ16" s="377" t="str">
        <f>IF(K16&lt;R16,$K$15,"")</f>
        <v/>
      </c>
      <c r="CA16" s="377" t="str">
        <f>IF(L16&lt;R16,$L$15,"")</f>
        <v/>
      </c>
      <c r="CB16" s="377" t="str">
        <f>IF(M16&lt;R16,$M$15,"")</f>
        <v/>
      </c>
      <c r="CC16" s="257" t="str">
        <f>"Kompetensi dalam hal "&amp;TRIM(AO16&amp;" "&amp;AP16&amp;" "&amp;AQ16&amp;" "&amp;AR16&amp;" "&amp;AS16&amp;" "&amp;AT16&amp;" "&amp;AU16&amp;" "&amp;AV16&amp;" "&amp;AW16&amp;" "&amp;AX16&amp;" sudah tercapai.")</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16" s="257" t="str">
        <f>CONCATENATE("Kompetensi dalam hal ",BS16,BT16,BU16,BV16,BW16,BX16,BY16,BZ16,CA16,CB16,", perlu ditingkatkan.")</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row>
    <row r="17" spans="1:82" ht="18.75" customHeight="1">
      <c r="A17" s="190"/>
      <c r="B17" s="208">
        <f>'DATA PESERTA DIDIK'!A7</f>
        <v>2</v>
      </c>
      <c r="C17" s="248" t="str">
        <f>'DATA PESERTA DIDIK'!D7</f>
        <v>ACHMAD IBRAHIM ARYASATYA</v>
      </c>
      <c r="D17" s="449">
        <v>100</v>
      </c>
      <c r="E17" s="449">
        <v>97.142857142857139</v>
      </c>
      <c r="F17" s="449">
        <v>97.142857142857139</v>
      </c>
      <c r="G17" s="249">
        <v>82</v>
      </c>
      <c r="H17" s="249">
        <v>82.5</v>
      </c>
      <c r="I17" s="249">
        <v>82.5</v>
      </c>
      <c r="J17" s="249">
        <v>91.666666666666671</v>
      </c>
      <c r="K17" s="249">
        <v>100</v>
      </c>
      <c r="L17" s="249">
        <v>90</v>
      </c>
      <c r="M17" s="249">
        <v>91.666666666666671</v>
      </c>
      <c r="N17" s="250">
        <f t="shared" si="6"/>
        <v>91.461904761904748</v>
      </c>
      <c r="O17" s="249"/>
      <c r="P17" s="249">
        <v>97</v>
      </c>
      <c r="Q17" s="250">
        <f t="shared" si="7"/>
        <v>97</v>
      </c>
      <c r="R17" s="250">
        <f t="shared" si="8"/>
        <v>93.307936507936503</v>
      </c>
      <c r="S17" s="190"/>
      <c r="T17" s="190"/>
      <c r="U17" s="253" t="str">
        <f t="shared" ref="U17:AD17" si="13">IF(G17&gt;=$R$16,G17,"")</f>
        <v/>
      </c>
      <c r="V17" s="253" t="str">
        <f t="shared" si="13"/>
        <v/>
      </c>
      <c r="W17" s="253" t="str">
        <f t="shared" si="13"/>
        <v/>
      </c>
      <c r="X17" s="253" t="str">
        <f t="shared" si="13"/>
        <v/>
      </c>
      <c r="Y17" s="253">
        <f t="shared" si="13"/>
        <v>100</v>
      </c>
      <c r="Z17" s="253" t="str">
        <f t="shared" si="13"/>
        <v/>
      </c>
      <c r="AA17" s="253" t="str">
        <f t="shared" si="13"/>
        <v/>
      </c>
      <c r="AB17" s="253" t="str">
        <f t="shared" si="13"/>
        <v/>
      </c>
      <c r="AC17" s="253" t="str">
        <f t="shared" si="13"/>
        <v/>
      </c>
      <c r="AD17" s="253">
        <f t="shared" si="13"/>
        <v>97</v>
      </c>
      <c r="AE17" s="254" t="str">
        <f t="shared" ref="AE17:AN17" si="14">IFERROR(RANK(U17,$U17:$AD17,0)+COUNTIF($U17:U17,U17)-1,"")</f>
        <v/>
      </c>
      <c r="AF17" s="254" t="str">
        <f t="shared" si="14"/>
        <v/>
      </c>
      <c r="AG17" s="254" t="str">
        <f t="shared" si="14"/>
        <v/>
      </c>
      <c r="AH17" s="254" t="str">
        <f t="shared" si="14"/>
        <v/>
      </c>
      <c r="AI17" s="254">
        <f t="shared" si="14"/>
        <v>1</v>
      </c>
      <c r="AJ17" s="254" t="str">
        <f t="shared" si="14"/>
        <v/>
      </c>
      <c r="AK17" s="254" t="str">
        <f t="shared" si="14"/>
        <v/>
      </c>
      <c r="AL17" s="254" t="str">
        <f t="shared" si="14"/>
        <v/>
      </c>
      <c r="AM17" s="254" t="str">
        <f t="shared" si="14"/>
        <v/>
      </c>
      <c r="AN17" s="254">
        <f t="shared" si="14"/>
        <v>2</v>
      </c>
      <c r="AO17" s="379" t="str">
        <f t="shared" ref="AO17:AO65" si="15">IF(D17&gt;=R17,$D$15,"")</f>
        <v>mampu mengenal dan menunjukkan letak kota/kabupaten dan provinsi tempat tinggalnya pada peta konvensional/digital.</v>
      </c>
      <c r="AP17" s="380" t="str">
        <f t="shared" ref="AP17:AP65" si="16">IF(E17&gt;=R17,$E$15,"")</f>
        <v>mampu mengidentifikasi kekayaan alam yang ada di daerah tempat, memanfaatkan,  dan mengorelasikannya dengan pengaruh geografisnya.</v>
      </c>
      <c r="AQ17" s="380" t="str">
        <f t="shared" ref="AQ17:AQ65" si="17">IF(F17&gt;=R17,$F$15,"")</f>
        <v>mampu membedakan kehidupan masyarakat dan mengorelasikan  pengaruh geografis dengan mata pencaharian dominan di daerah tempat tinggalnya.</v>
      </c>
      <c r="AR17" s="380" t="str">
        <f t="shared" ref="AR17:AR65" si="18">IF(G17&gt;=R17,$G$15,"")</f>
        <v/>
      </c>
      <c r="AS17" s="380" t="str">
        <f t="shared" ref="AS17:AS65" si="19">IF(H17&gt;=R17,$H$15,"")</f>
        <v/>
      </c>
      <c r="AT17" s="380" t="str">
        <f t="shared" ref="AT17:AT65" si="20">IF(I17&gt;=R17,$I$15,"")</f>
        <v/>
      </c>
      <c r="AU17" s="380" t="str">
        <f t="shared" ref="AU17:AU65" si="21">IF(J17&gt;=R17,$J$15,"")</f>
        <v/>
      </c>
      <c r="AV17" s="380" t="str">
        <f t="shared" ref="AV17:AV65" si="22">IF(K17&gt;=R17,$K$15,"")</f>
        <v xml:space="preserve">Peserta didik mampu membedakan dan mengidentifikasi syarat terjadinya pertukaran barang kebutuhan melalui kegiatan. </v>
      </c>
      <c r="AW17" s="380" t="str">
        <f t="shared" ref="AW17:AW65" si="23">IF(L17&gt;=R17,$L$15,"")</f>
        <v/>
      </c>
      <c r="AX17" s="380" t="str">
        <f t="shared" ref="AX17:AX65" si="24">IF(M17&gt;=R17,$M$15,"")</f>
        <v/>
      </c>
      <c r="AY17" s="255">
        <f t="shared" ref="AY17:BH17" si="25">IF(G17&lt;$R$16,G17,"")</f>
        <v>82</v>
      </c>
      <c r="AZ17" s="255">
        <f t="shared" si="25"/>
        <v>82.5</v>
      </c>
      <c r="BA17" s="255">
        <f t="shared" si="25"/>
        <v>82.5</v>
      </c>
      <c r="BB17" s="255">
        <f t="shared" si="25"/>
        <v>91.666666666666671</v>
      </c>
      <c r="BC17" s="255" t="str">
        <f t="shared" si="25"/>
        <v/>
      </c>
      <c r="BD17" s="255">
        <f t="shared" si="25"/>
        <v>90</v>
      </c>
      <c r="BE17" s="255">
        <f t="shared" si="25"/>
        <v>91.666666666666671</v>
      </c>
      <c r="BF17" s="255">
        <f t="shared" si="25"/>
        <v>91.461904761904748</v>
      </c>
      <c r="BG17" s="255">
        <f t="shared" si="25"/>
        <v>0</v>
      </c>
      <c r="BH17" s="255" t="str">
        <f t="shared" si="25"/>
        <v/>
      </c>
      <c r="BI17" s="225">
        <f t="shared" ref="BI17:BR17" si="26">IFERROR(RANK(AY17,$AY17:$BH17,0)+COUNTIF($AY17:AY17,AY17)-1,"")</f>
        <v>7</v>
      </c>
      <c r="BJ17" s="225">
        <f t="shared" si="26"/>
        <v>5</v>
      </c>
      <c r="BK17" s="225">
        <f t="shared" si="26"/>
        <v>6</v>
      </c>
      <c r="BL17" s="225">
        <f t="shared" si="26"/>
        <v>1</v>
      </c>
      <c r="BM17" s="225" t="str">
        <f t="shared" si="26"/>
        <v/>
      </c>
      <c r="BN17" s="225">
        <f t="shared" si="26"/>
        <v>4</v>
      </c>
      <c r="BO17" s="225">
        <f t="shared" si="26"/>
        <v>2</v>
      </c>
      <c r="BP17" s="225">
        <f t="shared" si="26"/>
        <v>3</v>
      </c>
      <c r="BQ17" s="225">
        <f t="shared" si="26"/>
        <v>8</v>
      </c>
      <c r="BR17" s="225" t="str">
        <f t="shared" si="26"/>
        <v/>
      </c>
      <c r="BS17" s="379" t="str">
        <f t="shared" ref="BS17:BS65" si="27">IF(D17&lt;R17,$D$15,"")</f>
        <v/>
      </c>
      <c r="BT17" s="377" t="str">
        <f t="shared" ref="BT17:BT65" si="28">IF(E17&lt;R17,$E$15,"")</f>
        <v/>
      </c>
      <c r="BU17" s="377" t="str">
        <f t="shared" ref="BU17:BU65" si="29">IF(F17&lt;R17,$F$15,"")</f>
        <v/>
      </c>
      <c r="BV17" s="377" t="str">
        <f t="shared" ref="BV17:BV65" si="30">IF(G17&lt;R17,$G$15,"")</f>
        <v>mampu mendeskripsikan, menjelaskan cara melestarikan, dan manfaat keragaman budaya dan kearifan lokal daerahnya masing-masing</v>
      </c>
      <c r="BW17" s="377" t="str">
        <f t="shared" ref="BW17:BW65" si="31">IF(H17&lt;R17,$H$15,"")</f>
        <v>mampu mengidentifikasi dan menentukan faktor keragaman budaya di Indonesia.</v>
      </c>
      <c r="BX17" s="377" t="str">
        <f t="shared" ref="BX17:BX65" si="32">IF(I17&lt;R17,$I$15,"")</f>
        <v>mampu menjelaskan manfaat dan cara melestarikan keragaman budaya, menunjukkan sikap menghargai keberagaman di lingkungannya</v>
      </c>
      <c r="BY17" s="377" t="str">
        <f t="shared" ref="BY17:BY65" si="33">IF(J17&lt;R17,$J$15,"")</f>
        <v>Peserta didik mampu mengidentifikasi, mendeskripsikan, mengkategorikan jenis kebutuhan berdasarkan kepentingan.</v>
      </c>
      <c r="BZ17" s="377" t="str">
        <f t="shared" ref="BZ17:BZ65" si="34">IF(K17&lt;R17,$K$15,"")</f>
        <v/>
      </c>
      <c r="CA17" s="377" t="str">
        <f t="shared" ref="CA17:CA65" si="35">IF(L17&lt;R17,$L$15,"")</f>
        <v xml:space="preserve">Peserta didik mampu mengidentifikasi norma dan adat istiadat yang berlaku di daerah tempat tinggalnya. </v>
      </c>
      <c r="CB17" s="377" t="str">
        <f t="shared" ref="CB17:CB65" si="36">IF(M17&lt;R17,$M$15,"")</f>
        <v xml:space="preserve">Peserta didik mampu membedakan peraturan tertulis dan tidak tertulis dan menganalisis manfaat mematuhi peraturan. </v>
      </c>
      <c r="CC17" s="257" t="str">
        <f t="shared" ref="CC17:CC65" si="37">"Kompetensi dalam hal "&amp;TRIM(AO17&amp;" "&amp;AP17&amp;" "&amp;AQ17&amp;" "&amp;AR17&amp;" "&amp;AS17&amp;" "&amp;AT17&amp;" "&amp;AU17&amp;" "&amp;AV17&amp;" "&amp;AW17&amp;" "&amp;AX17&amp;" sudah tercapai.")</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membedakan dan mengidentifikasi syarat terjadinya pertukaran barang kebutuhan melalui kegiatan. sudah tercapai.</v>
      </c>
      <c r="CD17" s="257" t="str">
        <f t="shared" ref="CD17:CD65" si="38">CONCATENATE("Kompetensi dalam hal ",BS17,BT17,BU17,BV17,BW17,BX17,BY17,BZ17,CA17,CB17,", perlu ditingkatkan.")</f>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mengidentifikasi norma dan adat istiadat yang berlaku di daerah tempat tinggalnya. Peserta didik mampu membedakan peraturan tertulis dan tidak tertulis dan menganalisis manfaat mematuhi peraturan. , perlu ditingkatkan.</v>
      </c>
    </row>
    <row r="18" spans="1:82" ht="18.75" customHeight="1">
      <c r="A18" s="190"/>
      <c r="B18" s="208">
        <f>'DATA PESERTA DIDIK'!A8</f>
        <v>3</v>
      </c>
      <c r="C18" s="248" t="str">
        <f>'DATA PESERTA DIDIK'!D8</f>
        <v>AKIRA KISSA ZHAFIRAH</v>
      </c>
      <c r="D18" s="449">
        <v>100</v>
      </c>
      <c r="E18" s="449">
        <v>97.142857142857139</v>
      </c>
      <c r="F18" s="449">
        <v>97.142857142857139</v>
      </c>
      <c r="G18" s="249">
        <v>100</v>
      </c>
      <c r="H18" s="249">
        <v>100</v>
      </c>
      <c r="I18" s="249">
        <v>100</v>
      </c>
      <c r="J18" s="249">
        <v>100</v>
      </c>
      <c r="K18" s="249">
        <v>100</v>
      </c>
      <c r="L18" s="249">
        <v>100</v>
      </c>
      <c r="M18" s="249">
        <v>100</v>
      </c>
      <c r="N18" s="250">
        <f t="shared" si="6"/>
        <v>99.428571428571416</v>
      </c>
      <c r="O18" s="249"/>
      <c r="P18" s="249">
        <v>98</v>
      </c>
      <c r="Q18" s="250">
        <f t="shared" si="7"/>
        <v>98</v>
      </c>
      <c r="R18" s="250">
        <f t="shared" si="8"/>
        <v>98.952380952380949</v>
      </c>
      <c r="S18" s="190"/>
      <c r="T18" s="190"/>
      <c r="U18" s="253">
        <f t="shared" ref="U18:AD18" si="39">IF(G18&gt;=$R$16,G18,"")</f>
        <v>100</v>
      </c>
      <c r="V18" s="253">
        <f t="shared" si="39"/>
        <v>100</v>
      </c>
      <c r="W18" s="253">
        <f t="shared" si="39"/>
        <v>100</v>
      </c>
      <c r="X18" s="253">
        <f t="shared" si="39"/>
        <v>100</v>
      </c>
      <c r="Y18" s="253">
        <f t="shared" si="39"/>
        <v>100</v>
      </c>
      <c r="Z18" s="253">
        <f t="shared" si="39"/>
        <v>100</v>
      </c>
      <c r="AA18" s="253">
        <f t="shared" si="39"/>
        <v>100</v>
      </c>
      <c r="AB18" s="253">
        <f t="shared" si="39"/>
        <v>99.428571428571416</v>
      </c>
      <c r="AC18" s="253" t="str">
        <f t="shared" si="39"/>
        <v/>
      </c>
      <c r="AD18" s="253">
        <f t="shared" si="39"/>
        <v>98</v>
      </c>
      <c r="AE18" s="254">
        <f t="shared" ref="AE18:AN18" si="40">IFERROR(RANK(U18,$U18:$AD18,0)+COUNTIF($U18:U18,U18)-1,"")</f>
        <v>1</v>
      </c>
      <c r="AF18" s="254">
        <f t="shared" si="40"/>
        <v>2</v>
      </c>
      <c r="AG18" s="254">
        <f t="shared" si="40"/>
        <v>3</v>
      </c>
      <c r="AH18" s="254">
        <f t="shared" si="40"/>
        <v>4</v>
      </c>
      <c r="AI18" s="254">
        <f t="shared" si="40"/>
        <v>5</v>
      </c>
      <c r="AJ18" s="254">
        <f t="shared" si="40"/>
        <v>6</v>
      </c>
      <c r="AK18" s="254">
        <f t="shared" si="40"/>
        <v>7</v>
      </c>
      <c r="AL18" s="254">
        <f t="shared" si="40"/>
        <v>8</v>
      </c>
      <c r="AM18" s="254" t="str">
        <f t="shared" si="40"/>
        <v/>
      </c>
      <c r="AN18" s="254">
        <f t="shared" si="40"/>
        <v>9</v>
      </c>
      <c r="AO18" s="379" t="str">
        <f t="shared" si="15"/>
        <v>mampu mengenal dan menunjukkan letak kota/kabupaten dan provinsi tempat tinggalnya pada peta konvensional/digital.</v>
      </c>
      <c r="AP18" s="380" t="str">
        <f t="shared" si="16"/>
        <v/>
      </c>
      <c r="AQ18" s="380" t="str">
        <f t="shared" si="17"/>
        <v/>
      </c>
      <c r="AR18" s="380" t="str">
        <f t="shared" si="18"/>
        <v>mampu mendeskripsikan, menjelaskan cara melestarikan, dan manfaat keragaman budaya dan kearifan lokal daerahnya masing-masing</v>
      </c>
      <c r="AS18" s="380" t="str">
        <f t="shared" si="19"/>
        <v>mampu mengidentifikasi dan menentukan faktor keragaman budaya di Indonesia.</v>
      </c>
      <c r="AT18" s="380" t="str">
        <f t="shared" si="20"/>
        <v>mampu menjelaskan manfaat dan cara melestarikan keragaman budaya, menunjukkan sikap menghargai keberagaman di lingkungannya</v>
      </c>
      <c r="AU18" s="380" t="str">
        <f t="shared" si="21"/>
        <v>Peserta didik mampu mengidentifikasi, mendeskripsikan, mengkategorikan jenis kebutuhan berdasarkan kepentingan.</v>
      </c>
      <c r="AV18" s="380" t="str">
        <f t="shared" si="22"/>
        <v xml:space="preserve">Peserta didik mampu membedakan dan mengidentifikasi syarat terjadinya pertukaran barang kebutuhan melalui kegiatan. </v>
      </c>
      <c r="AW18" s="380" t="str">
        <f t="shared" si="23"/>
        <v xml:space="preserve">Peserta didik mampu mengidentifikasi norma dan adat istiadat yang berlaku di daerah tempat tinggalnya. </v>
      </c>
      <c r="AX18" s="380" t="str">
        <f t="shared" si="24"/>
        <v xml:space="preserve">Peserta didik mampu membedakan peraturan tertulis dan tidak tertulis dan menganalisis manfaat mematuhi peraturan. </v>
      </c>
      <c r="AY18" s="255" t="str">
        <f t="shared" ref="AY18:BH18" si="41">IF(G18&lt;$R$16,G18,"")</f>
        <v/>
      </c>
      <c r="AZ18" s="255" t="str">
        <f t="shared" si="41"/>
        <v/>
      </c>
      <c r="BA18" s="255" t="str">
        <f t="shared" si="41"/>
        <v/>
      </c>
      <c r="BB18" s="255" t="str">
        <f t="shared" si="41"/>
        <v/>
      </c>
      <c r="BC18" s="255" t="str">
        <f t="shared" si="41"/>
        <v/>
      </c>
      <c r="BD18" s="255" t="str">
        <f t="shared" si="41"/>
        <v/>
      </c>
      <c r="BE18" s="255" t="str">
        <f t="shared" si="41"/>
        <v/>
      </c>
      <c r="BF18" s="255" t="str">
        <f t="shared" si="41"/>
        <v/>
      </c>
      <c r="BG18" s="255">
        <f t="shared" si="41"/>
        <v>0</v>
      </c>
      <c r="BH18" s="255" t="str">
        <f t="shared" si="41"/>
        <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t="str">
        <f t="shared" si="42"/>
        <v/>
      </c>
      <c r="BQ18" s="225">
        <f t="shared" si="42"/>
        <v>1</v>
      </c>
      <c r="BR18" s="225" t="str">
        <f t="shared" si="42"/>
        <v/>
      </c>
      <c r="BS18" s="379" t="str">
        <f t="shared" si="27"/>
        <v/>
      </c>
      <c r="BT18" s="377" t="str">
        <f t="shared" si="28"/>
        <v>mampu mengidentifikasi kekayaan alam yang ada di daerah tempat, memanfaatkan,  dan mengorelasikannya dengan pengaruh geografisnya.</v>
      </c>
      <c r="BU18" s="377" t="str">
        <f t="shared" si="29"/>
        <v>mampu membedakan kehidupan masyarakat dan mengorelasikan  pengaruh geografis dengan mata pencaharian dominan di daerah tempat tinggalnya.</v>
      </c>
      <c r="BV18" s="377" t="str">
        <f t="shared" si="30"/>
        <v/>
      </c>
      <c r="BW18" s="377" t="str">
        <f t="shared" si="31"/>
        <v/>
      </c>
      <c r="BX18" s="377" t="str">
        <f t="shared" si="32"/>
        <v/>
      </c>
      <c r="BY18" s="377" t="str">
        <f t="shared" si="33"/>
        <v/>
      </c>
      <c r="BZ18" s="377" t="str">
        <f t="shared" si="34"/>
        <v/>
      </c>
      <c r="CA18" s="377" t="str">
        <f t="shared" si="35"/>
        <v/>
      </c>
      <c r="CB18" s="377" t="str">
        <f t="shared" si="36"/>
        <v/>
      </c>
      <c r="CC18"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18"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19" spans="1:82" ht="18.75" customHeight="1">
      <c r="A19" s="190"/>
      <c r="B19" s="208">
        <f>'DATA PESERTA DIDIK'!A9</f>
        <v>4</v>
      </c>
      <c r="C19" s="248" t="str">
        <f>'DATA PESERTA DIDIK'!D9</f>
        <v>ALANA SALSABILA</v>
      </c>
      <c r="D19" s="449">
        <v>100</v>
      </c>
      <c r="E19" s="449">
        <v>94.285714285714278</v>
      </c>
      <c r="F19" s="449">
        <v>94.285714285714278</v>
      </c>
      <c r="G19" s="249">
        <v>94</v>
      </c>
      <c r="H19" s="249">
        <v>100</v>
      </c>
      <c r="I19" s="249">
        <v>100</v>
      </c>
      <c r="J19" s="249">
        <v>100</v>
      </c>
      <c r="K19" s="249">
        <v>100</v>
      </c>
      <c r="L19" s="249">
        <v>100</v>
      </c>
      <c r="M19" s="249">
        <v>90</v>
      </c>
      <c r="N19" s="250">
        <f t="shared" si="6"/>
        <v>97.257142857142853</v>
      </c>
      <c r="O19" s="249"/>
      <c r="P19" s="249">
        <v>98</v>
      </c>
      <c r="Q19" s="250">
        <f t="shared" si="7"/>
        <v>98</v>
      </c>
      <c r="R19" s="250">
        <f t="shared" si="8"/>
        <v>97.504761904761907</v>
      </c>
      <c r="S19" s="190"/>
      <c r="T19" s="190"/>
      <c r="U19" s="253">
        <f t="shared" ref="U19:AD19" si="43">IF(G19&gt;=$R$16,G19,"")</f>
        <v>94</v>
      </c>
      <c r="V19" s="253">
        <f t="shared" si="43"/>
        <v>100</v>
      </c>
      <c r="W19" s="253">
        <f t="shared" si="43"/>
        <v>100</v>
      </c>
      <c r="X19" s="253">
        <f t="shared" si="43"/>
        <v>100</v>
      </c>
      <c r="Y19" s="253">
        <f t="shared" si="43"/>
        <v>100</v>
      </c>
      <c r="Z19" s="253">
        <f t="shared" si="43"/>
        <v>100</v>
      </c>
      <c r="AA19" s="253" t="str">
        <f t="shared" si="43"/>
        <v/>
      </c>
      <c r="AB19" s="253">
        <f t="shared" si="43"/>
        <v>97.257142857142853</v>
      </c>
      <c r="AC19" s="253" t="str">
        <f t="shared" si="43"/>
        <v/>
      </c>
      <c r="AD19" s="253">
        <f t="shared" si="43"/>
        <v>98</v>
      </c>
      <c r="AE19" s="254">
        <f t="shared" ref="AE19:AN19" si="44">IFERROR(RANK(U19,$U19:$AD19,0)+COUNTIF($U19:U19,U19)-1,"")</f>
        <v>8</v>
      </c>
      <c r="AF19" s="254">
        <f t="shared" si="44"/>
        <v>1</v>
      </c>
      <c r="AG19" s="254">
        <f t="shared" si="44"/>
        <v>2</v>
      </c>
      <c r="AH19" s="254">
        <f t="shared" si="44"/>
        <v>3</v>
      </c>
      <c r="AI19" s="254">
        <f t="shared" si="44"/>
        <v>4</v>
      </c>
      <c r="AJ19" s="254">
        <f t="shared" si="44"/>
        <v>5</v>
      </c>
      <c r="AK19" s="254" t="str">
        <f t="shared" si="44"/>
        <v/>
      </c>
      <c r="AL19" s="254">
        <f t="shared" si="44"/>
        <v>7</v>
      </c>
      <c r="AM19" s="254" t="str">
        <f t="shared" si="44"/>
        <v/>
      </c>
      <c r="AN19" s="254">
        <f t="shared" si="44"/>
        <v>6</v>
      </c>
      <c r="AO19" s="379" t="str">
        <f t="shared" si="15"/>
        <v>mampu mengenal dan menunjukkan letak kota/kabupaten dan provinsi tempat tinggalnya pada peta konvensional/digital.</v>
      </c>
      <c r="AP19" s="380" t="str">
        <f t="shared" si="16"/>
        <v/>
      </c>
      <c r="AQ19" s="380" t="str">
        <f t="shared" si="17"/>
        <v/>
      </c>
      <c r="AR19" s="380" t="str">
        <f t="shared" si="18"/>
        <v/>
      </c>
      <c r="AS19" s="380" t="str">
        <f t="shared" si="19"/>
        <v>mampu mengidentifikasi dan menentukan faktor keragaman budaya di Indonesia.</v>
      </c>
      <c r="AT19" s="380" t="str">
        <f t="shared" si="20"/>
        <v>mampu menjelaskan manfaat dan cara melestarikan keragaman budaya, menunjukkan sikap menghargai keberagaman di lingkungannya</v>
      </c>
      <c r="AU19" s="380" t="str">
        <f t="shared" si="21"/>
        <v>Peserta didik mampu mengidentifikasi, mendeskripsikan, mengkategorikan jenis kebutuhan berdasarkan kepentingan.</v>
      </c>
      <c r="AV19" s="380" t="str">
        <f t="shared" si="22"/>
        <v xml:space="preserve">Peserta didik mampu membedakan dan mengidentifikasi syarat terjadinya pertukaran barang kebutuhan melalui kegiatan. </v>
      </c>
      <c r="AW19" s="380" t="str">
        <f t="shared" si="23"/>
        <v xml:space="preserve">Peserta didik mampu mengidentifikasi norma dan adat istiadat yang berlaku di daerah tempat tinggalnya. </v>
      </c>
      <c r="AX19" s="380" t="str">
        <f t="shared" si="24"/>
        <v/>
      </c>
      <c r="AY19" s="255" t="str">
        <f t="shared" ref="AY19:BH19" si="45">IF(G19&lt;$R$16,G19,"")</f>
        <v/>
      </c>
      <c r="AZ19" s="255" t="str">
        <f t="shared" si="45"/>
        <v/>
      </c>
      <c r="BA19" s="255" t="str">
        <f t="shared" si="45"/>
        <v/>
      </c>
      <c r="BB19" s="255" t="str">
        <f t="shared" si="45"/>
        <v/>
      </c>
      <c r="BC19" s="255" t="str">
        <f t="shared" si="45"/>
        <v/>
      </c>
      <c r="BD19" s="255" t="str">
        <f t="shared" si="45"/>
        <v/>
      </c>
      <c r="BE19" s="255">
        <f t="shared" si="45"/>
        <v>90</v>
      </c>
      <c r="BF19" s="255" t="str">
        <f t="shared" si="45"/>
        <v/>
      </c>
      <c r="BG19" s="255">
        <f t="shared" si="45"/>
        <v>0</v>
      </c>
      <c r="BH19" s="255" t="str">
        <f t="shared" si="45"/>
        <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f t="shared" si="46"/>
        <v>1</v>
      </c>
      <c r="BP19" s="225" t="str">
        <f t="shared" si="46"/>
        <v/>
      </c>
      <c r="BQ19" s="225">
        <f t="shared" si="46"/>
        <v>2</v>
      </c>
      <c r="BR19" s="225" t="str">
        <f t="shared" si="46"/>
        <v/>
      </c>
      <c r="BS19" s="379" t="str">
        <f t="shared" si="27"/>
        <v/>
      </c>
      <c r="BT19" s="377" t="str">
        <f t="shared" si="28"/>
        <v>mampu mengidentifikasi kekayaan alam yang ada di daerah tempat, memanfaatkan,  dan mengorelasikannya dengan pengaruh geografisnya.</v>
      </c>
      <c r="BU19" s="377" t="str">
        <f t="shared" si="29"/>
        <v>mampu membedakan kehidupan masyarakat dan mengorelasikan  pengaruh geografis dengan mata pencaharian dominan di daerah tempat tinggalnya.</v>
      </c>
      <c r="BV19" s="377" t="str">
        <f t="shared" si="30"/>
        <v>mampu mendeskripsikan, menjelaskan cara melestarikan, dan manfaat keragaman budaya dan kearifan lokal daerahnya masing-masing</v>
      </c>
      <c r="BW19" s="377" t="str">
        <f t="shared" si="31"/>
        <v/>
      </c>
      <c r="BX19" s="377" t="str">
        <f t="shared" si="32"/>
        <v/>
      </c>
      <c r="BY19" s="377" t="str">
        <f t="shared" si="33"/>
        <v/>
      </c>
      <c r="BZ19" s="377" t="str">
        <f t="shared" si="34"/>
        <v/>
      </c>
      <c r="CA19" s="377" t="str">
        <f t="shared" si="35"/>
        <v/>
      </c>
      <c r="CB19" s="377" t="str">
        <f t="shared" si="36"/>
        <v xml:space="preserve">Peserta didik mampu membedakan peraturan tertulis dan tidak tertulis dan menganalisis manfaat mematuhi peraturan. </v>
      </c>
      <c r="CC19" s="257" t="str">
        <f t="shared" si="37"/>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19"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masing-masingPeserta didik mampu membedakan peraturan tertulis dan tidak tertulis dan menganalisis manfaat mematuhi peraturan. , perlu ditingkatkan.</v>
      </c>
    </row>
    <row r="20" spans="1:82" ht="18.75" customHeight="1">
      <c r="A20" s="190"/>
      <c r="B20" s="208">
        <f>'DATA PESERTA DIDIK'!A10</f>
        <v>5</v>
      </c>
      <c r="C20" s="248" t="str">
        <f>'DATA PESERTA DIDIK'!D10</f>
        <v>ANDRA MAHARDIKA IBRAHIM</v>
      </c>
      <c r="D20" s="449">
        <v>100</v>
      </c>
      <c r="E20" s="449">
        <v>94.285714285714278</v>
      </c>
      <c r="F20" s="449">
        <v>94.285714285714278</v>
      </c>
      <c r="G20" s="249">
        <v>100</v>
      </c>
      <c r="H20" s="249">
        <v>100</v>
      </c>
      <c r="I20" s="249">
        <v>100</v>
      </c>
      <c r="J20" s="249">
        <v>100</v>
      </c>
      <c r="K20" s="249">
        <v>100</v>
      </c>
      <c r="L20" s="249">
        <v>100</v>
      </c>
      <c r="M20" s="249">
        <v>100</v>
      </c>
      <c r="N20" s="250">
        <f t="shared" si="6"/>
        <v>98.857142857142861</v>
      </c>
      <c r="O20" s="249"/>
      <c r="P20" s="249">
        <v>100</v>
      </c>
      <c r="Q20" s="250">
        <f t="shared" si="7"/>
        <v>100</v>
      </c>
      <c r="R20" s="250">
        <f t="shared" si="8"/>
        <v>99.238095238095241</v>
      </c>
      <c r="S20" s="190"/>
      <c r="T20" s="190"/>
      <c r="U20" s="253">
        <f t="shared" ref="U20:AD20" si="47">IF(G20&gt;=$R$16,G20,"")</f>
        <v>100</v>
      </c>
      <c r="V20" s="253">
        <f t="shared" si="47"/>
        <v>100</v>
      </c>
      <c r="W20" s="253">
        <f t="shared" si="47"/>
        <v>100</v>
      </c>
      <c r="X20" s="253">
        <f t="shared" si="47"/>
        <v>100</v>
      </c>
      <c r="Y20" s="253">
        <f t="shared" si="47"/>
        <v>100</v>
      </c>
      <c r="Z20" s="253">
        <f t="shared" si="47"/>
        <v>100</v>
      </c>
      <c r="AA20" s="253">
        <f t="shared" si="47"/>
        <v>100</v>
      </c>
      <c r="AB20" s="253">
        <f t="shared" si="47"/>
        <v>98.857142857142861</v>
      </c>
      <c r="AC20" s="253" t="str">
        <f t="shared" si="47"/>
        <v/>
      </c>
      <c r="AD20" s="253">
        <f t="shared" si="47"/>
        <v>100</v>
      </c>
      <c r="AE20" s="254">
        <f t="shared" ref="AE20:AN20" si="48">IFERROR(RANK(U20,$U20:$AD20,0)+COUNTIF($U20:U20,U20)-1,"")</f>
        <v>1</v>
      </c>
      <c r="AF20" s="254">
        <f t="shared" si="48"/>
        <v>2</v>
      </c>
      <c r="AG20" s="254">
        <f t="shared" si="48"/>
        <v>3</v>
      </c>
      <c r="AH20" s="254">
        <f t="shared" si="48"/>
        <v>4</v>
      </c>
      <c r="AI20" s="254">
        <f t="shared" si="48"/>
        <v>5</v>
      </c>
      <c r="AJ20" s="254">
        <f t="shared" si="48"/>
        <v>6</v>
      </c>
      <c r="AK20" s="254">
        <f t="shared" si="48"/>
        <v>7</v>
      </c>
      <c r="AL20" s="254">
        <f t="shared" si="48"/>
        <v>9</v>
      </c>
      <c r="AM20" s="254" t="str">
        <f t="shared" si="48"/>
        <v/>
      </c>
      <c r="AN20" s="254">
        <f t="shared" si="48"/>
        <v>8</v>
      </c>
      <c r="AO20" s="379" t="str">
        <f t="shared" si="15"/>
        <v>mampu mengenal dan menunjukkan letak kota/kabupaten dan provinsi tempat tinggalnya pada peta konvensional/digital.</v>
      </c>
      <c r="AP20" s="380" t="str">
        <f t="shared" si="16"/>
        <v/>
      </c>
      <c r="AQ20" s="380" t="str">
        <f t="shared" si="17"/>
        <v/>
      </c>
      <c r="AR20" s="380" t="str">
        <f t="shared" si="18"/>
        <v>mampu mendeskripsikan, menjelaskan cara melestarikan, dan manfaat keragaman budaya dan kearifan lokal daerahnya masing-masing</v>
      </c>
      <c r="AS20" s="380" t="str">
        <f t="shared" si="19"/>
        <v>mampu mengidentifikasi dan menentukan faktor keragaman budaya di Indonesia.</v>
      </c>
      <c r="AT20" s="380" t="str">
        <f t="shared" si="20"/>
        <v>mampu menjelaskan manfaat dan cara melestarikan keragaman budaya, menunjukkan sikap menghargai keberagaman di lingkungannya</v>
      </c>
      <c r="AU20" s="380" t="str">
        <f t="shared" si="21"/>
        <v>Peserta didik mampu mengidentifikasi, mendeskripsikan, mengkategorikan jenis kebutuhan berdasarkan kepentingan.</v>
      </c>
      <c r="AV20" s="380" t="str">
        <f t="shared" si="22"/>
        <v xml:space="preserve">Peserta didik mampu membedakan dan mengidentifikasi syarat terjadinya pertukaran barang kebutuhan melalui kegiatan. </v>
      </c>
      <c r="AW20" s="380" t="str">
        <f t="shared" si="23"/>
        <v xml:space="preserve">Peserta didik mampu mengidentifikasi norma dan adat istiadat yang berlaku di daerah tempat tinggalnya. </v>
      </c>
      <c r="AX20" s="380" t="str">
        <f t="shared" si="24"/>
        <v xml:space="preserve">Peserta didik mampu membedakan peraturan tertulis dan tidak tertulis dan menganalisis manfaat mematuhi peraturan. </v>
      </c>
      <c r="AY20" s="255" t="str">
        <f t="shared" ref="AY20:BH20" si="49">IF(G20&lt;$R$16,G20,"")</f>
        <v/>
      </c>
      <c r="AZ20" s="255" t="str">
        <f t="shared" si="49"/>
        <v/>
      </c>
      <c r="BA20" s="255" t="str">
        <f t="shared" si="49"/>
        <v/>
      </c>
      <c r="BB20" s="255" t="str">
        <f t="shared" si="49"/>
        <v/>
      </c>
      <c r="BC20" s="255" t="str">
        <f t="shared" si="49"/>
        <v/>
      </c>
      <c r="BD20" s="255" t="str">
        <f t="shared" si="49"/>
        <v/>
      </c>
      <c r="BE20" s="255" t="str">
        <f t="shared" si="49"/>
        <v/>
      </c>
      <c r="BF20" s="255" t="str">
        <f t="shared" si="49"/>
        <v/>
      </c>
      <c r="BG20" s="255">
        <f t="shared" si="49"/>
        <v>0</v>
      </c>
      <c r="BH20" s="255" t="str">
        <f t="shared" si="49"/>
        <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t="str">
        <f t="shared" si="50"/>
        <v/>
      </c>
      <c r="BP20" s="225" t="str">
        <f t="shared" si="50"/>
        <v/>
      </c>
      <c r="BQ20" s="225">
        <f t="shared" si="50"/>
        <v>1</v>
      </c>
      <c r="BR20" s="225" t="str">
        <f t="shared" si="50"/>
        <v/>
      </c>
      <c r="BS20" s="379" t="str">
        <f t="shared" si="27"/>
        <v/>
      </c>
      <c r="BT20" s="377" t="str">
        <f t="shared" si="28"/>
        <v>mampu mengidentifikasi kekayaan alam yang ada di daerah tempat, memanfaatkan,  dan mengorelasikannya dengan pengaruh geografisnya.</v>
      </c>
      <c r="BU20" s="377" t="str">
        <f t="shared" si="29"/>
        <v>mampu membedakan kehidupan masyarakat dan mengorelasikan  pengaruh geografis dengan mata pencaharian dominan di daerah tempat tinggalnya.</v>
      </c>
      <c r="BV20" s="377" t="str">
        <f t="shared" si="30"/>
        <v/>
      </c>
      <c r="BW20" s="377" t="str">
        <f t="shared" si="31"/>
        <v/>
      </c>
      <c r="BX20" s="377" t="str">
        <f t="shared" si="32"/>
        <v/>
      </c>
      <c r="BY20" s="377" t="str">
        <f t="shared" si="33"/>
        <v/>
      </c>
      <c r="BZ20" s="377" t="str">
        <f t="shared" si="34"/>
        <v/>
      </c>
      <c r="CA20" s="377" t="str">
        <f t="shared" si="35"/>
        <v/>
      </c>
      <c r="CB20" s="377" t="str">
        <f t="shared" si="36"/>
        <v/>
      </c>
      <c r="CC20"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20"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21" spans="1:82" ht="18.75" customHeight="1">
      <c r="A21" s="190"/>
      <c r="B21" s="208">
        <f>'DATA PESERTA DIDIK'!A11</f>
        <v>6</v>
      </c>
      <c r="C21" s="248" t="str">
        <f>'DATA PESERTA DIDIK'!D11</f>
        <v>ANINDYASWARI SEKAR TRIANDITA</v>
      </c>
      <c r="D21" s="449">
        <v>100</v>
      </c>
      <c r="E21" s="449">
        <v>88.571428571428569</v>
      </c>
      <c r="F21" s="449">
        <v>88.571428571428569</v>
      </c>
      <c r="G21" s="249">
        <v>100</v>
      </c>
      <c r="H21" s="249">
        <v>100</v>
      </c>
      <c r="I21" s="249">
        <v>100</v>
      </c>
      <c r="J21" s="249">
        <v>100</v>
      </c>
      <c r="K21" s="249">
        <v>90</v>
      </c>
      <c r="L21" s="249">
        <v>92</v>
      </c>
      <c r="M21" s="249">
        <v>91.666666666666671</v>
      </c>
      <c r="N21" s="250">
        <f t="shared" si="6"/>
        <v>95.080952380952368</v>
      </c>
      <c r="O21" s="249"/>
      <c r="P21" s="249">
        <v>96</v>
      </c>
      <c r="Q21" s="250">
        <f t="shared" si="7"/>
        <v>96</v>
      </c>
      <c r="R21" s="250">
        <f t="shared" si="8"/>
        <v>95.387301587301579</v>
      </c>
      <c r="S21" s="190"/>
      <c r="T21" s="190"/>
      <c r="U21" s="253">
        <f t="shared" ref="U21:AD21" si="51">IF(G21&gt;=$R$16,G21,"")</f>
        <v>100</v>
      </c>
      <c r="V21" s="253">
        <f t="shared" si="51"/>
        <v>100</v>
      </c>
      <c r="W21" s="253">
        <f t="shared" si="51"/>
        <v>100</v>
      </c>
      <c r="X21" s="253">
        <f t="shared" si="51"/>
        <v>100</v>
      </c>
      <c r="Y21" s="253" t="str">
        <f t="shared" si="51"/>
        <v/>
      </c>
      <c r="Z21" s="253" t="str">
        <f t="shared" si="51"/>
        <v/>
      </c>
      <c r="AA21" s="253" t="str">
        <f t="shared" si="51"/>
        <v/>
      </c>
      <c r="AB21" s="253">
        <f t="shared" si="51"/>
        <v>95.080952380952368</v>
      </c>
      <c r="AC21" s="253" t="str">
        <f t="shared" si="51"/>
        <v/>
      </c>
      <c r="AD21" s="253">
        <f t="shared" si="51"/>
        <v>96</v>
      </c>
      <c r="AE21" s="254">
        <f t="shared" ref="AE21:AN21" si="52">IFERROR(RANK(U21,$U21:$AD21,0)+COUNTIF($U21:U21,U21)-1,"")</f>
        <v>1</v>
      </c>
      <c r="AF21" s="254">
        <f t="shared" si="52"/>
        <v>2</v>
      </c>
      <c r="AG21" s="254">
        <f t="shared" si="52"/>
        <v>3</v>
      </c>
      <c r="AH21" s="254">
        <f t="shared" si="52"/>
        <v>4</v>
      </c>
      <c r="AI21" s="254" t="str">
        <f t="shared" si="52"/>
        <v/>
      </c>
      <c r="AJ21" s="254" t="str">
        <f t="shared" si="52"/>
        <v/>
      </c>
      <c r="AK21" s="254" t="str">
        <f t="shared" si="52"/>
        <v/>
      </c>
      <c r="AL21" s="254">
        <f t="shared" si="52"/>
        <v>6</v>
      </c>
      <c r="AM21" s="254" t="str">
        <f t="shared" si="52"/>
        <v/>
      </c>
      <c r="AN21" s="254">
        <f t="shared" si="52"/>
        <v>5</v>
      </c>
      <c r="AO21" s="379" t="str">
        <f t="shared" si="15"/>
        <v>mampu mengenal dan menunjukkan letak kota/kabupaten dan provinsi tempat tinggalnya pada peta konvensional/digital.</v>
      </c>
      <c r="AP21" s="380" t="str">
        <f t="shared" si="16"/>
        <v/>
      </c>
      <c r="AQ21" s="380" t="str">
        <f t="shared" si="17"/>
        <v/>
      </c>
      <c r="AR21" s="380" t="str">
        <f t="shared" si="18"/>
        <v>mampu mendeskripsikan, menjelaskan cara melestarikan, dan manfaat keragaman budaya dan kearifan lokal daerahnya masing-masing</v>
      </c>
      <c r="AS21" s="380" t="str">
        <f t="shared" si="19"/>
        <v>mampu mengidentifikasi dan menentukan faktor keragaman budaya di Indonesia.</v>
      </c>
      <c r="AT21" s="380" t="str">
        <f t="shared" si="20"/>
        <v>mampu menjelaskan manfaat dan cara melestarikan keragaman budaya, menunjukkan sikap menghargai keberagaman di lingkungannya</v>
      </c>
      <c r="AU21" s="380" t="str">
        <f t="shared" si="21"/>
        <v>Peserta didik mampu mengidentifikasi, mendeskripsikan, mengkategorikan jenis kebutuhan berdasarkan kepentingan.</v>
      </c>
      <c r="AV21" s="380" t="str">
        <f t="shared" si="22"/>
        <v/>
      </c>
      <c r="AW21" s="380" t="str">
        <f t="shared" si="23"/>
        <v/>
      </c>
      <c r="AX21" s="380" t="str">
        <f t="shared" si="24"/>
        <v/>
      </c>
      <c r="AY21" s="255" t="str">
        <f t="shared" ref="AY21:BH21" si="53">IF(G21&lt;$R$16,G21,"")</f>
        <v/>
      </c>
      <c r="AZ21" s="255" t="str">
        <f t="shared" si="53"/>
        <v/>
      </c>
      <c r="BA21" s="255" t="str">
        <f t="shared" si="53"/>
        <v/>
      </c>
      <c r="BB21" s="255" t="str">
        <f t="shared" si="53"/>
        <v/>
      </c>
      <c r="BC21" s="255">
        <f t="shared" si="53"/>
        <v>90</v>
      </c>
      <c r="BD21" s="255">
        <f t="shared" si="53"/>
        <v>92</v>
      </c>
      <c r="BE21" s="255">
        <f t="shared" si="53"/>
        <v>91.666666666666671</v>
      </c>
      <c r="BF21" s="255" t="str">
        <f t="shared" si="53"/>
        <v/>
      </c>
      <c r="BG21" s="255">
        <f t="shared" si="53"/>
        <v>0</v>
      </c>
      <c r="BH21" s="255" t="str">
        <f t="shared" si="53"/>
        <v/>
      </c>
      <c r="BI21" s="225" t="str">
        <f t="shared" ref="BI21:BR21" si="54">IFERROR(RANK(AY21,$AY21:$BH21,0)+COUNTIF($AY21:AY21,AY21)-1,"")</f>
        <v/>
      </c>
      <c r="BJ21" s="225" t="str">
        <f t="shared" si="54"/>
        <v/>
      </c>
      <c r="BK21" s="225" t="str">
        <f t="shared" si="54"/>
        <v/>
      </c>
      <c r="BL21" s="225" t="str">
        <f t="shared" si="54"/>
        <v/>
      </c>
      <c r="BM21" s="225">
        <f t="shared" si="54"/>
        <v>3</v>
      </c>
      <c r="BN21" s="225">
        <f t="shared" si="54"/>
        <v>1</v>
      </c>
      <c r="BO21" s="225">
        <f t="shared" si="54"/>
        <v>2</v>
      </c>
      <c r="BP21" s="225" t="str">
        <f t="shared" si="54"/>
        <v/>
      </c>
      <c r="BQ21" s="225">
        <f t="shared" si="54"/>
        <v>4</v>
      </c>
      <c r="BR21" s="225" t="str">
        <f t="shared" si="54"/>
        <v/>
      </c>
      <c r="BS21" s="379" t="str">
        <f t="shared" si="27"/>
        <v/>
      </c>
      <c r="BT21" s="377" t="str">
        <f t="shared" si="28"/>
        <v>mampu mengidentifikasi kekayaan alam yang ada di daerah tempat, memanfaatkan,  dan mengorelasikannya dengan pengaruh geografisnya.</v>
      </c>
      <c r="BU21" s="377" t="str">
        <f t="shared" si="29"/>
        <v>mampu membedakan kehidupan masyarakat dan mengorelasikan  pengaruh geografis dengan mata pencaharian dominan di daerah tempat tinggalnya.</v>
      </c>
      <c r="BV21" s="377" t="str">
        <f t="shared" si="30"/>
        <v/>
      </c>
      <c r="BW21" s="377" t="str">
        <f t="shared" si="31"/>
        <v/>
      </c>
      <c r="BX21" s="377" t="str">
        <f t="shared" si="32"/>
        <v/>
      </c>
      <c r="BY21" s="377" t="str">
        <f t="shared" si="33"/>
        <v/>
      </c>
      <c r="BZ21" s="377" t="str">
        <f t="shared" si="34"/>
        <v xml:space="preserve">Peserta didik mampu membedakan dan mengidentifikasi syarat terjadinya pertukaran barang kebutuhan melalui kegiatan. </v>
      </c>
      <c r="CA21" s="377" t="str">
        <f t="shared" si="35"/>
        <v xml:space="preserve">Peserta didik mampu mengidentifikasi norma dan adat istiadat yang berlaku di daerah tempat tinggalnya. </v>
      </c>
      <c r="CB21" s="377" t="str">
        <f t="shared" si="36"/>
        <v xml:space="preserve">Peserta didik mampu membedakan peraturan tertulis dan tidak tertulis dan menganalisis manfaat mematuhi peraturan. </v>
      </c>
      <c r="CC21"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sudah tercapai.</v>
      </c>
      <c r="CD21"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22" spans="1:82" ht="18.75" customHeight="1">
      <c r="A22" s="190"/>
      <c r="B22" s="208">
        <f>'DATA PESERTA DIDIK'!A12</f>
        <v>7</v>
      </c>
      <c r="C22" s="248" t="str">
        <f>'DATA PESERTA DIDIK'!D12</f>
        <v>AQUEENA NASYWAH ELSYIFANIE</v>
      </c>
      <c r="D22" s="449">
        <v>100</v>
      </c>
      <c r="E22" s="449">
        <v>100</v>
      </c>
      <c r="F22" s="449">
        <v>100</v>
      </c>
      <c r="G22" s="249">
        <v>94.444444444444443</v>
      </c>
      <c r="H22" s="249">
        <v>91.666666666666671</v>
      </c>
      <c r="I22" s="249">
        <v>91.666666666666671</v>
      </c>
      <c r="J22" s="249">
        <v>87.5</v>
      </c>
      <c r="K22" s="249">
        <v>100</v>
      </c>
      <c r="L22" s="249">
        <v>90</v>
      </c>
      <c r="M22" s="249">
        <v>95.833333333333329</v>
      </c>
      <c r="N22" s="250">
        <f t="shared" si="6"/>
        <v>95.111111111111114</v>
      </c>
      <c r="O22" s="249"/>
      <c r="P22" s="249">
        <v>92</v>
      </c>
      <c r="Q22" s="250">
        <f t="shared" si="7"/>
        <v>92</v>
      </c>
      <c r="R22" s="250">
        <f t="shared" si="8"/>
        <v>94.074074074074076</v>
      </c>
      <c r="S22" s="190"/>
      <c r="T22" s="190"/>
      <c r="U22" s="253">
        <f t="shared" ref="U22:AD22" si="55">IF(G22&gt;=$R$16,G22,"")</f>
        <v>94.444444444444443</v>
      </c>
      <c r="V22" s="253" t="str">
        <f t="shared" si="55"/>
        <v/>
      </c>
      <c r="W22" s="253" t="str">
        <f t="shared" si="55"/>
        <v/>
      </c>
      <c r="X22" s="253" t="str">
        <f t="shared" si="55"/>
        <v/>
      </c>
      <c r="Y22" s="253">
        <f t="shared" si="55"/>
        <v>100</v>
      </c>
      <c r="Z22" s="253" t="str">
        <f t="shared" si="55"/>
        <v/>
      </c>
      <c r="AA22" s="253">
        <f t="shared" si="55"/>
        <v>95.833333333333329</v>
      </c>
      <c r="AB22" s="253">
        <f t="shared" si="55"/>
        <v>95.111111111111114</v>
      </c>
      <c r="AC22" s="253" t="str">
        <f t="shared" si="55"/>
        <v/>
      </c>
      <c r="AD22" s="253" t="str">
        <f t="shared" si="55"/>
        <v/>
      </c>
      <c r="AE22" s="254">
        <f t="shared" ref="AE22:AN22" si="56">IFERROR(RANK(U22,$U22:$AD22,0)+COUNTIF($U22:U22,U22)-1,"")</f>
        <v>4</v>
      </c>
      <c r="AF22" s="254" t="str">
        <f t="shared" si="56"/>
        <v/>
      </c>
      <c r="AG22" s="254" t="str">
        <f t="shared" si="56"/>
        <v/>
      </c>
      <c r="AH22" s="254" t="str">
        <f t="shared" si="56"/>
        <v/>
      </c>
      <c r="AI22" s="254">
        <f t="shared" si="56"/>
        <v>1</v>
      </c>
      <c r="AJ22" s="254" t="str">
        <f t="shared" si="56"/>
        <v/>
      </c>
      <c r="AK22" s="254">
        <f t="shared" si="56"/>
        <v>2</v>
      </c>
      <c r="AL22" s="254">
        <f t="shared" si="56"/>
        <v>3</v>
      </c>
      <c r="AM22" s="254" t="str">
        <f t="shared" si="56"/>
        <v/>
      </c>
      <c r="AN22" s="254" t="str">
        <f t="shared" si="56"/>
        <v/>
      </c>
      <c r="AO22" s="379" t="str">
        <f t="shared" si="15"/>
        <v>mampu mengenal dan menunjukkan letak kota/kabupaten dan provinsi tempat tinggalnya pada peta konvensional/digital.</v>
      </c>
      <c r="AP22" s="380" t="str">
        <f t="shared" si="16"/>
        <v>mampu mengidentifikasi kekayaan alam yang ada di daerah tempat, memanfaatkan,  dan mengorelasikannya dengan pengaruh geografisnya.</v>
      </c>
      <c r="AQ22" s="380" t="str">
        <f t="shared" si="17"/>
        <v>mampu membedakan kehidupan masyarakat dan mengorelasikan  pengaruh geografis dengan mata pencaharian dominan di daerah tempat tinggalnya.</v>
      </c>
      <c r="AR22" s="380" t="str">
        <f t="shared" si="18"/>
        <v>mampu mendeskripsikan, menjelaskan cara melestarikan, dan manfaat keragaman budaya dan kearifan lokal daerahnya masing-masing</v>
      </c>
      <c r="AS22" s="380" t="str">
        <f t="shared" si="19"/>
        <v/>
      </c>
      <c r="AT22" s="380" t="str">
        <f t="shared" si="20"/>
        <v/>
      </c>
      <c r="AU22" s="380" t="str">
        <f t="shared" si="21"/>
        <v/>
      </c>
      <c r="AV22" s="380" t="str">
        <f t="shared" si="22"/>
        <v xml:space="preserve">Peserta didik mampu membedakan dan mengidentifikasi syarat terjadinya pertukaran barang kebutuhan melalui kegiatan. </v>
      </c>
      <c r="AW22" s="380" t="str">
        <f t="shared" si="23"/>
        <v/>
      </c>
      <c r="AX22" s="380" t="str">
        <f t="shared" si="24"/>
        <v xml:space="preserve">Peserta didik mampu membedakan peraturan tertulis dan tidak tertulis dan menganalisis manfaat mematuhi peraturan. </v>
      </c>
      <c r="AY22" s="255" t="str">
        <f t="shared" ref="AY22:BH22" si="57">IF(G22&lt;$R$16,G22,"")</f>
        <v/>
      </c>
      <c r="AZ22" s="255">
        <f t="shared" si="57"/>
        <v>91.666666666666671</v>
      </c>
      <c r="BA22" s="255">
        <f t="shared" si="57"/>
        <v>91.666666666666671</v>
      </c>
      <c r="BB22" s="255">
        <f t="shared" si="57"/>
        <v>87.5</v>
      </c>
      <c r="BC22" s="255" t="str">
        <f t="shared" si="57"/>
        <v/>
      </c>
      <c r="BD22" s="255">
        <f t="shared" si="57"/>
        <v>90</v>
      </c>
      <c r="BE22" s="255" t="str">
        <f t="shared" si="57"/>
        <v/>
      </c>
      <c r="BF22" s="255" t="str">
        <f t="shared" si="57"/>
        <v/>
      </c>
      <c r="BG22" s="255">
        <f t="shared" si="57"/>
        <v>0</v>
      </c>
      <c r="BH22" s="255">
        <f t="shared" si="57"/>
        <v>92</v>
      </c>
      <c r="BI22" s="225" t="str">
        <f t="shared" ref="BI22:BR22" si="58">IFERROR(RANK(AY22,$AY22:$BH22,0)+COUNTIF($AY22:AY22,AY22)-1,"")</f>
        <v/>
      </c>
      <c r="BJ22" s="225">
        <f t="shared" si="58"/>
        <v>2</v>
      </c>
      <c r="BK22" s="225">
        <f t="shared" si="58"/>
        <v>3</v>
      </c>
      <c r="BL22" s="225">
        <f t="shared" si="58"/>
        <v>5</v>
      </c>
      <c r="BM22" s="225" t="str">
        <f t="shared" si="58"/>
        <v/>
      </c>
      <c r="BN22" s="225">
        <f t="shared" si="58"/>
        <v>4</v>
      </c>
      <c r="BO22" s="225" t="str">
        <f t="shared" si="58"/>
        <v/>
      </c>
      <c r="BP22" s="225" t="str">
        <f t="shared" si="58"/>
        <v/>
      </c>
      <c r="BQ22" s="225">
        <f t="shared" si="58"/>
        <v>6</v>
      </c>
      <c r="BR22" s="225">
        <f t="shared" si="58"/>
        <v>1</v>
      </c>
      <c r="BS22" s="379" t="str">
        <f t="shared" si="27"/>
        <v/>
      </c>
      <c r="BT22" s="377" t="str">
        <f t="shared" si="28"/>
        <v/>
      </c>
      <c r="BU22" s="377" t="str">
        <f t="shared" si="29"/>
        <v/>
      </c>
      <c r="BV22" s="377" t="str">
        <f t="shared" si="30"/>
        <v/>
      </c>
      <c r="BW22" s="377" t="str">
        <f t="shared" si="31"/>
        <v>mampu mengidentifikasi dan menentukan faktor keragaman budaya di Indonesia.</v>
      </c>
      <c r="BX22" s="377" t="str">
        <f t="shared" si="32"/>
        <v>mampu menjelaskan manfaat dan cara melestarikan keragaman budaya, menunjukkan sikap menghargai keberagaman di lingkungannya</v>
      </c>
      <c r="BY22" s="377" t="str">
        <f t="shared" si="33"/>
        <v>Peserta didik mampu mengidentifikasi, mendeskripsikan, mengkategorikan jenis kebutuhan berdasarkan kepentingan.</v>
      </c>
      <c r="BZ22" s="377" t="str">
        <f t="shared" si="34"/>
        <v/>
      </c>
      <c r="CA22" s="377" t="str">
        <f t="shared" si="35"/>
        <v xml:space="preserve">Peserta didik mampu mengidentifikasi norma dan adat istiadat yang berlaku di daerah tempat tinggalnya. </v>
      </c>
      <c r="CB22" s="377" t="str">
        <f t="shared" si="36"/>
        <v/>
      </c>
      <c r="CC22"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membedakan dan mengidentifikasi syarat terjadinya pertukaran barang kebutuhan melalui kegiatan. Peserta didik mampu membedakan peraturan tertulis dan tidak tertulis dan menganalisis manfaat mematuhi peraturan. sudah tercapai.</v>
      </c>
      <c r="CD22" s="257" t="str">
        <f t="shared" si="38"/>
        <v>Kompetensi dalam hal 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mengidentifikasi norma dan adat istiadat yang berlaku di daerah tempat tinggalnya. , perlu ditingkatkan.</v>
      </c>
    </row>
    <row r="23" spans="1:82" ht="18.75" customHeight="1">
      <c r="A23" s="190"/>
      <c r="B23" s="208">
        <f>'DATA PESERTA DIDIK'!A13</f>
        <v>8</v>
      </c>
      <c r="C23" s="248" t="str">
        <f>'DATA PESERTA DIDIK'!D13</f>
        <v>ARKA HANDY ADYA PURNOMO</v>
      </c>
      <c r="D23" s="449">
        <v>100</v>
      </c>
      <c r="E23" s="449">
        <v>100</v>
      </c>
      <c r="F23" s="449">
        <v>100</v>
      </c>
      <c r="G23" s="249">
        <v>94.444444444444443</v>
      </c>
      <c r="H23" s="249">
        <v>91.25</v>
      </c>
      <c r="I23" s="249">
        <v>91.25</v>
      </c>
      <c r="J23" s="249">
        <v>100</v>
      </c>
      <c r="K23" s="249">
        <v>100</v>
      </c>
      <c r="L23" s="249">
        <v>100</v>
      </c>
      <c r="M23" s="249">
        <v>95.833333333333329</v>
      </c>
      <c r="N23" s="250">
        <f t="shared" si="6"/>
        <v>97.277777777777786</v>
      </c>
      <c r="O23" s="249"/>
      <c r="P23" s="249">
        <v>91</v>
      </c>
      <c r="Q23" s="250">
        <f t="shared" si="7"/>
        <v>91</v>
      </c>
      <c r="R23" s="250">
        <f t="shared" si="8"/>
        <v>95.185185185185176</v>
      </c>
      <c r="S23" s="190"/>
      <c r="T23" s="190"/>
      <c r="U23" s="253">
        <f t="shared" ref="U23:AD23" si="59">IF(G23&gt;=$R$16,G23,"")</f>
        <v>94.444444444444443</v>
      </c>
      <c r="V23" s="253" t="str">
        <f t="shared" si="59"/>
        <v/>
      </c>
      <c r="W23" s="253" t="str">
        <f t="shared" si="59"/>
        <v/>
      </c>
      <c r="X23" s="253">
        <f t="shared" si="59"/>
        <v>100</v>
      </c>
      <c r="Y23" s="253">
        <f t="shared" si="59"/>
        <v>100</v>
      </c>
      <c r="Z23" s="253">
        <f t="shared" si="59"/>
        <v>100</v>
      </c>
      <c r="AA23" s="253">
        <f t="shared" si="59"/>
        <v>95.833333333333329</v>
      </c>
      <c r="AB23" s="253">
        <f t="shared" si="59"/>
        <v>97.277777777777786</v>
      </c>
      <c r="AC23" s="253" t="str">
        <f t="shared" si="59"/>
        <v/>
      </c>
      <c r="AD23" s="253" t="str">
        <f t="shared" si="59"/>
        <v/>
      </c>
      <c r="AE23" s="254">
        <f t="shared" ref="AE23:AN23" si="60">IFERROR(RANK(U23,$U23:$AD23,0)+COUNTIF($U23:U23,U23)-1,"")</f>
        <v>6</v>
      </c>
      <c r="AF23" s="254" t="str">
        <f t="shared" si="60"/>
        <v/>
      </c>
      <c r="AG23" s="254" t="str">
        <f t="shared" si="60"/>
        <v/>
      </c>
      <c r="AH23" s="254">
        <f t="shared" si="60"/>
        <v>1</v>
      </c>
      <c r="AI23" s="254">
        <f t="shared" si="60"/>
        <v>2</v>
      </c>
      <c r="AJ23" s="254">
        <f t="shared" si="60"/>
        <v>3</v>
      </c>
      <c r="AK23" s="254">
        <f t="shared" si="60"/>
        <v>5</v>
      </c>
      <c r="AL23" s="254">
        <f t="shared" si="60"/>
        <v>4</v>
      </c>
      <c r="AM23" s="254" t="str">
        <f t="shared" si="60"/>
        <v/>
      </c>
      <c r="AN23" s="254" t="str">
        <f t="shared" si="60"/>
        <v/>
      </c>
      <c r="AO23" s="379" t="str">
        <f t="shared" si="15"/>
        <v>mampu mengenal dan menunjukkan letak kota/kabupaten dan provinsi tempat tinggalnya pada peta konvensional/digital.</v>
      </c>
      <c r="AP23" s="380" t="str">
        <f t="shared" si="16"/>
        <v>mampu mengidentifikasi kekayaan alam yang ada di daerah tempat, memanfaatkan,  dan mengorelasikannya dengan pengaruh geografisnya.</v>
      </c>
      <c r="AQ23" s="380" t="str">
        <f t="shared" si="17"/>
        <v>mampu membedakan kehidupan masyarakat dan mengorelasikan  pengaruh geografis dengan mata pencaharian dominan di daerah tempat tinggalnya.</v>
      </c>
      <c r="AR23" s="380" t="str">
        <f t="shared" si="18"/>
        <v/>
      </c>
      <c r="AS23" s="380" t="str">
        <f t="shared" si="19"/>
        <v/>
      </c>
      <c r="AT23" s="380" t="str">
        <f t="shared" si="20"/>
        <v/>
      </c>
      <c r="AU23" s="380" t="str">
        <f t="shared" si="21"/>
        <v>Peserta didik mampu mengidentifikasi, mendeskripsikan, mengkategorikan jenis kebutuhan berdasarkan kepentingan.</v>
      </c>
      <c r="AV23" s="380" t="str">
        <f t="shared" si="22"/>
        <v xml:space="preserve">Peserta didik mampu membedakan dan mengidentifikasi syarat terjadinya pertukaran barang kebutuhan melalui kegiatan. </v>
      </c>
      <c r="AW23" s="380" t="str">
        <f t="shared" si="23"/>
        <v xml:space="preserve">Peserta didik mampu mengidentifikasi norma dan adat istiadat yang berlaku di daerah tempat tinggalnya. </v>
      </c>
      <c r="AX23" s="380" t="str">
        <f t="shared" si="24"/>
        <v xml:space="preserve">Peserta didik mampu membedakan peraturan tertulis dan tidak tertulis dan menganalisis manfaat mematuhi peraturan. </v>
      </c>
      <c r="AY23" s="255" t="str">
        <f t="shared" ref="AY23:BH23" si="61">IF(G23&lt;$R$16,G23,"")</f>
        <v/>
      </c>
      <c r="AZ23" s="255">
        <f t="shared" si="61"/>
        <v>91.25</v>
      </c>
      <c r="BA23" s="255">
        <f t="shared" si="61"/>
        <v>91.25</v>
      </c>
      <c r="BB23" s="255" t="str">
        <f t="shared" si="61"/>
        <v/>
      </c>
      <c r="BC23" s="255" t="str">
        <f t="shared" si="61"/>
        <v/>
      </c>
      <c r="BD23" s="255" t="str">
        <f t="shared" si="61"/>
        <v/>
      </c>
      <c r="BE23" s="255" t="str">
        <f t="shared" si="61"/>
        <v/>
      </c>
      <c r="BF23" s="255" t="str">
        <f t="shared" si="61"/>
        <v/>
      </c>
      <c r="BG23" s="255">
        <f t="shared" si="61"/>
        <v>0</v>
      </c>
      <c r="BH23" s="255">
        <f t="shared" si="61"/>
        <v>91</v>
      </c>
      <c r="BI23" s="225" t="str">
        <f t="shared" ref="BI23:BR23" si="62">IFERROR(RANK(AY23,$AY23:$BH23,0)+COUNTIF($AY23:AY23,AY23)-1,"")</f>
        <v/>
      </c>
      <c r="BJ23" s="225">
        <f t="shared" si="62"/>
        <v>1</v>
      </c>
      <c r="BK23" s="225">
        <f t="shared" si="62"/>
        <v>2</v>
      </c>
      <c r="BL23" s="225" t="str">
        <f t="shared" si="62"/>
        <v/>
      </c>
      <c r="BM23" s="225" t="str">
        <f t="shared" si="62"/>
        <v/>
      </c>
      <c r="BN23" s="225" t="str">
        <f t="shared" si="62"/>
        <v/>
      </c>
      <c r="BO23" s="225" t="str">
        <f t="shared" si="62"/>
        <v/>
      </c>
      <c r="BP23" s="225" t="str">
        <f t="shared" si="62"/>
        <v/>
      </c>
      <c r="BQ23" s="225">
        <f t="shared" si="62"/>
        <v>4</v>
      </c>
      <c r="BR23" s="225">
        <f t="shared" si="62"/>
        <v>3</v>
      </c>
      <c r="BS23" s="379" t="str">
        <f t="shared" si="27"/>
        <v/>
      </c>
      <c r="BT23" s="377" t="str">
        <f t="shared" si="28"/>
        <v/>
      </c>
      <c r="BU23" s="377" t="str">
        <f t="shared" si="29"/>
        <v/>
      </c>
      <c r="BV23" s="377" t="str">
        <f t="shared" si="30"/>
        <v>mampu mendeskripsikan, menjelaskan cara melestarikan, dan manfaat keragaman budaya dan kearifan lokal daerahnya masing-masing</v>
      </c>
      <c r="BW23" s="377" t="str">
        <f t="shared" si="31"/>
        <v>mampu mengidentifikasi dan menentukan faktor keragaman budaya di Indonesia.</v>
      </c>
      <c r="BX23" s="377" t="str">
        <f t="shared" si="32"/>
        <v>mampu menjelaskan manfaat dan cara melestarikan keragaman budaya, menunjukkan sikap menghargai keberagaman di lingkungannya</v>
      </c>
      <c r="BY23" s="377" t="str">
        <f t="shared" si="33"/>
        <v/>
      </c>
      <c r="BZ23" s="377" t="str">
        <f t="shared" si="34"/>
        <v/>
      </c>
      <c r="CA23" s="377" t="str">
        <f t="shared" si="35"/>
        <v/>
      </c>
      <c r="CB23" s="377" t="str">
        <f t="shared" si="36"/>
        <v/>
      </c>
      <c r="CC23"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23" s="257" t="str">
        <f t="shared" si="38"/>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row>
    <row r="24" spans="1:82" ht="18.75" customHeight="1">
      <c r="A24" s="190"/>
      <c r="B24" s="208">
        <f>'DATA PESERTA DIDIK'!A14</f>
        <v>9</v>
      </c>
      <c r="C24" s="248" t="str">
        <f>'DATA PESERTA DIDIK'!D14</f>
        <v>AYASHA FIORA SASHUDI</v>
      </c>
      <c r="D24" s="449">
        <v>100</v>
      </c>
      <c r="E24" s="449">
        <v>100</v>
      </c>
      <c r="F24" s="449">
        <v>100</v>
      </c>
      <c r="G24" s="249">
        <v>100</v>
      </c>
      <c r="H24" s="249">
        <v>100</v>
      </c>
      <c r="I24" s="249">
        <v>100</v>
      </c>
      <c r="J24" s="249">
        <v>100</v>
      </c>
      <c r="K24" s="249">
        <v>100</v>
      </c>
      <c r="L24" s="249">
        <v>100</v>
      </c>
      <c r="M24" s="249">
        <v>89.583333333333329</v>
      </c>
      <c r="N24" s="250">
        <f t="shared" si="6"/>
        <v>98.958333333333343</v>
      </c>
      <c r="O24" s="249"/>
      <c r="P24" s="249">
        <v>100</v>
      </c>
      <c r="Q24" s="250">
        <f t="shared" si="7"/>
        <v>100</v>
      </c>
      <c r="R24" s="250">
        <f t="shared" si="8"/>
        <v>99.305555555555557</v>
      </c>
      <c r="S24" s="190"/>
      <c r="T24" s="190"/>
      <c r="U24" s="253">
        <f t="shared" ref="U24:AD24" si="63">IF(G24&gt;=$R$16,G24,"")</f>
        <v>100</v>
      </c>
      <c r="V24" s="253">
        <f t="shared" si="63"/>
        <v>100</v>
      </c>
      <c r="W24" s="253">
        <f t="shared" si="63"/>
        <v>100</v>
      </c>
      <c r="X24" s="253">
        <f t="shared" si="63"/>
        <v>100</v>
      </c>
      <c r="Y24" s="253">
        <f t="shared" si="63"/>
        <v>100</v>
      </c>
      <c r="Z24" s="253">
        <f t="shared" si="63"/>
        <v>100</v>
      </c>
      <c r="AA24" s="253" t="str">
        <f t="shared" si="63"/>
        <v/>
      </c>
      <c r="AB24" s="253">
        <f t="shared" si="63"/>
        <v>98.958333333333343</v>
      </c>
      <c r="AC24" s="253" t="str">
        <f t="shared" si="63"/>
        <v/>
      </c>
      <c r="AD24" s="253">
        <f t="shared" si="63"/>
        <v>100</v>
      </c>
      <c r="AE24" s="254">
        <f t="shared" ref="AE24:AN24" si="64">IFERROR(RANK(U24,$U24:$AD24,0)+COUNTIF($U24:U24,U24)-1,"")</f>
        <v>1</v>
      </c>
      <c r="AF24" s="254">
        <f t="shared" si="64"/>
        <v>2</v>
      </c>
      <c r="AG24" s="254">
        <f t="shared" si="64"/>
        <v>3</v>
      </c>
      <c r="AH24" s="254">
        <f t="shared" si="64"/>
        <v>4</v>
      </c>
      <c r="AI24" s="254">
        <f t="shared" si="64"/>
        <v>5</v>
      </c>
      <c r="AJ24" s="254">
        <f t="shared" si="64"/>
        <v>6</v>
      </c>
      <c r="AK24" s="254" t="str">
        <f t="shared" si="64"/>
        <v/>
      </c>
      <c r="AL24" s="254">
        <f t="shared" si="64"/>
        <v>8</v>
      </c>
      <c r="AM24" s="254" t="str">
        <f t="shared" si="64"/>
        <v/>
      </c>
      <c r="AN24" s="254">
        <f t="shared" si="64"/>
        <v>7</v>
      </c>
      <c r="AO24" s="379" t="str">
        <f t="shared" si="15"/>
        <v>mampu mengenal dan menunjukkan letak kota/kabupaten dan provinsi tempat tinggalnya pada peta konvensional/digital.</v>
      </c>
      <c r="AP24" s="380" t="str">
        <f t="shared" si="16"/>
        <v>mampu mengidentifikasi kekayaan alam yang ada di daerah tempat, memanfaatkan,  dan mengorelasikannya dengan pengaruh geografisnya.</v>
      </c>
      <c r="AQ24" s="380" t="str">
        <f t="shared" si="17"/>
        <v>mampu membedakan kehidupan masyarakat dan mengorelasikan  pengaruh geografis dengan mata pencaharian dominan di daerah tempat tinggalnya.</v>
      </c>
      <c r="AR24" s="380" t="str">
        <f t="shared" si="18"/>
        <v>mampu mendeskripsikan, menjelaskan cara melestarikan, dan manfaat keragaman budaya dan kearifan lokal daerahnya masing-masing</v>
      </c>
      <c r="AS24" s="380" t="str">
        <f t="shared" si="19"/>
        <v>mampu mengidentifikasi dan menentukan faktor keragaman budaya di Indonesia.</v>
      </c>
      <c r="AT24" s="380" t="str">
        <f t="shared" si="20"/>
        <v>mampu menjelaskan manfaat dan cara melestarikan keragaman budaya, menunjukkan sikap menghargai keberagaman di lingkungannya</v>
      </c>
      <c r="AU24" s="380" t="str">
        <f t="shared" si="21"/>
        <v>Peserta didik mampu mengidentifikasi, mendeskripsikan, mengkategorikan jenis kebutuhan berdasarkan kepentingan.</v>
      </c>
      <c r="AV24" s="380" t="str">
        <f t="shared" si="22"/>
        <v xml:space="preserve">Peserta didik mampu membedakan dan mengidentifikasi syarat terjadinya pertukaran barang kebutuhan melalui kegiatan. </v>
      </c>
      <c r="AW24" s="380" t="str">
        <f t="shared" si="23"/>
        <v xml:space="preserve">Peserta didik mampu mengidentifikasi norma dan adat istiadat yang berlaku di daerah tempat tinggalnya. </v>
      </c>
      <c r="AX24" s="380" t="str">
        <f t="shared" si="24"/>
        <v/>
      </c>
      <c r="AY24" s="255" t="str">
        <f t="shared" ref="AY24:BH24" si="65">IF(G24&lt;$R$16,G24,"")</f>
        <v/>
      </c>
      <c r="AZ24" s="255" t="str">
        <f t="shared" si="65"/>
        <v/>
      </c>
      <c r="BA24" s="255" t="str">
        <f t="shared" si="65"/>
        <v/>
      </c>
      <c r="BB24" s="255" t="str">
        <f t="shared" si="65"/>
        <v/>
      </c>
      <c r="BC24" s="255" t="str">
        <f t="shared" si="65"/>
        <v/>
      </c>
      <c r="BD24" s="255" t="str">
        <f t="shared" si="65"/>
        <v/>
      </c>
      <c r="BE24" s="255">
        <f t="shared" si="65"/>
        <v>89.583333333333329</v>
      </c>
      <c r="BF24" s="255" t="str">
        <f t="shared" si="65"/>
        <v/>
      </c>
      <c r="BG24" s="255">
        <f t="shared" si="65"/>
        <v>0</v>
      </c>
      <c r="BH24" s="255" t="str">
        <f t="shared" si="65"/>
        <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f t="shared" si="66"/>
        <v>1</v>
      </c>
      <c r="BP24" s="225" t="str">
        <f t="shared" si="66"/>
        <v/>
      </c>
      <c r="BQ24" s="225">
        <f t="shared" si="66"/>
        <v>2</v>
      </c>
      <c r="BR24" s="225" t="str">
        <f t="shared" si="66"/>
        <v/>
      </c>
      <c r="BS24" s="379" t="str">
        <f t="shared" si="27"/>
        <v/>
      </c>
      <c r="BT24" s="377" t="str">
        <f t="shared" si="28"/>
        <v/>
      </c>
      <c r="BU24" s="377" t="str">
        <f t="shared" si="29"/>
        <v/>
      </c>
      <c r="BV24" s="377" t="str">
        <f t="shared" si="30"/>
        <v/>
      </c>
      <c r="BW24" s="377" t="str">
        <f t="shared" si="31"/>
        <v/>
      </c>
      <c r="BX24" s="377" t="str">
        <f t="shared" si="32"/>
        <v/>
      </c>
      <c r="BY24" s="377" t="str">
        <f t="shared" si="33"/>
        <v/>
      </c>
      <c r="BZ24" s="377" t="str">
        <f t="shared" si="34"/>
        <v/>
      </c>
      <c r="CA24" s="377" t="str">
        <f t="shared" si="35"/>
        <v/>
      </c>
      <c r="CB24" s="377" t="str">
        <f t="shared" si="36"/>
        <v xml:space="preserve">Peserta didik mampu membedakan peraturan tertulis dan tidak tertulis dan menganalisis manfaat mematuhi peraturan. </v>
      </c>
      <c r="CC24"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24" s="257" t="str">
        <f t="shared" si="38"/>
        <v>Kompetensi dalam hal Peserta didik mampu membedakan peraturan tertulis dan tidak tertulis dan menganalisis manfaat mematuhi peraturan. , perlu ditingkatkan.</v>
      </c>
    </row>
    <row r="25" spans="1:82" ht="18.75" customHeight="1">
      <c r="A25" s="190"/>
      <c r="B25" s="208">
        <f>'DATA PESERTA DIDIK'!A15</f>
        <v>10</v>
      </c>
      <c r="C25" s="248" t="str">
        <f>'DATA PESERTA DIDIK'!D15</f>
        <v>AZ-ZAHIRA FII'SABILILLAH</v>
      </c>
      <c r="D25" s="449">
        <v>100</v>
      </c>
      <c r="E25" s="449">
        <v>100</v>
      </c>
      <c r="F25" s="449">
        <v>100</v>
      </c>
      <c r="G25" s="249">
        <v>100</v>
      </c>
      <c r="H25" s="249">
        <v>99.583333333333329</v>
      </c>
      <c r="I25" s="249">
        <v>98</v>
      </c>
      <c r="J25" s="249">
        <v>100</v>
      </c>
      <c r="K25" s="249">
        <v>100</v>
      </c>
      <c r="L25" s="249">
        <v>100</v>
      </c>
      <c r="M25" s="249">
        <v>100</v>
      </c>
      <c r="N25" s="250">
        <f t="shared" si="6"/>
        <v>99.758333333333326</v>
      </c>
      <c r="O25" s="249"/>
      <c r="P25" s="249">
        <v>98</v>
      </c>
      <c r="Q25" s="250">
        <f t="shared" si="7"/>
        <v>98</v>
      </c>
      <c r="R25" s="250">
        <f t="shared" si="8"/>
        <v>99.172222222222217</v>
      </c>
      <c r="S25" s="190"/>
      <c r="T25" s="190"/>
      <c r="U25" s="253">
        <f t="shared" ref="U25:AD25" si="67">IF(G25&gt;=$R$16,G25,"")</f>
        <v>100</v>
      </c>
      <c r="V25" s="253">
        <f t="shared" si="67"/>
        <v>99.583333333333329</v>
      </c>
      <c r="W25" s="253">
        <f t="shared" si="67"/>
        <v>98</v>
      </c>
      <c r="X25" s="253">
        <f t="shared" si="67"/>
        <v>100</v>
      </c>
      <c r="Y25" s="253">
        <f t="shared" si="67"/>
        <v>100</v>
      </c>
      <c r="Z25" s="253">
        <f t="shared" si="67"/>
        <v>100</v>
      </c>
      <c r="AA25" s="253">
        <f t="shared" si="67"/>
        <v>100</v>
      </c>
      <c r="AB25" s="253">
        <f t="shared" si="67"/>
        <v>99.758333333333326</v>
      </c>
      <c r="AC25" s="253" t="str">
        <f t="shared" si="67"/>
        <v/>
      </c>
      <c r="AD25" s="253">
        <f t="shared" si="67"/>
        <v>98</v>
      </c>
      <c r="AE25" s="254">
        <f t="shared" ref="AE25:AN25" si="68">IFERROR(RANK(U25,$U25:$AD25,0)+COUNTIF($U25:U25,U25)-1,"")</f>
        <v>1</v>
      </c>
      <c r="AF25" s="254">
        <f t="shared" si="68"/>
        <v>7</v>
      </c>
      <c r="AG25" s="254">
        <f t="shared" si="68"/>
        <v>8</v>
      </c>
      <c r="AH25" s="254">
        <f t="shared" si="68"/>
        <v>2</v>
      </c>
      <c r="AI25" s="254">
        <f t="shared" si="68"/>
        <v>3</v>
      </c>
      <c r="AJ25" s="254">
        <f t="shared" si="68"/>
        <v>4</v>
      </c>
      <c r="AK25" s="254">
        <f t="shared" si="68"/>
        <v>5</v>
      </c>
      <c r="AL25" s="254">
        <f t="shared" si="68"/>
        <v>6</v>
      </c>
      <c r="AM25" s="254" t="str">
        <f t="shared" si="68"/>
        <v/>
      </c>
      <c r="AN25" s="254">
        <f t="shared" si="68"/>
        <v>9</v>
      </c>
      <c r="AO25" s="379" t="str">
        <f t="shared" si="15"/>
        <v>mampu mengenal dan menunjukkan letak kota/kabupaten dan provinsi tempat tinggalnya pada peta konvensional/digital.</v>
      </c>
      <c r="AP25" s="380" t="str">
        <f t="shared" si="16"/>
        <v>mampu mengidentifikasi kekayaan alam yang ada di daerah tempat, memanfaatkan,  dan mengorelasikannya dengan pengaruh geografisnya.</v>
      </c>
      <c r="AQ25" s="380" t="str">
        <f t="shared" si="17"/>
        <v>mampu membedakan kehidupan masyarakat dan mengorelasikan  pengaruh geografis dengan mata pencaharian dominan di daerah tempat tinggalnya.</v>
      </c>
      <c r="AR25" s="380" t="str">
        <f t="shared" si="18"/>
        <v>mampu mendeskripsikan, menjelaskan cara melestarikan, dan manfaat keragaman budaya dan kearifan lokal daerahnya masing-masing</v>
      </c>
      <c r="AS25" s="380" t="str">
        <f t="shared" si="19"/>
        <v>mampu mengidentifikasi dan menentukan faktor keragaman budaya di Indonesia.</v>
      </c>
      <c r="AT25" s="380" t="str">
        <f t="shared" si="20"/>
        <v/>
      </c>
      <c r="AU25" s="380" t="str">
        <f t="shared" si="21"/>
        <v>Peserta didik mampu mengidentifikasi, mendeskripsikan, mengkategorikan jenis kebutuhan berdasarkan kepentingan.</v>
      </c>
      <c r="AV25" s="380" t="str">
        <f t="shared" si="22"/>
        <v xml:space="preserve">Peserta didik mampu membedakan dan mengidentifikasi syarat terjadinya pertukaran barang kebutuhan melalui kegiatan. </v>
      </c>
      <c r="AW25" s="380" t="str">
        <f t="shared" si="23"/>
        <v xml:space="preserve">Peserta didik mampu mengidentifikasi norma dan adat istiadat yang berlaku di daerah tempat tinggalnya. </v>
      </c>
      <c r="AX25" s="380" t="str">
        <f t="shared" si="24"/>
        <v xml:space="preserve">Peserta didik mampu membedakan peraturan tertulis dan tidak tertulis dan menganalisis manfaat mematuhi peraturan. </v>
      </c>
      <c r="AY25" s="255" t="str">
        <f t="shared" ref="AY25:BH25" si="69">IF(G25&lt;$R$16,G25,"")</f>
        <v/>
      </c>
      <c r="AZ25" s="255" t="str">
        <f t="shared" si="69"/>
        <v/>
      </c>
      <c r="BA25" s="255" t="str">
        <f t="shared" si="69"/>
        <v/>
      </c>
      <c r="BB25" s="255" t="str">
        <f t="shared" si="69"/>
        <v/>
      </c>
      <c r="BC25" s="255" t="str">
        <f t="shared" si="69"/>
        <v/>
      </c>
      <c r="BD25" s="255" t="str">
        <f t="shared" si="69"/>
        <v/>
      </c>
      <c r="BE25" s="255" t="str">
        <f t="shared" si="69"/>
        <v/>
      </c>
      <c r="BF25" s="255" t="str">
        <f t="shared" si="69"/>
        <v/>
      </c>
      <c r="BG25" s="255">
        <f t="shared" si="69"/>
        <v>0</v>
      </c>
      <c r="BH25" s="255" t="str">
        <f t="shared" si="69"/>
        <v/>
      </c>
      <c r="BI25" s="225" t="str">
        <f t="shared" ref="BI25:BR25" si="70">IFERROR(RANK(AY25,$AY25:$BH25,0)+COUNTIF($AY25:AY25,AY25)-1,"")</f>
        <v/>
      </c>
      <c r="BJ25" s="225" t="str">
        <f t="shared" si="70"/>
        <v/>
      </c>
      <c r="BK25" s="225" t="str">
        <f t="shared" si="70"/>
        <v/>
      </c>
      <c r="BL25" s="225" t="str">
        <f t="shared" si="70"/>
        <v/>
      </c>
      <c r="BM25" s="225" t="str">
        <f t="shared" si="70"/>
        <v/>
      </c>
      <c r="BN25" s="225" t="str">
        <f t="shared" si="70"/>
        <v/>
      </c>
      <c r="BO25" s="225" t="str">
        <f t="shared" si="70"/>
        <v/>
      </c>
      <c r="BP25" s="225" t="str">
        <f t="shared" si="70"/>
        <v/>
      </c>
      <c r="BQ25" s="225">
        <f t="shared" si="70"/>
        <v>1</v>
      </c>
      <c r="BR25" s="225" t="str">
        <f t="shared" si="70"/>
        <v/>
      </c>
      <c r="BS25" s="379" t="str">
        <f t="shared" si="27"/>
        <v/>
      </c>
      <c r="BT25" s="377" t="str">
        <f t="shared" si="28"/>
        <v/>
      </c>
      <c r="BU25" s="377" t="str">
        <f t="shared" si="29"/>
        <v/>
      </c>
      <c r="BV25" s="377" t="str">
        <f t="shared" si="30"/>
        <v/>
      </c>
      <c r="BW25" s="377" t="str">
        <f t="shared" si="31"/>
        <v/>
      </c>
      <c r="BX25" s="377" t="str">
        <f t="shared" si="32"/>
        <v>mampu menjelaskan manfaat dan cara melestarikan keragaman budaya, menunjukkan sikap menghargai keberagaman di lingkungannya</v>
      </c>
      <c r="BY25" s="377" t="str">
        <f t="shared" si="33"/>
        <v/>
      </c>
      <c r="BZ25" s="377" t="str">
        <f t="shared" si="34"/>
        <v/>
      </c>
      <c r="CA25" s="377" t="str">
        <f t="shared" si="35"/>
        <v/>
      </c>
      <c r="CB25" s="377" t="str">
        <f t="shared" si="36"/>
        <v/>
      </c>
      <c r="CC25"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25" s="257" t="str">
        <f t="shared" si="38"/>
        <v>Kompetensi dalam hal mampu menjelaskan manfaat dan cara melestarikan keragaman budaya, menunjukkan sikap menghargai keberagaman di lingkungannya, perlu ditingkatkan.</v>
      </c>
    </row>
    <row r="26" spans="1:82" ht="18.75" customHeight="1">
      <c r="A26" s="190"/>
      <c r="B26" s="208">
        <f>'DATA PESERTA DIDIK'!A16</f>
        <v>11</v>
      </c>
      <c r="C26" s="248" t="str">
        <f>'DATA PESERTA DIDIK'!D16</f>
        <v>CHERYL FELICIA PUTRI</v>
      </c>
      <c r="D26" s="449">
        <v>100</v>
      </c>
      <c r="E26" s="449">
        <v>94.285714285714278</v>
      </c>
      <c r="F26" s="449">
        <v>94.285714285714278</v>
      </c>
      <c r="G26" s="249">
        <v>94.444444444444443</v>
      </c>
      <c r="H26" s="249">
        <v>99.583333333333329</v>
      </c>
      <c r="I26" s="249">
        <v>99.583333333333329</v>
      </c>
      <c r="J26" s="249">
        <v>100</v>
      </c>
      <c r="K26" s="249">
        <v>90</v>
      </c>
      <c r="L26" s="249">
        <v>100</v>
      </c>
      <c r="M26" s="249">
        <v>100</v>
      </c>
      <c r="N26" s="250">
        <f t="shared" si="6"/>
        <v>97.218253968253961</v>
      </c>
      <c r="O26" s="249"/>
      <c r="P26" s="249">
        <v>87</v>
      </c>
      <c r="Q26" s="250">
        <f t="shared" si="7"/>
        <v>87</v>
      </c>
      <c r="R26" s="250">
        <f t="shared" si="8"/>
        <v>93.812169312169317</v>
      </c>
      <c r="S26" s="190"/>
      <c r="T26" s="190"/>
      <c r="U26" s="253">
        <f t="shared" ref="U26:AD26" si="71">IF(G26&gt;=$R$16,G26,"")</f>
        <v>94.444444444444443</v>
      </c>
      <c r="V26" s="253">
        <f t="shared" si="71"/>
        <v>99.583333333333329</v>
      </c>
      <c r="W26" s="253">
        <f t="shared" si="71"/>
        <v>99.583333333333329</v>
      </c>
      <c r="X26" s="253">
        <f t="shared" si="71"/>
        <v>100</v>
      </c>
      <c r="Y26" s="253" t="str">
        <f t="shared" si="71"/>
        <v/>
      </c>
      <c r="Z26" s="253">
        <f t="shared" si="71"/>
        <v>100</v>
      </c>
      <c r="AA26" s="253">
        <f t="shared" si="71"/>
        <v>100</v>
      </c>
      <c r="AB26" s="253">
        <f t="shared" si="71"/>
        <v>97.218253968253961</v>
      </c>
      <c r="AC26" s="253" t="str">
        <f t="shared" si="71"/>
        <v/>
      </c>
      <c r="AD26" s="253" t="str">
        <f t="shared" si="71"/>
        <v/>
      </c>
      <c r="AE26" s="254">
        <f t="shared" ref="AE26:AN26" si="72">IFERROR(RANK(U26,$U26:$AD26,0)+COUNTIF($U26:U26,U26)-1,"")</f>
        <v>7</v>
      </c>
      <c r="AF26" s="254">
        <f t="shared" si="72"/>
        <v>4</v>
      </c>
      <c r="AG26" s="254">
        <f t="shared" si="72"/>
        <v>5</v>
      </c>
      <c r="AH26" s="254">
        <f t="shared" si="72"/>
        <v>1</v>
      </c>
      <c r="AI26" s="254" t="str">
        <f t="shared" si="72"/>
        <v/>
      </c>
      <c r="AJ26" s="254">
        <f t="shared" si="72"/>
        <v>2</v>
      </c>
      <c r="AK26" s="254">
        <f t="shared" si="72"/>
        <v>3</v>
      </c>
      <c r="AL26" s="254">
        <f t="shared" si="72"/>
        <v>6</v>
      </c>
      <c r="AM26" s="254" t="str">
        <f t="shared" si="72"/>
        <v/>
      </c>
      <c r="AN26" s="254" t="str">
        <f t="shared" si="72"/>
        <v/>
      </c>
      <c r="AO26" s="379" t="str">
        <f t="shared" si="15"/>
        <v>mampu mengenal dan menunjukkan letak kota/kabupaten dan provinsi tempat tinggalnya pada peta konvensional/digital.</v>
      </c>
      <c r="AP26" s="380" t="str">
        <f t="shared" si="16"/>
        <v>mampu mengidentifikasi kekayaan alam yang ada di daerah tempat, memanfaatkan,  dan mengorelasikannya dengan pengaruh geografisnya.</v>
      </c>
      <c r="AQ26" s="380" t="str">
        <f t="shared" si="17"/>
        <v>mampu membedakan kehidupan masyarakat dan mengorelasikan  pengaruh geografis dengan mata pencaharian dominan di daerah tempat tinggalnya.</v>
      </c>
      <c r="AR26" s="380" t="str">
        <f t="shared" si="18"/>
        <v>mampu mendeskripsikan, menjelaskan cara melestarikan, dan manfaat keragaman budaya dan kearifan lokal daerahnya masing-masing</v>
      </c>
      <c r="AS26" s="380" t="str">
        <f t="shared" si="19"/>
        <v>mampu mengidentifikasi dan menentukan faktor keragaman budaya di Indonesia.</v>
      </c>
      <c r="AT26" s="380" t="str">
        <f t="shared" si="20"/>
        <v>mampu menjelaskan manfaat dan cara melestarikan keragaman budaya, menunjukkan sikap menghargai keberagaman di lingkungannya</v>
      </c>
      <c r="AU26" s="380" t="str">
        <f t="shared" si="21"/>
        <v>Peserta didik mampu mengidentifikasi, mendeskripsikan, mengkategorikan jenis kebutuhan berdasarkan kepentingan.</v>
      </c>
      <c r="AV26" s="380" t="str">
        <f t="shared" si="22"/>
        <v/>
      </c>
      <c r="AW26" s="380" t="str">
        <f t="shared" si="23"/>
        <v xml:space="preserve">Peserta didik mampu mengidentifikasi norma dan adat istiadat yang berlaku di daerah tempat tinggalnya. </v>
      </c>
      <c r="AX26" s="380" t="str">
        <f t="shared" si="24"/>
        <v xml:space="preserve">Peserta didik mampu membedakan peraturan tertulis dan tidak tertulis dan menganalisis manfaat mematuhi peraturan. </v>
      </c>
      <c r="AY26" s="255" t="str">
        <f t="shared" ref="AY26:BH26" si="73">IF(G26&lt;$R$16,G26,"")</f>
        <v/>
      </c>
      <c r="AZ26" s="255" t="str">
        <f t="shared" si="73"/>
        <v/>
      </c>
      <c r="BA26" s="255" t="str">
        <f t="shared" si="73"/>
        <v/>
      </c>
      <c r="BB26" s="255" t="str">
        <f t="shared" si="73"/>
        <v/>
      </c>
      <c r="BC26" s="255">
        <f t="shared" si="73"/>
        <v>90</v>
      </c>
      <c r="BD26" s="255" t="str">
        <f t="shared" si="73"/>
        <v/>
      </c>
      <c r="BE26" s="255" t="str">
        <f t="shared" si="73"/>
        <v/>
      </c>
      <c r="BF26" s="255" t="str">
        <f t="shared" si="73"/>
        <v/>
      </c>
      <c r="BG26" s="255">
        <f t="shared" si="73"/>
        <v>0</v>
      </c>
      <c r="BH26" s="255">
        <f t="shared" si="73"/>
        <v>87</v>
      </c>
      <c r="BI26" s="225" t="str">
        <f t="shared" ref="BI26:BR26" si="74">IFERROR(RANK(AY26,$AY26:$BH26,0)+COUNTIF($AY26:AY26,AY26)-1,"")</f>
        <v/>
      </c>
      <c r="BJ26" s="225" t="str">
        <f t="shared" si="74"/>
        <v/>
      </c>
      <c r="BK26" s="225" t="str">
        <f t="shared" si="74"/>
        <v/>
      </c>
      <c r="BL26" s="225" t="str">
        <f t="shared" si="74"/>
        <v/>
      </c>
      <c r="BM26" s="225">
        <f t="shared" si="74"/>
        <v>1</v>
      </c>
      <c r="BN26" s="225" t="str">
        <f t="shared" si="74"/>
        <v/>
      </c>
      <c r="BO26" s="225" t="str">
        <f t="shared" si="74"/>
        <v/>
      </c>
      <c r="BP26" s="225" t="str">
        <f t="shared" si="74"/>
        <v/>
      </c>
      <c r="BQ26" s="225">
        <f t="shared" si="74"/>
        <v>3</v>
      </c>
      <c r="BR26" s="225">
        <f t="shared" si="74"/>
        <v>2</v>
      </c>
      <c r="BS26" s="379" t="str">
        <f t="shared" si="27"/>
        <v/>
      </c>
      <c r="BT26" s="377" t="str">
        <f t="shared" si="28"/>
        <v/>
      </c>
      <c r="BU26" s="377" t="str">
        <f t="shared" si="29"/>
        <v/>
      </c>
      <c r="BV26" s="377" t="str">
        <f t="shared" si="30"/>
        <v/>
      </c>
      <c r="BW26" s="377" t="str">
        <f t="shared" si="31"/>
        <v/>
      </c>
      <c r="BX26" s="377" t="str">
        <f t="shared" si="32"/>
        <v/>
      </c>
      <c r="BY26" s="377" t="str">
        <f t="shared" si="33"/>
        <v/>
      </c>
      <c r="BZ26" s="377" t="str">
        <f t="shared" si="34"/>
        <v xml:space="preserve">Peserta didik mampu membedakan dan mengidentifikasi syarat terjadinya pertukaran barang kebutuhan melalui kegiatan. </v>
      </c>
      <c r="CA26" s="377" t="str">
        <f t="shared" si="35"/>
        <v/>
      </c>
      <c r="CB26" s="377" t="str">
        <f t="shared" si="36"/>
        <v/>
      </c>
      <c r="CC26"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mengidentifikasi norma dan adat istiadat yang berlaku di daerah tempat tinggalnya. Peserta didik mampu membedakan peraturan tertulis dan tidak tertulis dan menganalisis manfaat mematuhi peraturan. sudah tercapai.</v>
      </c>
      <c r="CD26" s="257" t="str">
        <f t="shared" si="38"/>
        <v>Kompetensi dalam hal Peserta didik mampu membedakan dan mengidentifikasi syarat terjadinya pertukaran barang kebutuhan melalui kegiatan. , perlu ditingkatkan.</v>
      </c>
    </row>
    <row r="27" spans="1:82" ht="18.75" customHeight="1">
      <c r="A27" s="190"/>
      <c r="B27" s="208">
        <f>'DATA PESERTA DIDIK'!A17</f>
        <v>12</v>
      </c>
      <c r="C27" s="248" t="str">
        <f>'DATA PESERTA DIDIK'!D17</f>
        <v>CINTAKHANZA ARFINZA GHANIYYA</v>
      </c>
      <c r="D27" s="449">
        <v>100</v>
      </c>
      <c r="E27" s="449">
        <v>97.142857142857139</v>
      </c>
      <c r="F27" s="449">
        <v>97.142857142857139</v>
      </c>
      <c r="G27" s="249">
        <v>100</v>
      </c>
      <c r="H27" s="249">
        <v>100</v>
      </c>
      <c r="I27" s="249">
        <v>100</v>
      </c>
      <c r="J27" s="249">
        <v>100</v>
      </c>
      <c r="K27" s="249">
        <v>100</v>
      </c>
      <c r="L27" s="249">
        <v>100</v>
      </c>
      <c r="M27" s="249">
        <v>100</v>
      </c>
      <c r="N27" s="250">
        <f t="shared" si="6"/>
        <v>99.428571428571416</v>
      </c>
      <c r="O27" s="249"/>
      <c r="P27" s="249">
        <v>97</v>
      </c>
      <c r="Q27" s="250">
        <f t="shared" si="7"/>
        <v>97</v>
      </c>
      <c r="R27" s="250">
        <f t="shared" si="8"/>
        <v>98.619047619047606</v>
      </c>
      <c r="S27" s="190"/>
      <c r="T27" s="190"/>
      <c r="U27" s="253">
        <f t="shared" ref="U27:AD27" si="75">IF(G27&gt;=$R$16,G27,"")</f>
        <v>100</v>
      </c>
      <c r="V27" s="253">
        <f t="shared" si="75"/>
        <v>100</v>
      </c>
      <c r="W27" s="253">
        <f t="shared" si="75"/>
        <v>100</v>
      </c>
      <c r="X27" s="253">
        <f t="shared" si="75"/>
        <v>100</v>
      </c>
      <c r="Y27" s="253">
        <f t="shared" si="75"/>
        <v>100</v>
      </c>
      <c r="Z27" s="253">
        <f t="shared" si="75"/>
        <v>100</v>
      </c>
      <c r="AA27" s="253">
        <f t="shared" si="75"/>
        <v>100</v>
      </c>
      <c r="AB27" s="253">
        <f t="shared" si="75"/>
        <v>99.428571428571416</v>
      </c>
      <c r="AC27" s="253" t="str">
        <f t="shared" si="75"/>
        <v/>
      </c>
      <c r="AD27" s="253">
        <f t="shared" si="75"/>
        <v>97</v>
      </c>
      <c r="AE27" s="254">
        <f t="shared" ref="AE27:AN27" si="76">IFERROR(RANK(U27,$U27:$AD27,0)+COUNTIF($U27:U27,U27)-1,"")</f>
        <v>1</v>
      </c>
      <c r="AF27" s="254">
        <f t="shared" si="76"/>
        <v>2</v>
      </c>
      <c r="AG27" s="254">
        <f t="shared" si="76"/>
        <v>3</v>
      </c>
      <c r="AH27" s="254">
        <f t="shared" si="76"/>
        <v>4</v>
      </c>
      <c r="AI27" s="254">
        <f t="shared" si="76"/>
        <v>5</v>
      </c>
      <c r="AJ27" s="254">
        <f t="shared" si="76"/>
        <v>6</v>
      </c>
      <c r="AK27" s="254">
        <f t="shared" si="76"/>
        <v>7</v>
      </c>
      <c r="AL27" s="254">
        <f t="shared" si="76"/>
        <v>8</v>
      </c>
      <c r="AM27" s="254" t="str">
        <f t="shared" si="76"/>
        <v/>
      </c>
      <c r="AN27" s="254">
        <f t="shared" si="76"/>
        <v>9</v>
      </c>
      <c r="AO27" s="379" t="str">
        <f t="shared" si="15"/>
        <v>mampu mengenal dan menunjukkan letak kota/kabupaten dan provinsi tempat tinggalnya pada peta konvensional/digital.</v>
      </c>
      <c r="AP27" s="380" t="str">
        <f t="shared" si="16"/>
        <v/>
      </c>
      <c r="AQ27" s="380" t="str">
        <f t="shared" si="17"/>
        <v/>
      </c>
      <c r="AR27" s="380" t="str">
        <f t="shared" si="18"/>
        <v>mampu mendeskripsikan, menjelaskan cara melestarikan, dan manfaat keragaman budaya dan kearifan lokal daerahnya masing-masing</v>
      </c>
      <c r="AS27" s="380" t="str">
        <f t="shared" si="19"/>
        <v>mampu mengidentifikasi dan menentukan faktor keragaman budaya di Indonesia.</v>
      </c>
      <c r="AT27" s="380" t="str">
        <f t="shared" si="20"/>
        <v>mampu menjelaskan manfaat dan cara melestarikan keragaman budaya, menunjukkan sikap menghargai keberagaman di lingkungannya</v>
      </c>
      <c r="AU27" s="380" t="str">
        <f t="shared" si="21"/>
        <v>Peserta didik mampu mengidentifikasi, mendeskripsikan, mengkategorikan jenis kebutuhan berdasarkan kepentingan.</v>
      </c>
      <c r="AV27" s="380" t="str">
        <f t="shared" si="22"/>
        <v xml:space="preserve">Peserta didik mampu membedakan dan mengidentifikasi syarat terjadinya pertukaran barang kebutuhan melalui kegiatan. </v>
      </c>
      <c r="AW27" s="380" t="str">
        <f t="shared" si="23"/>
        <v xml:space="preserve">Peserta didik mampu mengidentifikasi norma dan adat istiadat yang berlaku di daerah tempat tinggalnya. </v>
      </c>
      <c r="AX27" s="380" t="str">
        <f t="shared" si="24"/>
        <v xml:space="preserve">Peserta didik mampu membedakan peraturan tertulis dan tidak tertulis dan menganalisis manfaat mematuhi peraturan. </v>
      </c>
      <c r="AY27" s="255" t="str">
        <f t="shared" ref="AY27:BH27" si="77">IF(G27&lt;$R$16,G27,"")</f>
        <v/>
      </c>
      <c r="AZ27" s="255" t="str">
        <f t="shared" si="77"/>
        <v/>
      </c>
      <c r="BA27" s="255" t="str">
        <f t="shared" si="77"/>
        <v/>
      </c>
      <c r="BB27" s="255" t="str">
        <f t="shared" si="77"/>
        <v/>
      </c>
      <c r="BC27" s="255" t="str">
        <f t="shared" si="77"/>
        <v/>
      </c>
      <c r="BD27" s="255" t="str">
        <f t="shared" si="77"/>
        <v/>
      </c>
      <c r="BE27" s="255" t="str">
        <f t="shared" si="77"/>
        <v/>
      </c>
      <c r="BF27" s="255" t="str">
        <f t="shared" si="77"/>
        <v/>
      </c>
      <c r="BG27" s="255">
        <f t="shared" si="77"/>
        <v>0</v>
      </c>
      <c r="BH27" s="255" t="str">
        <f t="shared" si="77"/>
        <v/>
      </c>
      <c r="BI27" s="225" t="str">
        <f t="shared" ref="BI27:BR27" si="78">IFERROR(RANK(AY27,$AY27:$BH27,0)+COUNTIF($AY27:AY27,AY27)-1,"")</f>
        <v/>
      </c>
      <c r="BJ27" s="225" t="str">
        <f t="shared" si="78"/>
        <v/>
      </c>
      <c r="BK27" s="225" t="str">
        <f t="shared" si="78"/>
        <v/>
      </c>
      <c r="BL27" s="225" t="str">
        <f t="shared" si="78"/>
        <v/>
      </c>
      <c r="BM27" s="225" t="str">
        <f t="shared" si="78"/>
        <v/>
      </c>
      <c r="BN27" s="225" t="str">
        <f t="shared" si="78"/>
        <v/>
      </c>
      <c r="BO27" s="225" t="str">
        <f t="shared" si="78"/>
        <v/>
      </c>
      <c r="BP27" s="225" t="str">
        <f t="shared" si="78"/>
        <v/>
      </c>
      <c r="BQ27" s="225">
        <f t="shared" si="78"/>
        <v>1</v>
      </c>
      <c r="BR27" s="225" t="str">
        <f t="shared" si="78"/>
        <v/>
      </c>
      <c r="BS27" s="379" t="str">
        <f t="shared" si="27"/>
        <v/>
      </c>
      <c r="BT27" s="377" t="str">
        <f t="shared" si="28"/>
        <v>mampu mengidentifikasi kekayaan alam yang ada di daerah tempat, memanfaatkan,  dan mengorelasikannya dengan pengaruh geografisnya.</v>
      </c>
      <c r="BU27" s="377" t="str">
        <f t="shared" si="29"/>
        <v>mampu membedakan kehidupan masyarakat dan mengorelasikan  pengaruh geografis dengan mata pencaharian dominan di daerah tempat tinggalnya.</v>
      </c>
      <c r="BV27" s="377" t="str">
        <f t="shared" si="30"/>
        <v/>
      </c>
      <c r="BW27" s="377" t="str">
        <f t="shared" si="31"/>
        <v/>
      </c>
      <c r="BX27" s="377" t="str">
        <f t="shared" si="32"/>
        <v/>
      </c>
      <c r="BY27" s="377" t="str">
        <f t="shared" si="33"/>
        <v/>
      </c>
      <c r="BZ27" s="377" t="str">
        <f t="shared" si="34"/>
        <v/>
      </c>
      <c r="CA27" s="377" t="str">
        <f t="shared" si="35"/>
        <v/>
      </c>
      <c r="CB27" s="377" t="str">
        <f t="shared" si="36"/>
        <v/>
      </c>
      <c r="CC27"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27"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28" spans="1:82" ht="18.75" customHeight="1">
      <c r="A28" s="190"/>
      <c r="B28" s="208">
        <f>'DATA PESERTA DIDIK'!A18</f>
        <v>13</v>
      </c>
      <c r="C28" s="248" t="str">
        <f>'DATA PESERTA DIDIK'!D18</f>
        <v>DAFFA FAIRUZ HIDAYANTO</v>
      </c>
      <c r="D28" s="449">
        <v>100</v>
      </c>
      <c r="E28" s="449">
        <v>97.142857142857139</v>
      </c>
      <c r="F28" s="449">
        <v>97.142857142857139</v>
      </c>
      <c r="G28" s="249">
        <v>100</v>
      </c>
      <c r="H28" s="249">
        <v>99.166666666666671</v>
      </c>
      <c r="I28" s="249">
        <v>99.166666666666671</v>
      </c>
      <c r="J28" s="249">
        <v>100</v>
      </c>
      <c r="K28" s="249">
        <v>100</v>
      </c>
      <c r="L28" s="249">
        <v>100</v>
      </c>
      <c r="M28" s="249">
        <v>100</v>
      </c>
      <c r="N28" s="250">
        <f t="shared" si="6"/>
        <v>99.261904761904759</v>
      </c>
      <c r="O28" s="249"/>
      <c r="P28" s="249">
        <v>97</v>
      </c>
      <c r="Q28" s="250">
        <f t="shared" si="7"/>
        <v>97</v>
      </c>
      <c r="R28" s="250">
        <f t="shared" si="8"/>
        <v>98.507936507936506</v>
      </c>
      <c r="S28" s="190"/>
      <c r="T28" s="190"/>
      <c r="U28" s="253">
        <f t="shared" ref="U28:AD28" si="79">IF(G28&gt;=$R$16,G28,"")</f>
        <v>100</v>
      </c>
      <c r="V28" s="253">
        <f t="shared" si="79"/>
        <v>99.166666666666671</v>
      </c>
      <c r="W28" s="253">
        <f t="shared" si="79"/>
        <v>99.166666666666671</v>
      </c>
      <c r="X28" s="253">
        <f t="shared" si="79"/>
        <v>100</v>
      </c>
      <c r="Y28" s="253">
        <f t="shared" si="79"/>
        <v>100</v>
      </c>
      <c r="Z28" s="253">
        <f t="shared" si="79"/>
        <v>100</v>
      </c>
      <c r="AA28" s="253">
        <f t="shared" si="79"/>
        <v>100</v>
      </c>
      <c r="AB28" s="253">
        <f t="shared" si="79"/>
        <v>99.261904761904759</v>
      </c>
      <c r="AC28" s="253" t="str">
        <f t="shared" si="79"/>
        <v/>
      </c>
      <c r="AD28" s="253">
        <f t="shared" si="79"/>
        <v>97</v>
      </c>
      <c r="AE28" s="254">
        <f t="shared" ref="AE28:AN28" si="80">IFERROR(RANK(U28,$U28:$AD28,0)+COUNTIF($U28:U28,U28)-1,"")</f>
        <v>1</v>
      </c>
      <c r="AF28" s="254">
        <f t="shared" si="80"/>
        <v>7</v>
      </c>
      <c r="AG28" s="254">
        <f t="shared" si="80"/>
        <v>8</v>
      </c>
      <c r="AH28" s="254">
        <f t="shared" si="80"/>
        <v>2</v>
      </c>
      <c r="AI28" s="254">
        <f t="shared" si="80"/>
        <v>3</v>
      </c>
      <c r="AJ28" s="254">
        <f t="shared" si="80"/>
        <v>4</v>
      </c>
      <c r="AK28" s="254">
        <f t="shared" si="80"/>
        <v>5</v>
      </c>
      <c r="AL28" s="254">
        <f t="shared" si="80"/>
        <v>6</v>
      </c>
      <c r="AM28" s="254" t="str">
        <f t="shared" si="80"/>
        <v/>
      </c>
      <c r="AN28" s="254">
        <f t="shared" si="80"/>
        <v>9</v>
      </c>
      <c r="AO28" s="379" t="str">
        <f t="shared" si="15"/>
        <v>mampu mengenal dan menunjukkan letak kota/kabupaten dan provinsi tempat tinggalnya pada peta konvensional/digital.</v>
      </c>
      <c r="AP28" s="380" t="str">
        <f t="shared" si="16"/>
        <v/>
      </c>
      <c r="AQ28" s="380" t="str">
        <f t="shared" si="17"/>
        <v/>
      </c>
      <c r="AR28" s="380" t="str">
        <f t="shared" si="18"/>
        <v>mampu mendeskripsikan, menjelaskan cara melestarikan, dan manfaat keragaman budaya dan kearifan lokal daerahnya masing-masing</v>
      </c>
      <c r="AS28" s="380" t="str">
        <f t="shared" si="19"/>
        <v>mampu mengidentifikasi dan menentukan faktor keragaman budaya di Indonesia.</v>
      </c>
      <c r="AT28" s="380" t="str">
        <f t="shared" si="20"/>
        <v>mampu menjelaskan manfaat dan cara melestarikan keragaman budaya, menunjukkan sikap menghargai keberagaman di lingkungannya</v>
      </c>
      <c r="AU28" s="380" t="str">
        <f t="shared" si="21"/>
        <v>Peserta didik mampu mengidentifikasi, mendeskripsikan, mengkategorikan jenis kebutuhan berdasarkan kepentingan.</v>
      </c>
      <c r="AV28" s="380" t="str">
        <f t="shared" si="22"/>
        <v xml:space="preserve">Peserta didik mampu membedakan dan mengidentifikasi syarat terjadinya pertukaran barang kebutuhan melalui kegiatan. </v>
      </c>
      <c r="AW28" s="380" t="str">
        <f t="shared" si="23"/>
        <v xml:space="preserve">Peserta didik mampu mengidentifikasi norma dan adat istiadat yang berlaku di daerah tempat tinggalnya. </v>
      </c>
      <c r="AX28" s="380" t="str">
        <f t="shared" si="24"/>
        <v xml:space="preserve">Peserta didik mampu membedakan peraturan tertulis dan tidak tertulis dan menganalisis manfaat mematuhi peraturan. </v>
      </c>
      <c r="AY28" s="255" t="str">
        <f t="shared" ref="AY28:BH28" si="81">IF(G28&lt;$R$16,G28,"")</f>
        <v/>
      </c>
      <c r="AZ28" s="255" t="str">
        <f t="shared" si="81"/>
        <v/>
      </c>
      <c r="BA28" s="255" t="str">
        <f t="shared" si="81"/>
        <v/>
      </c>
      <c r="BB28" s="255" t="str">
        <f t="shared" si="81"/>
        <v/>
      </c>
      <c r="BC28" s="255" t="str">
        <f t="shared" si="81"/>
        <v/>
      </c>
      <c r="BD28" s="255" t="str">
        <f t="shared" si="81"/>
        <v/>
      </c>
      <c r="BE28" s="255" t="str">
        <f t="shared" si="81"/>
        <v/>
      </c>
      <c r="BF28" s="255" t="str">
        <f t="shared" si="81"/>
        <v/>
      </c>
      <c r="BG28" s="255">
        <f t="shared" si="81"/>
        <v>0</v>
      </c>
      <c r="BH28" s="255" t="str">
        <f t="shared" si="81"/>
        <v/>
      </c>
      <c r="BI28" s="225" t="str">
        <f t="shared" ref="BI28:BR28" si="82">IFERROR(RANK(AY28,$AY28:$BH28,0)+COUNTIF($AY28:AY28,AY28)-1,"")</f>
        <v/>
      </c>
      <c r="BJ28" s="225" t="str">
        <f t="shared" si="82"/>
        <v/>
      </c>
      <c r="BK28" s="225" t="str">
        <f t="shared" si="82"/>
        <v/>
      </c>
      <c r="BL28" s="225" t="str">
        <f t="shared" si="82"/>
        <v/>
      </c>
      <c r="BM28" s="225" t="str">
        <f t="shared" si="82"/>
        <v/>
      </c>
      <c r="BN28" s="225" t="str">
        <f t="shared" si="82"/>
        <v/>
      </c>
      <c r="BO28" s="225" t="str">
        <f t="shared" si="82"/>
        <v/>
      </c>
      <c r="BP28" s="225" t="str">
        <f t="shared" si="82"/>
        <v/>
      </c>
      <c r="BQ28" s="225">
        <f t="shared" si="82"/>
        <v>1</v>
      </c>
      <c r="BR28" s="225" t="str">
        <f t="shared" si="82"/>
        <v/>
      </c>
      <c r="BS28" s="379" t="str">
        <f t="shared" si="27"/>
        <v/>
      </c>
      <c r="BT28" s="377" t="str">
        <f t="shared" si="28"/>
        <v>mampu mengidentifikasi kekayaan alam yang ada di daerah tempat, memanfaatkan,  dan mengorelasikannya dengan pengaruh geografisnya.</v>
      </c>
      <c r="BU28" s="377" t="str">
        <f t="shared" si="29"/>
        <v>mampu membedakan kehidupan masyarakat dan mengorelasikan  pengaruh geografis dengan mata pencaharian dominan di daerah tempat tinggalnya.</v>
      </c>
      <c r="BV28" s="377" t="str">
        <f t="shared" si="30"/>
        <v/>
      </c>
      <c r="BW28" s="377" t="str">
        <f t="shared" si="31"/>
        <v/>
      </c>
      <c r="BX28" s="377" t="str">
        <f t="shared" si="32"/>
        <v/>
      </c>
      <c r="BY28" s="377" t="str">
        <f t="shared" si="33"/>
        <v/>
      </c>
      <c r="BZ28" s="377" t="str">
        <f t="shared" si="34"/>
        <v/>
      </c>
      <c r="CA28" s="377" t="str">
        <f t="shared" si="35"/>
        <v/>
      </c>
      <c r="CB28" s="377" t="str">
        <f t="shared" si="36"/>
        <v/>
      </c>
      <c r="CC28"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28"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29" spans="1:82" ht="18.75" customHeight="1">
      <c r="A29" s="190"/>
      <c r="B29" s="208">
        <f>'DATA PESERTA DIDIK'!A19</f>
        <v>14</v>
      </c>
      <c r="C29" s="248" t="str">
        <f>'DATA PESERTA DIDIK'!D19</f>
        <v>DAFFA NAUFAL ALFARIL</v>
      </c>
      <c r="D29" s="449">
        <v>100</v>
      </c>
      <c r="E29" s="449">
        <v>97.142857142857139</v>
      </c>
      <c r="F29" s="449">
        <v>97.142857142857139</v>
      </c>
      <c r="G29" s="249">
        <v>100</v>
      </c>
      <c r="H29" s="249">
        <v>100</v>
      </c>
      <c r="I29" s="249">
        <v>100</v>
      </c>
      <c r="J29" s="249">
        <v>100</v>
      </c>
      <c r="K29" s="249">
        <v>100</v>
      </c>
      <c r="L29" s="249">
        <v>100</v>
      </c>
      <c r="M29" s="249">
        <v>95.833333333333329</v>
      </c>
      <c r="N29" s="250">
        <f t="shared" si="6"/>
        <v>99.011904761904759</v>
      </c>
      <c r="O29" s="249"/>
      <c r="P29" s="249">
        <v>95</v>
      </c>
      <c r="Q29" s="250">
        <f t="shared" si="7"/>
        <v>95</v>
      </c>
      <c r="R29" s="250">
        <f t="shared" si="8"/>
        <v>97.674603174603178</v>
      </c>
      <c r="S29" s="190"/>
      <c r="T29" s="190"/>
      <c r="U29" s="253">
        <f t="shared" ref="U29:AD29" si="83">IF(G29&gt;=$R$16,G29,"")</f>
        <v>100</v>
      </c>
      <c r="V29" s="253">
        <f t="shared" si="83"/>
        <v>100</v>
      </c>
      <c r="W29" s="253">
        <f t="shared" si="83"/>
        <v>100</v>
      </c>
      <c r="X29" s="253">
        <f t="shared" si="83"/>
        <v>100</v>
      </c>
      <c r="Y29" s="253">
        <f t="shared" si="83"/>
        <v>100</v>
      </c>
      <c r="Z29" s="253">
        <f t="shared" si="83"/>
        <v>100</v>
      </c>
      <c r="AA29" s="253">
        <f t="shared" si="83"/>
        <v>95.833333333333329</v>
      </c>
      <c r="AB29" s="253">
        <f t="shared" si="83"/>
        <v>99.011904761904759</v>
      </c>
      <c r="AC29" s="253" t="str">
        <f t="shared" si="83"/>
        <v/>
      </c>
      <c r="AD29" s="253">
        <f t="shared" si="83"/>
        <v>95</v>
      </c>
      <c r="AE29" s="254">
        <f t="shared" ref="AE29:AN29" si="84">IFERROR(RANK(U29,$U29:$AD29,0)+COUNTIF($U29:U29,U29)-1,"")</f>
        <v>1</v>
      </c>
      <c r="AF29" s="254">
        <f t="shared" si="84"/>
        <v>2</v>
      </c>
      <c r="AG29" s="254">
        <f t="shared" si="84"/>
        <v>3</v>
      </c>
      <c r="AH29" s="254">
        <f t="shared" si="84"/>
        <v>4</v>
      </c>
      <c r="AI29" s="254">
        <f t="shared" si="84"/>
        <v>5</v>
      </c>
      <c r="AJ29" s="254">
        <f t="shared" si="84"/>
        <v>6</v>
      </c>
      <c r="AK29" s="254">
        <f t="shared" si="84"/>
        <v>8</v>
      </c>
      <c r="AL29" s="254">
        <f t="shared" si="84"/>
        <v>7</v>
      </c>
      <c r="AM29" s="254" t="str">
        <f t="shared" si="84"/>
        <v/>
      </c>
      <c r="AN29" s="254">
        <f t="shared" si="84"/>
        <v>9</v>
      </c>
      <c r="AO29" s="379" t="str">
        <f t="shared" si="15"/>
        <v>mampu mengenal dan menunjukkan letak kota/kabupaten dan provinsi tempat tinggalnya pada peta konvensional/digital.</v>
      </c>
      <c r="AP29" s="380" t="str">
        <f t="shared" si="16"/>
        <v/>
      </c>
      <c r="AQ29" s="380" t="str">
        <f t="shared" si="17"/>
        <v/>
      </c>
      <c r="AR29" s="380" t="str">
        <f t="shared" si="18"/>
        <v>mampu mendeskripsikan, menjelaskan cara melestarikan, dan manfaat keragaman budaya dan kearifan lokal daerahnya masing-masing</v>
      </c>
      <c r="AS29" s="380" t="str">
        <f t="shared" si="19"/>
        <v>mampu mengidentifikasi dan menentukan faktor keragaman budaya di Indonesia.</v>
      </c>
      <c r="AT29" s="380" t="str">
        <f t="shared" si="20"/>
        <v>mampu menjelaskan manfaat dan cara melestarikan keragaman budaya, menunjukkan sikap menghargai keberagaman di lingkungannya</v>
      </c>
      <c r="AU29" s="380" t="str">
        <f t="shared" si="21"/>
        <v>Peserta didik mampu mengidentifikasi, mendeskripsikan, mengkategorikan jenis kebutuhan berdasarkan kepentingan.</v>
      </c>
      <c r="AV29" s="380" t="str">
        <f t="shared" si="22"/>
        <v xml:space="preserve">Peserta didik mampu membedakan dan mengidentifikasi syarat terjadinya pertukaran barang kebutuhan melalui kegiatan. </v>
      </c>
      <c r="AW29" s="380" t="str">
        <f t="shared" si="23"/>
        <v xml:space="preserve">Peserta didik mampu mengidentifikasi norma dan adat istiadat yang berlaku di daerah tempat tinggalnya. </v>
      </c>
      <c r="AX29" s="380" t="str">
        <f t="shared" si="24"/>
        <v/>
      </c>
      <c r="AY29" s="255" t="str">
        <f t="shared" ref="AY29:BH29" si="85">IF(G29&lt;$R$16,G29,"")</f>
        <v/>
      </c>
      <c r="AZ29" s="255" t="str">
        <f t="shared" si="85"/>
        <v/>
      </c>
      <c r="BA29" s="255" t="str">
        <f t="shared" si="85"/>
        <v/>
      </c>
      <c r="BB29" s="255" t="str">
        <f t="shared" si="85"/>
        <v/>
      </c>
      <c r="BC29" s="255" t="str">
        <f t="shared" si="85"/>
        <v/>
      </c>
      <c r="BD29" s="255" t="str">
        <f t="shared" si="85"/>
        <v/>
      </c>
      <c r="BE29" s="255" t="str">
        <f t="shared" si="85"/>
        <v/>
      </c>
      <c r="BF29" s="255" t="str">
        <f t="shared" si="85"/>
        <v/>
      </c>
      <c r="BG29" s="255">
        <f t="shared" si="85"/>
        <v>0</v>
      </c>
      <c r="BH29" s="255" t="str">
        <f t="shared" si="85"/>
        <v/>
      </c>
      <c r="BI29" s="225" t="str">
        <f t="shared" ref="BI29:BR29" si="86">IFERROR(RANK(AY29,$AY29:$BH29,0)+COUNTIF($AY29:AY29,AY29)-1,"")</f>
        <v/>
      </c>
      <c r="BJ29" s="225" t="str">
        <f t="shared" si="86"/>
        <v/>
      </c>
      <c r="BK29" s="225" t="str">
        <f t="shared" si="86"/>
        <v/>
      </c>
      <c r="BL29" s="225" t="str">
        <f t="shared" si="86"/>
        <v/>
      </c>
      <c r="BM29" s="225" t="str">
        <f t="shared" si="86"/>
        <v/>
      </c>
      <c r="BN29" s="225" t="str">
        <f t="shared" si="86"/>
        <v/>
      </c>
      <c r="BO29" s="225" t="str">
        <f t="shared" si="86"/>
        <v/>
      </c>
      <c r="BP29" s="225" t="str">
        <f t="shared" si="86"/>
        <v/>
      </c>
      <c r="BQ29" s="225">
        <f t="shared" si="86"/>
        <v>1</v>
      </c>
      <c r="BR29" s="225" t="str">
        <f t="shared" si="86"/>
        <v/>
      </c>
      <c r="BS29" s="379" t="str">
        <f t="shared" si="27"/>
        <v/>
      </c>
      <c r="BT29" s="377" t="str">
        <f t="shared" si="28"/>
        <v>mampu mengidentifikasi kekayaan alam yang ada di daerah tempat, memanfaatkan,  dan mengorelasikannya dengan pengaruh geografisnya.</v>
      </c>
      <c r="BU29" s="377" t="str">
        <f t="shared" si="29"/>
        <v>mampu membedakan kehidupan masyarakat dan mengorelasikan  pengaruh geografis dengan mata pencaharian dominan di daerah tempat tinggalnya.</v>
      </c>
      <c r="BV29" s="377" t="str">
        <f t="shared" si="30"/>
        <v/>
      </c>
      <c r="BW29" s="377" t="str">
        <f t="shared" si="31"/>
        <v/>
      </c>
      <c r="BX29" s="377" t="str">
        <f t="shared" si="32"/>
        <v/>
      </c>
      <c r="BY29" s="377" t="str">
        <f t="shared" si="33"/>
        <v/>
      </c>
      <c r="BZ29" s="377" t="str">
        <f t="shared" si="34"/>
        <v/>
      </c>
      <c r="CA29" s="377" t="str">
        <f t="shared" si="35"/>
        <v/>
      </c>
      <c r="CB29" s="377" t="str">
        <f t="shared" si="36"/>
        <v xml:space="preserve">Peserta didik mampu membedakan peraturan tertulis dan tidak tertulis dan menganalisis manfaat mematuhi peraturan. </v>
      </c>
      <c r="CC29"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29"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tinggalnya.Peserta didik mampu membedakan peraturan tertulis dan tidak tertulis dan menganalisis manfaat mematuhi peraturan. , perlu ditingkatkan.</v>
      </c>
    </row>
    <row r="30" spans="1:82" ht="18.75" customHeight="1">
      <c r="A30" s="190"/>
      <c r="B30" s="208">
        <f>'DATA PESERTA DIDIK'!A20</f>
        <v>15</v>
      </c>
      <c r="C30" s="248" t="str">
        <f>'DATA PESERTA DIDIK'!D20</f>
        <v>DYAN ADHITAMA CATUR RIADY</v>
      </c>
      <c r="D30" s="449">
        <v>100</v>
      </c>
      <c r="E30" s="449">
        <v>82.857142857142861</v>
      </c>
      <c r="F30" s="449">
        <v>82.857142857142861</v>
      </c>
      <c r="G30" s="249">
        <v>88.888888888888886</v>
      </c>
      <c r="H30" s="249">
        <v>82.916666666666671</v>
      </c>
      <c r="I30" s="249">
        <v>82.916666666666671</v>
      </c>
      <c r="J30" s="249">
        <v>100</v>
      </c>
      <c r="K30" s="249">
        <v>100</v>
      </c>
      <c r="L30" s="249">
        <v>100</v>
      </c>
      <c r="M30" s="249">
        <v>95.833333333333329</v>
      </c>
      <c r="N30" s="250">
        <f t="shared" si="6"/>
        <v>91.626984126984127</v>
      </c>
      <c r="O30" s="249"/>
      <c r="P30" s="249">
        <v>90</v>
      </c>
      <c r="Q30" s="250">
        <f t="shared" si="7"/>
        <v>90</v>
      </c>
      <c r="R30" s="250">
        <f t="shared" si="8"/>
        <v>91.084656084656089</v>
      </c>
      <c r="S30" s="190"/>
      <c r="T30" s="190"/>
      <c r="U30" s="253" t="str">
        <f t="shared" ref="U30:AD30" si="87">IF(G30&gt;=$R$16,G30,"")</f>
        <v/>
      </c>
      <c r="V30" s="253" t="str">
        <f t="shared" si="87"/>
        <v/>
      </c>
      <c r="W30" s="253" t="str">
        <f t="shared" si="87"/>
        <v/>
      </c>
      <c r="X30" s="253">
        <f t="shared" si="87"/>
        <v>100</v>
      </c>
      <c r="Y30" s="253">
        <f t="shared" si="87"/>
        <v>100</v>
      </c>
      <c r="Z30" s="253">
        <f t="shared" si="87"/>
        <v>100</v>
      </c>
      <c r="AA30" s="253">
        <f t="shared" si="87"/>
        <v>95.833333333333329</v>
      </c>
      <c r="AB30" s="253" t="str">
        <f t="shared" si="87"/>
        <v/>
      </c>
      <c r="AC30" s="253" t="str">
        <f t="shared" si="87"/>
        <v/>
      </c>
      <c r="AD30" s="253" t="str">
        <f t="shared" si="87"/>
        <v/>
      </c>
      <c r="AE30" s="254" t="str">
        <f t="shared" ref="AE30:AN30" si="88">IFERROR(RANK(U30,$U30:$AD30,0)+COUNTIF($U30:U30,U30)-1,"")</f>
        <v/>
      </c>
      <c r="AF30" s="254" t="str">
        <f t="shared" si="88"/>
        <v/>
      </c>
      <c r="AG30" s="254" t="str">
        <f t="shared" si="88"/>
        <v/>
      </c>
      <c r="AH30" s="254">
        <f t="shared" si="88"/>
        <v>1</v>
      </c>
      <c r="AI30" s="254">
        <f t="shared" si="88"/>
        <v>2</v>
      </c>
      <c r="AJ30" s="254">
        <f t="shared" si="88"/>
        <v>3</v>
      </c>
      <c r="AK30" s="254">
        <f t="shared" si="88"/>
        <v>4</v>
      </c>
      <c r="AL30" s="254" t="str">
        <f t="shared" si="88"/>
        <v/>
      </c>
      <c r="AM30" s="254" t="str">
        <f t="shared" si="88"/>
        <v/>
      </c>
      <c r="AN30" s="254" t="str">
        <f t="shared" si="88"/>
        <v/>
      </c>
      <c r="AO30" s="379" t="str">
        <f t="shared" si="15"/>
        <v>mampu mengenal dan menunjukkan letak kota/kabupaten dan provinsi tempat tinggalnya pada peta konvensional/digital.</v>
      </c>
      <c r="AP30" s="380" t="str">
        <f t="shared" si="16"/>
        <v/>
      </c>
      <c r="AQ30" s="380" t="str">
        <f t="shared" si="17"/>
        <v/>
      </c>
      <c r="AR30" s="380" t="str">
        <f t="shared" si="18"/>
        <v/>
      </c>
      <c r="AS30" s="380" t="str">
        <f t="shared" si="19"/>
        <v/>
      </c>
      <c r="AT30" s="380" t="str">
        <f t="shared" si="20"/>
        <v/>
      </c>
      <c r="AU30" s="380" t="str">
        <f t="shared" si="21"/>
        <v>Peserta didik mampu mengidentifikasi, mendeskripsikan, mengkategorikan jenis kebutuhan berdasarkan kepentingan.</v>
      </c>
      <c r="AV30" s="380" t="str">
        <f t="shared" si="22"/>
        <v xml:space="preserve">Peserta didik mampu membedakan dan mengidentifikasi syarat terjadinya pertukaran barang kebutuhan melalui kegiatan. </v>
      </c>
      <c r="AW30" s="380" t="str">
        <f t="shared" si="23"/>
        <v xml:space="preserve">Peserta didik mampu mengidentifikasi norma dan adat istiadat yang berlaku di daerah tempat tinggalnya. </v>
      </c>
      <c r="AX30" s="380" t="str">
        <f t="shared" si="24"/>
        <v xml:space="preserve">Peserta didik mampu membedakan peraturan tertulis dan tidak tertulis dan menganalisis manfaat mematuhi peraturan. </v>
      </c>
      <c r="AY30" s="255">
        <f t="shared" ref="AY30:BH30" si="89">IF(G30&lt;$R$16,G30,"")</f>
        <v>88.888888888888886</v>
      </c>
      <c r="AZ30" s="255">
        <f t="shared" si="89"/>
        <v>82.916666666666671</v>
      </c>
      <c r="BA30" s="255">
        <f t="shared" si="89"/>
        <v>82.916666666666671</v>
      </c>
      <c r="BB30" s="255" t="str">
        <f t="shared" si="89"/>
        <v/>
      </c>
      <c r="BC30" s="255" t="str">
        <f t="shared" si="89"/>
        <v/>
      </c>
      <c r="BD30" s="255" t="str">
        <f t="shared" si="89"/>
        <v/>
      </c>
      <c r="BE30" s="255" t="str">
        <f t="shared" si="89"/>
        <v/>
      </c>
      <c r="BF30" s="255">
        <f t="shared" si="89"/>
        <v>91.626984126984127</v>
      </c>
      <c r="BG30" s="255">
        <f t="shared" si="89"/>
        <v>0</v>
      </c>
      <c r="BH30" s="255">
        <f t="shared" si="89"/>
        <v>90</v>
      </c>
      <c r="BI30" s="225">
        <f t="shared" ref="BI30:BR30" si="90">IFERROR(RANK(AY30,$AY30:$BH30,0)+COUNTIF($AY30:AY30,AY30)-1,"")</f>
        <v>3</v>
      </c>
      <c r="BJ30" s="225">
        <f t="shared" si="90"/>
        <v>4</v>
      </c>
      <c r="BK30" s="225">
        <f t="shared" si="90"/>
        <v>5</v>
      </c>
      <c r="BL30" s="225" t="str">
        <f t="shared" si="90"/>
        <v/>
      </c>
      <c r="BM30" s="225" t="str">
        <f t="shared" si="90"/>
        <v/>
      </c>
      <c r="BN30" s="225" t="str">
        <f t="shared" si="90"/>
        <v/>
      </c>
      <c r="BO30" s="225" t="str">
        <f t="shared" si="90"/>
        <v/>
      </c>
      <c r="BP30" s="225">
        <f t="shared" si="90"/>
        <v>1</v>
      </c>
      <c r="BQ30" s="225">
        <f t="shared" si="90"/>
        <v>6</v>
      </c>
      <c r="BR30" s="225">
        <f t="shared" si="90"/>
        <v>2</v>
      </c>
      <c r="BS30" s="379" t="str">
        <f t="shared" si="27"/>
        <v/>
      </c>
      <c r="BT30" s="377" t="str">
        <f t="shared" si="28"/>
        <v>mampu mengidentifikasi kekayaan alam yang ada di daerah tempat, memanfaatkan,  dan mengorelasikannya dengan pengaruh geografisnya.</v>
      </c>
      <c r="BU30" s="377" t="str">
        <f t="shared" si="29"/>
        <v>mampu membedakan kehidupan masyarakat dan mengorelasikan  pengaruh geografis dengan mata pencaharian dominan di daerah tempat tinggalnya.</v>
      </c>
      <c r="BV30" s="377" t="str">
        <f t="shared" si="30"/>
        <v>mampu mendeskripsikan, menjelaskan cara melestarikan, dan manfaat keragaman budaya dan kearifan lokal daerahnya masing-masing</v>
      </c>
      <c r="BW30" s="377" t="str">
        <f t="shared" si="31"/>
        <v>mampu mengidentifikasi dan menentukan faktor keragaman budaya di Indonesia.</v>
      </c>
      <c r="BX30" s="377" t="str">
        <f t="shared" si="32"/>
        <v>mampu menjelaskan manfaat dan cara melestarikan keragaman budaya, menunjukkan sikap menghargai keberagaman di lingkungannya</v>
      </c>
      <c r="BY30" s="377" t="str">
        <f t="shared" si="33"/>
        <v/>
      </c>
      <c r="BZ30" s="377" t="str">
        <f t="shared" si="34"/>
        <v/>
      </c>
      <c r="CA30" s="377" t="str">
        <f t="shared" si="35"/>
        <v/>
      </c>
      <c r="CB30" s="377" t="str">
        <f t="shared" si="36"/>
        <v/>
      </c>
      <c r="CC30" s="257" t="str">
        <f t="shared" si="37"/>
        <v>Kompetensi dalam hal mampu mengenal dan menunjukkan letak kota/kabupaten dan provinsi tempat tinggalnya pada peta konvensional/digital.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30"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row>
    <row r="31" spans="1:82" ht="18.75" customHeight="1">
      <c r="A31" s="190"/>
      <c r="B31" s="208">
        <f>'DATA PESERTA DIDIK'!A21</f>
        <v>16</v>
      </c>
      <c r="C31" s="248" t="str">
        <f>'DATA PESERTA DIDIK'!D21</f>
        <v>GENDHIS KINANTI TALITHA HERNADI</v>
      </c>
      <c r="D31" s="449">
        <v>100</v>
      </c>
      <c r="E31" s="449">
        <v>97.142857142857139</v>
      </c>
      <c r="F31" s="449">
        <v>97.142857142857139</v>
      </c>
      <c r="G31" s="249">
        <v>94.444444444444443</v>
      </c>
      <c r="H31" s="249">
        <v>82.916666666666671</v>
      </c>
      <c r="I31" s="249">
        <v>82.916666666666671</v>
      </c>
      <c r="J31" s="249">
        <v>100</v>
      </c>
      <c r="K31" s="249">
        <v>100</v>
      </c>
      <c r="L31" s="249">
        <v>88</v>
      </c>
      <c r="M31" s="249">
        <v>95.833333333333329</v>
      </c>
      <c r="N31" s="250">
        <f t="shared" si="6"/>
        <v>93.839682539682542</v>
      </c>
      <c r="O31" s="249"/>
      <c r="P31" s="249">
        <v>91</v>
      </c>
      <c r="Q31" s="250">
        <f t="shared" si="7"/>
        <v>91</v>
      </c>
      <c r="R31" s="250">
        <f t="shared" si="8"/>
        <v>92.893121693121699</v>
      </c>
      <c r="S31" s="190"/>
      <c r="T31" s="190"/>
      <c r="U31" s="253">
        <f t="shared" ref="U31:AD31" si="91">IF(G31&gt;=$R$16,G31,"")</f>
        <v>94.444444444444443</v>
      </c>
      <c r="V31" s="253" t="str">
        <f t="shared" si="91"/>
        <v/>
      </c>
      <c r="W31" s="253" t="str">
        <f t="shared" si="91"/>
        <v/>
      </c>
      <c r="X31" s="253">
        <f t="shared" si="91"/>
        <v>100</v>
      </c>
      <c r="Y31" s="253">
        <f t="shared" si="91"/>
        <v>100</v>
      </c>
      <c r="Z31" s="253" t="str">
        <f t="shared" si="91"/>
        <v/>
      </c>
      <c r="AA31" s="253">
        <f t="shared" si="91"/>
        <v>95.833333333333329</v>
      </c>
      <c r="AB31" s="253" t="str">
        <f t="shared" si="91"/>
        <v/>
      </c>
      <c r="AC31" s="253" t="str">
        <f t="shared" si="91"/>
        <v/>
      </c>
      <c r="AD31" s="253" t="str">
        <f t="shared" si="91"/>
        <v/>
      </c>
      <c r="AE31" s="254">
        <f t="shared" ref="AE31:AN31" si="92">IFERROR(RANK(U31,$U31:$AD31,0)+COUNTIF($U31:U31,U31)-1,"")</f>
        <v>4</v>
      </c>
      <c r="AF31" s="254" t="str">
        <f t="shared" si="92"/>
        <v/>
      </c>
      <c r="AG31" s="254" t="str">
        <f t="shared" si="92"/>
        <v/>
      </c>
      <c r="AH31" s="254">
        <f t="shared" si="92"/>
        <v>1</v>
      </c>
      <c r="AI31" s="254">
        <f t="shared" si="92"/>
        <v>2</v>
      </c>
      <c r="AJ31" s="254" t="str">
        <f t="shared" si="92"/>
        <v/>
      </c>
      <c r="AK31" s="254">
        <f t="shared" si="92"/>
        <v>3</v>
      </c>
      <c r="AL31" s="254" t="str">
        <f t="shared" si="92"/>
        <v/>
      </c>
      <c r="AM31" s="254" t="str">
        <f t="shared" si="92"/>
        <v/>
      </c>
      <c r="AN31" s="254" t="str">
        <f t="shared" si="92"/>
        <v/>
      </c>
      <c r="AO31" s="379" t="str">
        <f t="shared" si="15"/>
        <v>mampu mengenal dan menunjukkan letak kota/kabupaten dan provinsi tempat tinggalnya pada peta konvensional/digital.</v>
      </c>
      <c r="AP31" s="380" t="str">
        <f t="shared" si="16"/>
        <v>mampu mengidentifikasi kekayaan alam yang ada di daerah tempat, memanfaatkan,  dan mengorelasikannya dengan pengaruh geografisnya.</v>
      </c>
      <c r="AQ31" s="380" t="str">
        <f t="shared" si="17"/>
        <v>mampu membedakan kehidupan masyarakat dan mengorelasikan  pengaruh geografis dengan mata pencaharian dominan di daerah tempat tinggalnya.</v>
      </c>
      <c r="AR31" s="380" t="str">
        <f t="shared" si="18"/>
        <v>mampu mendeskripsikan, menjelaskan cara melestarikan, dan manfaat keragaman budaya dan kearifan lokal daerahnya masing-masing</v>
      </c>
      <c r="AS31" s="380" t="str">
        <f t="shared" si="19"/>
        <v/>
      </c>
      <c r="AT31" s="380" t="str">
        <f t="shared" si="20"/>
        <v/>
      </c>
      <c r="AU31" s="380" t="str">
        <f t="shared" si="21"/>
        <v>Peserta didik mampu mengidentifikasi, mendeskripsikan, mengkategorikan jenis kebutuhan berdasarkan kepentingan.</v>
      </c>
      <c r="AV31" s="380" t="str">
        <f t="shared" si="22"/>
        <v xml:space="preserve">Peserta didik mampu membedakan dan mengidentifikasi syarat terjadinya pertukaran barang kebutuhan melalui kegiatan. </v>
      </c>
      <c r="AW31" s="380" t="str">
        <f t="shared" si="23"/>
        <v/>
      </c>
      <c r="AX31" s="380" t="str">
        <f t="shared" si="24"/>
        <v xml:space="preserve">Peserta didik mampu membedakan peraturan tertulis dan tidak tertulis dan menganalisis manfaat mematuhi peraturan. </v>
      </c>
      <c r="AY31" s="255" t="str">
        <f t="shared" ref="AY31:BH31" si="93">IF(G31&lt;$R$16,G31,"")</f>
        <v/>
      </c>
      <c r="AZ31" s="255">
        <f t="shared" si="93"/>
        <v>82.916666666666671</v>
      </c>
      <c r="BA31" s="255">
        <f t="shared" si="93"/>
        <v>82.916666666666671</v>
      </c>
      <c r="BB31" s="255" t="str">
        <f t="shared" si="93"/>
        <v/>
      </c>
      <c r="BC31" s="255" t="str">
        <f t="shared" si="93"/>
        <v/>
      </c>
      <c r="BD31" s="255">
        <f t="shared" si="93"/>
        <v>88</v>
      </c>
      <c r="BE31" s="255" t="str">
        <f t="shared" si="93"/>
        <v/>
      </c>
      <c r="BF31" s="255">
        <f t="shared" si="93"/>
        <v>93.839682539682542</v>
      </c>
      <c r="BG31" s="255">
        <f t="shared" si="93"/>
        <v>0</v>
      </c>
      <c r="BH31" s="255">
        <f t="shared" si="93"/>
        <v>91</v>
      </c>
      <c r="BI31" s="225" t="str">
        <f t="shared" ref="BI31:BR31" si="94">IFERROR(RANK(AY31,$AY31:$BH31,0)+COUNTIF($AY31:AY31,AY31)-1,"")</f>
        <v/>
      </c>
      <c r="BJ31" s="225">
        <f t="shared" si="94"/>
        <v>4</v>
      </c>
      <c r="BK31" s="225">
        <f t="shared" si="94"/>
        <v>5</v>
      </c>
      <c r="BL31" s="225" t="str">
        <f t="shared" si="94"/>
        <v/>
      </c>
      <c r="BM31" s="225" t="str">
        <f t="shared" si="94"/>
        <v/>
      </c>
      <c r="BN31" s="225">
        <f t="shared" si="94"/>
        <v>3</v>
      </c>
      <c r="BO31" s="225" t="str">
        <f t="shared" si="94"/>
        <v/>
      </c>
      <c r="BP31" s="225">
        <f t="shared" si="94"/>
        <v>1</v>
      </c>
      <c r="BQ31" s="225">
        <f t="shared" si="94"/>
        <v>6</v>
      </c>
      <c r="BR31" s="225">
        <f t="shared" si="94"/>
        <v>2</v>
      </c>
      <c r="BS31" s="379" t="str">
        <f t="shared" si="27"/>
        <v/>
      </c>
      <c r="BT31" s="377" t="str">
        <f t="shared" si="28"/>
        <v/>
      </c>
      <c r="BU31" s="377" t="str">
        <f t="shared" si="29"/>
        <v/>
      </c>
      <c r="BV31" s="377" t="str">
        <f t="shared" si="30"/>
        <v/>
      </c>
      <c r="BW31" s="377" t="str">
        <f t="shared" si="31"/>
        <v>mampu mengidentifikasi dan menentukan faktor keragaman budaya di Indonesia.</v>
      </c>
      <c r="BX31" s="377" t="str">
        <f t="shared" si="32"/>
        <v>mampu menjelaskan manfaat dan cara melestarikan keragaman budaya, menunjukkan sikap menghargai keberagaman di lingkungannya</v>
      </c>
      <c r="BY31" s="377" t="str">
        <f t="shared" si="33"/>
        <v/>
      </c>
      <c r="BZ31" s="377" t="str">
        <f t="shared" si="34"/>
        <v/>
      </c>
      <c r="CA31" s="377" t="str">
        <f t="shared" si="35"/>
        <v xml:space="preserve">Peserta didik mampu mengidentifikasi norma dan adat istiadat yang berlaku di daerah tempat tinggalnya. </v>
      </c>
      <c r="CB31" s="377" t="str">
        <f t="shared" si="36"/>
        <v/>
      </c>
      <c r="CC31"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membedakan peraturan tertulis dan tidak tertulis dan menganalisis manfaat mematuhi peraturan. sudah tercapai.</v>
      </c>
      <c r="CD31" s="257" t="str">
        <f t="shared" si="38"/>
        <v>Kompetensi dalam hal mampu mengidentifikasi dan menentukan faktor keragaman budaya di Indonesia.mampu menjelaskan manfaat dan cara melestarikan keragaman budaya, menunjukkan sikap menghargai keberagaman di lingkungannyaPeserta didik mampu mengidentifikasi norma dan adat istiadat yang berlaku di daerah tempat tinggalnya. , perlu ditingkatkan.</v>
      </c>
    </row>
    <row r="32" spans="1:82" ht="18.75" customHeight="1">
      <c r="A32" s="190"/>
      <c r="B32" s="208">
        <f>'DATA PESERTA DIDIK'!A22</f>
        <v>17</v>
      </c>
      <c r="C32" s="248" t="str">
        <f>'DATA PESERTA DIDIK'!D22</f>
        <v>HANAN TAQI AFLAHA</v>
      </c>
      <c r="D32" s="449">
        <v>100</v>
      </c>
      <c r="E32" s="449">
        <v>100</v>
      </c>
      <c r="F32" s="449">
        <v>100</v>
      </c>
      <c r="G32" s="249">
        <v>100</v>
      </c>
      <c r="H32" s="249">
        <v>99.583333333333329</v>
      </c>
      <c r="I32" s="249">
        <v>96</v>
      </c>
      <c r="J32" s="249">
        <v>100</v>
      </c>
      <c r="K32" s="249">
        <v>100</v>
      </c>
      <c r="L32" s="249">
        <v>100</v>
      </c>
      <c r="M32" s="249">
        <v>100</v>
      </c>
      <c r="N32" s="250">
        <f t="shared" si="6"/>
        <v>99.558333333333323</v>
      </c>
      <c r="O32" s="249"/>
      <c r="P32" s="249">
        <v>94</v>
      </c>
      <c r="Q32" s="250">
        <f t="shared" si="7"/>
        <v>94</v>
      </c>
      <c r="R32" s="250">
        <f t="shared" si="8"/>
        <v>97.705555555555563</v>
      </c>
      <c r="S32" s="190"/>
      <c r="T32" s="190"/>
      <c r="U32" s="253">
        <f t="shared" ref="U32:AD32" si="95">IF(G32&gt;=$R$16,G32,"")</f>
        <v>100</v>
      </c>
      <c r="V32" s="253">
        <f t="shared" si="95"/>
        <v>99.583333333333329</v>
      </c>
      <c r="W32" s="253">
        <f t="shared" si="95"/>
        <v>96</v>
      </c>
      <c r="X32" s="253">
        <f t="shared" si="95"/>
        <v>100</v>
      </c>
      <c r="Y32" s="253">
        <f t="shared" si="95"/>
        <v>100</v>
      </c>
      <c r="Z32" s="253">
        <f t="shared" si="95"/>
        <v>100</v>
      </c>
      <c r="AA32" s="253">
        <f t="shared" si="95"/>
        <v>100</v>
      </c>
      <c r="AB32" s="253">
        <f t="shared" si="95"/>
        <v>99.558333333333323</v>
      </c>
      <c r="AC32" s="253" t="str">
        <f t="shared" si="95"/>
        <v/>
      </c>
      <c r="AD32" s="253">
        <f t="shared" si="95"/>
        <v>94</v>
      </c>
      <c r="AE32" s="254">
        <f t="shared" ref="AE32:AN32" si="96">IFERROR(RANK(U32,$U32:$AD32,0)+COUNTIF($U32:U32,U32)-1,"")</f>
        <v>1</v>
      </c>
      <c r="AF32" s="254">
        <f t="shared" si="96"/>
        <v>6</v>
      </c>
      <c r="AG32" s="254">
        <f t="shared" si="96"/>
        <v>8</v>
      </c>
      <c r="AH32" s="254">
        <f t="shared" si="96"/>
        <v>2</v>
      </c>
      <c r="AI32" s="254">
        <f t="shared" si="96"/>
        <v>3</v>
      </c>
      <c r="AJ32" s="254">
        <f t="shared" si="96"/>
        <v>4</v>
      </c>
      <c r="AK32" s="254">
        <f t="shared" si="96"/>
        <v>5</v>
      </c>
      <c r="AL32" s="254">
        <f t="shared" si="96"/>
        <v>7</v>
      </c>
      <c r="AM32" s="254" t="str">
        <f t="shared" si="96"/>
        <v/>
      </c>
      <c r="AN32" s="254">
        <f t="shared" si="96"/>
        <v>9</v>
      </c>
      <c r="AO32" s="379" t="str">
        <f t="shared" si="15"/>
        <v>mampu mengenal dan menunjukkan letak kota/kabupaten dan provinsi tempat tinggalnya pada peta konvensional/digital.</v>
      </c>
      <c r="AP32" s="380" t="str">
        <f t="shared" si="16"/>
        <v>mampu mengidentifikasi kekayaan alam yang ada di daerah tempat, memanfaatkan,  dan mengorelasikannya dengan pengaruh geografisnya.</v>
      </c>
      <c r="AQ32" s="380" t="str">
        <f t="shared" si="17"/>
        <v>mampu membedakan kehidupan masyarakat dan mengorelasikan  pengaruh geografis dengan mata pencaharian dominan di daerah tempat tinggalnya.</v>
      </c>
      <c r="AR32" s="380" t="str">
        <f t="shared" si="18"/>
        <v>mampu mendeskripsikan, menjelaskan cara melestarikan, dan manfaat keragaman budaya dan kearifan lokal daerahnya masing-masing</v>
      </c>
      <c r="AS32" s="380" t="str">
        <f t="shared" si="19"/>
        <v>mampu mengidentifikasi dan menentukan faktor keragaman budaya di Indonesia.</v>
      </c>
      <c r="AT32" s="380" t="str">
        <f t="shared" si="20"/>
        <v/>
      </c>
      <c r="AU32" s="380" t="str">
        <f t="shared" si="21"/>
        <v>Peserta didik mampu mengidentifikasi, mendeskripsikan, mengkategorikan jenis kebutuhan berdasarkan kepentingan.</v>
      </c>
      <c r="AV32" s="380" t="str">
        <f t="shared" si="22"/>
        <v xml:space="preserve">Peserta didik mampu membedakan dan mengidentifikasi syarat terjadinya pertukaran barang kebutuhan melalui kegiatan. </v>
      </c>
      <c r="AW32" s="380" t="str">
        <f t="shared" si="23"/>
        <v xml:space="preserve">Peserta didik mampu mengidentifikasi norma dan adat istiadat yang berlaku di daerah tempat tinggalnya. </v>
      </c>
      <c r="AX32" s="380" t="str">
        <f t="shared" si="24"/>
        <v xml:space="preserve">Peserta didik mampu membedakan peraturan tertulis dan tidak tertulis dan menganalisis manfaat mematuhi peraturan. </v>
      </c>
      <c r="AY32" s="255" t="str">
        <f t="shared" ref="AY32:BH32" si="97">IF(G32&lt;$R$16,G32,"")</f>
        <v/>
      </c>
      <c r="AZ32" s="255" t="str">
        <f t="shared" si="97"/>
        <v/>
      </c>
      <c r="BA32" s="255" t="str">
        <f t="shared" si="97"/>
        <v/>
      </c>
      <c r="BB32" s="255" t="str">
        <f t="shared" si="97"/>
        <v/>
      </c>
      <c r="BC32" s="255" t="str">
        <f t="shared" si="97"/>
        <v/>
      </c>
      <c r="BD32" s="255" t="str">
        <f t="shared" si="97"/>
        <v/>
      </c>
      <c r="BE32" s="255" t="str">
        <f t="shared" si="97"/>
        <v/>
      </c>
      <c r="BF32" s="255" t="str">
        <f t="shared" si="97"/>
        <v/>
      </c>
      <c r="BG32" s="255">
        <f t="shared" si="97"/>
        <v>0</v>
      </c>
      <c r="BH32" s="255" t="str">
        <f t="shared" si="97"/>
        <v/>
      </c>
      <c r="BI32" s="225" t="str">
        <f t="shared" ref="BI32:BR32" si="98">IFERROR(RANK(AY32,$AY32:$BH32,0)+COUNTIF($AY32:AY32,AY32)-1,"")</f>
        <v/>
      </c>
      <c r="BJ32" s="225" t="str">
        <f t="shared" si="98"/>
        <v/>
      </c>
      <c r="BK32" s="225" t="str">
        <f t="shared" si="98"/>
        <v/>
      </c>
      <c r="BL32" s="225" t="str">
        <f t="shared" si="98"/>
        <v/>
      </c>
      <c r="BM32" s="225" t="str">
        <f t="shared" si="98"/>
        <v/>
      </c>
      <c r="BN32" s="225" t="str">
        <f t="shared" si="98"/>
        <v/>
      </c>
      <c r="BO32" s="225" t="str">
        <f t="shared" si="98"/>
        <v/>
      </c>
      <c r="BP32" s="225" t="str">
        <f t="shared" si="98"/>
        <v/>
      </c>
      <c r="BQ32" s="225">
        <f t="shared" si="98"/>
        <v>1</v>
      </c>
      <c r="BR32" s="225" t="str">
        <f t="shared" si="98"/>
        <v/>
      </c>
      <c r="BS32" s="379" t="str">
        <f t="shared" si="27"/>
        <v/>
      </c>
      <c r="BT32" s="377" t="str">
        <f t="shared" si="28"/>
        <v/>
      </c>
      <c r="BU32" s="377" t="str">
        <f t="shared" si="29"/>
        <v/>
      </c>
      <c r="BV32" s="377" t="str">
        <f t="shared" si="30"/>
        <v/>
      </c>
      <c r="BW32" s="377" t="str">
        <f t="shared" si="31"/>
        <v/>
      </c>
      <c r="BX32" s="377" t="str">
        <f t="shared" si="32"/>
        <v>mampu menjelaskan manfaat dan cara melestarikan keragaman budaya, menunjukkan sikap menghargai keberagaman di lingkungannya</v>
      </c>
      <c r="BY32" s="377" t="str">
        <f t="shared" si="33"/>
        <v/>
      </c>
      <c r="BZ32" s="377" t="str">
        <f t="shared" si="34"/>
        <v/>
      </c>
      <c r="CA32" s="377" t="str">
        <f t="shared" si="35"/>
        <v/>
      </c>
      <c r="CB32" s="377" t="str">
        <f t="shared" si="36"/>
        <v/>
      </c>
      <c r="CC32"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32" s="257" t="str">
        <f t="shared" si="38"/>
        <v>Kompetensi dalam hal mampu menjelaskan manfaat dan cara melestarikan keragaman budaya, menunjukkan sikap menghargai keberagaman di lingkungannya, perlu ditingkatkan.</v>
      </c>
    </row>
    <row r="33" spans="1:82" ht="18.75" customHeight="1">
      <c r="A33" s="190"/>
      <c r="B33" s="208">
        <f>'DATA PESERTA DIDIK'!A23</f>
        <v>18</v>
      </c>
      <c r="C33" s="248" t="str">
        <f>'DATA PESERTA DIDIK'!D23</f>
        <v>ILLONA JIHAN AL SYAURABBANI</v>
      </c>
      <c r="D33" s="449">
        <v>100</v>
      </c>
      <c r="E33" s="449">
        <v>94.285714285714278</v>
      </c>
      <c r="F33" s="449">
        <v>94.285714285714278</v>
      </c>
      <c r="G33" s="249">
        <v>94</v>
      </c>
      <c r="H33" s="249">
        <v>100</v>
      </c>
      <c r="I33" s="249">
        <v>100</v>
      </c>
      <c r="J33" s="249">
        <v>91.666666666666671</v>
      </c>
      <c r="K33" s="249">
        <v>100</v>
      </c>
      <c r="L33" s="249">
        <v>100</v>
      </c>
      <c r="M33" s="249">
        <v>100</v>
      </c>
      <c r="N33" s="250">
        <f t="shared" si="6"/>
        <v>97.423809523809524</v>
      </c>
      <c r="O33" s="249"/>
      <c r="P33" s="249">
        <v>98</v>
      </c>
      <c r="Q33" s="250">
        <f t="shared" si="7"/>
        <v>98</v>
      </c>
      <c r="R33" s="250">
        <f t="shared" si="8"/>
        <v>97.615873015873021</v>
      </c>
      <c r="S33" s="190"/>
      <c r="T33" s="190"/>
      <c r="U33" s="253">
        <f t="shared" ref="U33:AD33" si="99">IF(G33&gt;=$R$16,G33,"")</f>
        <v>94</v>
      </c>
      <c r="V33" s="253">
        <f t="shared" si="99"/>
        <v>100</v>
      </c>
      <c r="W33" s="253">
        <f t="shared" si="99"/>
        <v>100</v>
      </c>
      <c r="X33" s="253" t="str">
        <f t="shared" si="99"/>
        <v/>
      </c>
      <c r="Y33" s="253">
        <f t="shared" si="99"/>
        <v>100</v>
      </c>
      <c r="Z33" s="253">
        <f t="shared" si="99"/>
        <v>100</v>
      </c>
      <c r="AA33" s="253">
        <f t="shared" si="99"/>
        <v>100</v>
      </c>
      <c r="AB33" s="253">
        <f t="shared" si="99"/>
        <v>97.423809523809524</v>
      </c>
      <c r="AC33" s="253" t="str">
        <f t="shared" si="99"/>
        <v/>
      </c>
      <c r="AD33" s="253">
        <f t="shared" si="99"/>
        <v>98</v>
      </c>
      <c r="AE33" s="254">
        <f t="shared" ref="AE33:AN33" si="100">IFERROR(RANK(U33,$U33:$AD33,0)+COUNTIF($U33:U33,U33)-1,"")</f>
        <v>8</v>
      </c>
      <c r="AF33" s="254">
        <f t="shared" si="100"/>
        <v>1</v>
      </c>
      <c r="AG33" s="254">
        <f t="shared" si="100"/>
        <v>2</v>
      </c>
      <c r="AH33" s="254" t="str">
        <f t="shared" si="100"/>
        <v/>
      </c>
      <c r="AI33" s="254">
        <f t="shared" si="100"/>
        <v>3</v>
      </c>
      <c r="AJ33" s="254">
        <f t="shared" si="100"/>
        <v>4</v>
      </c>
      <c r="AK33" s="254">
        <f t="shared" si="100"/>
        <v>5</v>
      </c>
      <c r="AL33" s="254">
        <f t="shared" si="100"/>
        <v>7</v>
      </c>
      <c r="AM33" s="254" t="str">
        <f t="shared" si="100"/>
        <v/>
      </c>
      <c r="AN33" s="254">
        <f t="shared" si="100"/>
        <v>6</v>
      </c>
      <c r="AO33" s="379" t="str">
        <f t="shared" si="15"/>
        <v>mampu mengenal dan menunjukkan letak kota/kabupaten dan provinsi tempat tinggalnya pada peta konvensional/digital.</v>
      </c>
      <c r="AP33" s="380" t="str">
        <f t="shared" si="16"/>
        <v/>
      </c>
      <c r="AQ33" s="380" t="str">
        <f t="shared" si="17"/>
        <v/>
      </c>
      <c r="AR33" s="380" t="str">
        <f t="shared" si="18"/>
        <v/>
      </c>
      <c r="AS33" s="380" t="str">
        <f t="shared" si="19"/>
        <v>mampu mengidentifikasi dan menentukan faktor keragaman budaya di Indonesia.</v>
      </c>
      <c r="AT33" s="380" t="str">
        <f t="shared" si="20"/>
        <v>mampu menjelaskan manfaat dan cara melestarikan keragaman budaya, menunjukkan sikap menghargai keberagaman di lingkungannya</v>
      </c>
      <c r="AU33" s="380" t="str">
        <f t="shared" si="21"/>
        <v/>
      </c>
      <c r="AV33" s="380" t="str">
        <f t="shared" si="22"/>
        <v xml:space="preserve">Peserta didik mampu membedakan dan mengidentifikasi syarat terjadinya pertukaran barang kebutuhan melalui kegiatan. </v>
      </c>
      <c r="AW33" s="380" t="str">
        <f t="shared" si="23"/>
        <v xml:space="preserve">Peserta didik mampu mengidentifikasi norma dan adat istiadat yang berlaku di daerah tempat tinggalnya. </v>
      </c>
      <c r="AX33" s="380" t="str">
        <f t="shared" si="24"/>
        <v xml:space="preserve">Peserta didik mampu membedakan peraturan tertulis dan tidak tertulis dan menganalisis manfaat mematuhi peraturan. </v>
      </c>
      <c r="AY33" s="255" t="str">
        <f t="shared" ref="AY33:BH33" si="101">IF(G33&lt;$R$16,G33,"")</f>
        <v/>
      </c>
      <c r="AZ33" s="255" t="str">
        <f t="shared" si="101"/>
        <v/>
      </c>
      <c r="BA33" s="255" t="str">
        <f t="shared" si="101"/>
        <v/>
      </c>
      <c r="BB33" s="255">
        <f t="shared" si="101"/>
        <v>91.666666666666671</v>
      </c>
      <c r="BC33" s="255" t="str">
        <f t="shared" si="101"/>
        <v/>
      </c>
      <c r="BD33" s="255" t="str">
        <f t="shared" si="101"/>
        <v/>
      </c>
      <c r="BE33" s="255" t="str">
        <f t="shared" si="101"/>
        <v/>
      </c>
      <c r="BF33" s="255" t="str">
        <f t="shared" si="101"/>
        <v/>
      </c>
      <c r="BG33" s="255">
        <f t="shared" si="101"/>
        <v>0</v>
      </c>
      <c r="BH33" s="255" t="str">
        <f t="shared" si="101"/>
        <v/>
      </c>
      <c r="BI33" s="225" t="str">
        <f t="shared" ref="BI33:BR33" si="102">IFERROR(RANK(AY33,$AY33:$BH33,0)+COUNTIF($AY33:AY33,AY33)-1,"")</f>
        <v/>
      </c>
      <c r="BJ33" s="225" t="str">
        <f t="shared" si="102"/>
        <v/>
      </c>
      <c r="BK33" s="225" t="str">
        <f t="shared" si="102"/>
        <v/>
      </c>
      <c r="BL33" s="225">
        <f t="shared" si="102"/>
        <v>1</v>
      </c>
      <c r="BM33" s="225" t="str">
        <f t="shared" si="102"/>
        <v/>
      </c>
      <c r="BN33" s="225" t="str">
        <f t="shared" si="102"/>
        <v/>
      </c>
      <c r="BO33" s="225" t="str">
        <f t="shared" si="102"/>
        <v/>
      </c>
      <c r="BP33" s="225" t="str">
        <f t="shared" si="102"/>
        <v/>
      </c>
      <c r="BQ33" s="225">
        <f t="shared" si="102"/>
        <v>2</v>
      </c>
      <c r="BR33" s="225" t="str">
        <f t="shared" si="102"/>
        <v/>
      </c>
      <c r="BS33" s="379" t="str">
        <f t="shared" si="27"/>
        <v/>
      </c>
      <c r="BT33" s="377" t="str">
        <f t="shared" si="28"/>
        <v>mampu mengidentifikasi kekayaan alam yang ada di daerah tempat, memanfaatkan,  dan mengorelasikannya dengan pengaruh geografisnya.</v>
      </c>
      <c r="BU33" s="377" t="str">
        <f t="shared" si="29"/>
        <v>mampu membedakan kehidupan masyarakat dan mengorelasikan  pengaruh geografis dengan mata pencaharian dominan di daerah tempat tinggalnya.</v>
      </c>
      <c r="BV33" s="377" t="str">
        <f t="shared" si="30"/>
        <v>mampu mendeskripsikan, menjelaskan cara melestarikan, dan manfaat keragaman budaya dan kearifan lokal daerahnya masing-masing</v>
      </c>
      <c r="BW33" s="377" t="str">
        <f t="shared" si="31"/>
        <v/>
      </c>
      <c r="BX33" s="377" t="str">
        <f t="shared" si="32"/>
        <v/>
      </c>
      <c r="BY33" s="377" t="str">
        <f t="shared" si="33"/>
        <v>Peserta didik mampu mengidentifikasi, mendeskripsikan, mengkategorikan jenis kebutuhan berdasarkan kepentingan.</v>
      </c>
      <c r="BZ33" s="377" t="str">
        <f t="shared" si="34"/>
        <v/>
      </c>
      <c r="CA33" s="377" t="str">
        <f t="shared" si="35"/>
        <v/>
      </c>
      <c r="CB33" s="377" t="str">
        <f t="shared" si="36"/>
        <v/>
      </c>
      <c r="CC33" s="257" t="str">
        <f t="shared" si="37"/>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33"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masing-masingPeserta didik mampu mengidentifikasi, mendeskripsikan, mengkategorikan jenis kebutuhan berdasarkan kepentingan., perlu ditingkatkan.</v>
      </c>
    </row>
    <row r="34" spans="1:82" ht="18.75" customHeight="1">
      <c r="A34" s="190"/>
      <c r="B34" s="208">
        <f>'DATA PESERTA DIDIK'!A24</f>
        <v>19</v>
      </c>
      <c r="C34" s="248" t="str">
        <f>'DATA PESERTA DIDIK'!D24</f>
        <v>LATISHA MEIRA AZIZAHRA</v>
      </c>
      <c r="D34" s="449">
        <v>100</v>
      </c>
      <c r="E34" s="449">
        <v>100</v>
      </c>
      <c r="F34" s="449">
        <v>100</v>
      </c>
      <c r="G34" s="249">
        <v>100</v>
      </c>
      <c r="H34" s="249">
        <v>100</v>
      </c>
      <c r="I34" s="249">
        <v>100</v>
      </c>
      <c r="J34" s="249">
        <v>100</v>
      </c>
      <c r="K34" s="249">
        <v>100</v>
      </c>
      <c r="L34" s="249">
        <v>100</v>
      </c>
      <c r="M34" s="249">
        <v>95.833333333333329</v>
      </c>
      <c r="N34" s="250">
        <f t="shared" si="6"/>
        <v>99.583333333333343</v>
      </c>
      <c r="O34" s="249"/>
      <c r="P34" s="249">
        <v>99</v>
      </c>
      <c r="Q34" s="250">
        <f t="shared" si="7"/>
        <v>99</v>
      </c>
      <c r="R34" s="250">
        <f t="shared" si="8"/>
        <v>99.3888888888889</v>
      </c>
      <c r="S34" s="190"/>
      <c r="T34" s="190"/>
      <c r="U34" s="253">
        <f t="shared" ref="U34:AD34" si="103">IF(G34&gt;=$R$16,G34,"")</f>
        <v>100</v>
      </c>
      <c r="V34" s="253">
        <f t="shared" si="103"/>
        <v>100</v>
      </c>
      <c r="W34" s="253">
        <f t="shared" si="103"/>
        <v>100</v>
      </c>
      <c r="X34" s="253">
        <f t="shared" si="103"/>
        <v>100</v>
      </c>
      <c r="Y34" s="253">
        <f t="shared" si="103"/>
        <v>100</v>
      </c>
      <c r="Z34" s="253">
        <f t="shared" si="103"/>
        <v>100</v>
      </c>
      <c r="AA34" s="253">
        <f t="shared" si="103"/>
        <v>95.833333333333329</v>
      </c>
      <c r="AB34" s="253">
        <f t="shared" si="103"/>
        <v>99.583333333333343</v>
      </c>
      <c r="AC34" s="253" t="str">
        <f t="shared" si="103"/>
        <v/>
      </c>
      <c r="AD34" s="253">
        <f t="shared" si="103"/>
        <v>99</v>
      </c>
      <c r="AE34" s="254">
        <f t="shared" ref="AE34:AN34" si="104">IFERROR(RANK(U34,$U34:$AD34,0)+COUNTIF($U34:U34,U34)-1,"")</f>
        <v>1</v>
      </c>
      <c r="AF34" s="254">
        <f t="shared" si="104"/>
        <v>2</v>
      </c>
      <c r="AG34" s="254">
        <f t="shared" si="104"/>
        <v>3</v>
      </c>
      <c r="AH34" s="254">
        <f t="shared" si="104"/>
        <v>4</v>
      </c>
      <c r="AI34" s="254">
        <f t="shared" si="104"/>
        <v>5</v>
      </c>
      <c r="AJ34" s="254">
        <f t="shared" si="104"/>
        <v>6</v>
      </c>
      <c r="AK34" s="254">
        <f t="shared" si="104"/>
        <v>9</v>
      </c>
      <c r="AL34" s="254">
        <f t="shared" si="104"/>
        <v>7</v>
      </c>
      <c r="AM34" s="254" t="str">
        <f t="shared" si="104"/>
        <v/>
      </c>
      <c r="AN34" s="254">
        <f t="shared" si="104"/>
        <v>8</v>
      </c>
      <c r="AO34" s="379" t="str">
        <f t="shared" si="15"/>
        <v>mampu mengenal dan menunjukkan letak kota/kabupaten dan provinsi tempat tinggalnya pada peta konvensional/digital.</v>
      </c>
      <c r="AP34" s="380" t="str">
        <f t="shared" si="16"/>
        <v>mampu mengidentifikasi kekayaan alam yang ada di daerah tempat, memanfaatkan,  dan mengorelasikannya dengan pengaruh geografisnya.</v>
      </c>
      <c r="AQ34" s="380" t="str">
        <f t="shared" si="17"/>
        <v>mampu membedakan kehidupan masyarakat dan mengorelasikan  pengaruh geografis dengan mata pencaharian dominan di daerah tempat tinggalnya.</v>
      </c>
      <c r="AR34" s="380" t="str">
        <f t="shared" si="18"/>
        <v>mampu mendeskripsikan, menjelaskan cara melestarikan, dan manfaat keragaman budaya dan kearifan lokal daerahnya masing-masing</v>
      </c>
      <c r="AS34" s="380" t="str">
        <f t="shared" si="19"/>
        <v>mampu mengidentifikasi dan menentukan faktor keragaman budaya di Indonesia.</v>
      </c>
      <c r="AT34" s="380" t="str">
        <f t="shared" si="20"/>
        <v>mampu menjelaskan manfaat dan cara melestarikan keragaman budaya, menunjukkan sikap menghargai keberagaman di lingkungannya</v>
      </c>
      <c r="AU34" s="380" t="str">
        <f t="shared" si="21"/>
        <v>Peserta didik mampu mengidentifikasi, mendeskripsikan, mengkategorikan jenis kebutuhan berdasarkan kepentingan.</v>
      </c>
      <c r="AV34" s="380" t="str">
        <f t="shared" si="22"/>
        <v xml:space="preserve">Peserta didik mampu membedakan dan mengidentifikasi syarat terjadinya pertukaran barang kebutuhan melalui kegiatan. </v>
      </c>
      <c r="AW34" s="380" t="str">
        <f t="shared" si="23"/>
        <v xml:space="preserve">Peserta didik mampu mengidentifikasi norma dan adat istiadat yang berlaku di daerah tempat tinggalnya. </v>
      </c>
      <c r="AX34" s="380" t="str">
        <f t="shared" si="24"/>
        <v/>
      </c>
      <c r="AY34" s="255" t="str">
        <f t="shared" ref="AY34:BH34" si="105">IF(G34&lt;$R$16,G34,"")</f>
        <v/>
      </c>
      <c r="AZ34" s="255" t="str">
        <f t="shared" si="105"/>
        <v/>
      </c>
      <c r="BA34" s="255" t="str">
        <f t="shared" si="105"/>
        <v/>
      </c>
      <c r="BB34" s="255" t="str">
        <f t="shared" si="105"/>
        <v/>
      </c>
      <c r="BC34" s="255" t="str">
        <f t="shared" si="105"/>
        <v/>
      </c>
      <c r="BD34" s="255" t="str">
        <f t="shared" si="105"/>
        <v/>
      </c>
      <c r="BE34" s="255" t="str">
        <f t="shared" si="105"/>
        <v/>
      </c>
      <c r="BF34" s="255" t="str">
        <f t="shared" si="105"/>
        <v/>
      </c>
      <c r="BG34" s="255">
        <f t="shared" si="105"/>
        <v>0</v>
      </c>
      <c r="BH34" s="255" t="str">
        <f t="shared" si="105"/>
        <v/>
      </c>
      <c r="BI34" s="225" t="str">
        <f t="shared" ref="BI34:BR34" si="106">IFERROR(RANK(AY34,$AY34:$BH34,0)+COUNTIF($AY34:AY34,AY34)-1,"")</f>
        <v/>
      </c>
      <c r="BJ34" s="225" t="str">
        <f t="shared" si="106"/>
        <v/>
      </c>
      <c r="BK34" s="225" t="str">
        <f t="shared" si="106"/>
        <v/>
      </c>
      <c r="BL34" s="225" t="str">
        <f t="shared" si="106"/>
        <v/>
      </c>
      <c r="BM34" s="225" t="str">
        <f t="shared" si="106"/>
        <v/>
      </c>
      <c r="BN34" s="225" t="str">
        <f t="shared" si="106"/>
        <v/>
      </c>
      <c r="BO34" s="225" t="str">
        <f t="shared" si="106"/>
        <v/>
      </c>
      <c r="BP34" s="225" t="str">
        <f t="shared" si="106"/>
        <v/>
      </c>
      <c r="BQ34" s="225">
        <f t="shared" si="106"/>
        <v>1</v>
      </c>
      <c r="BR34" s="225" t="str">
        <f t="shared" si="106"/>
        <v/>
      </c>
      <c r="BS34" s="379" t="str">
        <f t="shared" si="27"/>
        <v/>
      </c>
      <c r="BT34" s="377" t="str">
        <f t="shared" si="28"/>
        <v/>
      </c>
      <c r="BU34" s="377" t="str">
        <f t="shared" si="29"/>
        <v/>
      </c>
      <c r="BV34" s="377" t="str">
        <f t="shared" si="30"/>
        <v/>
      </c>
      <c r="BW34" s="377" t="str">
        <f t="shared" si="31"/>
        <v/>
      </c>
      <c r="BX34" s="377" t="str">
        <f t="shared" si="32"/>
        <v/>
      </c>
      <c r="BY34" s="377" t="str">
        <f t="shared" si="33"/>
        <v/>
      </c>
      <c r="BZ34" s="377" t="str">
        <f t="shared" si="34"/>
        <v/>
      </c>
      <c r="CA34" s="377" t="str">
        <f t="shared" si="35"/>
        <v/>
      </c>
      <c r="CB34" s="377" t="str">
        <f t="shared" si="36"/>
        <v xml:space="preserve">Peserta didik mampu membedakan peraturan tertulis dan tidak tertulis dan menganalisis manfaat mematuhi peraturan. </v>
      </c>
      <c r="CC34"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34" s="257" t="str">
        <f t="shared" si="38"/>
        <v>Kompetensi dalam hal Peserta didik mampu membedakan peraturan tertulis dan tidak tertulis dan menganalisis manfaat mematuhi peraturan. , perlu ditingkatkan.</v>
      </c>
    </row>
    <row r="35" spans="1:82" ht="18.75" customHeight="1">
      <c r="A35" s="190"/>
      <c r="B35" s="208">
        <f>'DATA PESERTA DIDIK'!A25</f>
        <v>20</v>
      </c>
      <c r="C35" s="248" t="str">
        <f>'DATA PESERTA DIDIK'!D25</f>
        <v>MUHAMMAD ANANTA AESAR NAIL</v>
      </c>
      <c r="D35" s="449">
        <v>100</v>
      </c>
      <c r="E35" s="449">
        <v>100</v>
      </c>
      <c r="F35" s="449">
        <v>100</v>
      </c>
      <c r="G35" s="249">
        <v>83.333333333333343</v>
      </c>
      <c r="H35" s="249">
        <v>100</v>
      </c>
      <c r="I35" s="249">
        <v>100</v>
      </c>
      <c r="J35" s="249">
        <v>91.666666666666671</v>
      </c>
      <c r="K35" s="249">
        <v>100</v>
      </c>
      <c r="L35" s="249">
        <v>87.5</v>
      </c>
      <c r="M35" s="249">
        <v>91.666666666666671</v>
      </c>
      <c r="N35" s="250">
        <f t="shared" si="6"/>
        <v>95.416666666666657</v>
      </c>
      <c r="O35" s="249"/>
      <c r="P35" s="249">
        <v>88</v>
      </c>
      <c r="Q35" s="250">
        <f t="shared" si="7"/>
        <v>88</v>
      </c>
      <c r="R35" s="250">
        <f t="shared" si="8"/>
        <v>92.944444444444443</v>
      </c>
      <c r="S35" s="190"/>
      <c r="T35" s="190"/>
      <c r="U35" s="253" t="str">
        <f t="shared" ref="U35:AD35" si="107">IF(G35&gt;=$R$16,G35,"")</f>
        <v/>
      </c>
      <c r="V35" s="253">
        <f t="shared" si="107"/>
        <v>100</v>
      </c>
      <c r="W35" s="253">
        <f t="shared" si="107"/>
        <v>100</v>
      </c>
      <c r="X35" s="253" t="str">
        <f t="shared" si="107"/>
        <v/>
      </c>
      <c r="Y35" s="253">
        <f t="shared" si="107"/>
        <v>100</v>
      </c>
      <c r="Z35" s="253" t="str">
        <f t="shared" si="107"/>
        <v/>
      </c>
      <c r="AA35" s="253" t="str">
        <f t="shared" si="107"/>
        <v/>
      </c>
      <c r="AB35" s="253">
        <f t="shared" si="107"/>
        <v>95.416666666666657</v>
      </c>
      <c r="AC35" s="253" t="str">
        <f t="shared" si="107"/>
        <v/>
      </c>
      <c r="AD35" s="253" t="str">
        <f t="shared" si="107"/>
        <v/>
      </c>
      <c r="AE35" s="254" t="str">
        <f t="shared" ref="AE35:AN35" si="108">IFERROR(RANK(U35,$U35:$AD35,0)+COUNTIF($U35:U35,U35)-1,"")</f>
        <v/>
      </c>
      <c r="AF35" s="254">
        <f t="shared" si="108"/>
        <v>1</v>
      </c>
      <c r="AG35" s="254">
        <f t="shared" si="108"/>
        <v>2</v>
      </c>
      <c r="AH35" s="254" t="str">
        <f t="shared" si="108"/>
        <v/>
      </c>
      <c r="AI35" s="254">
        <f t="shared" si="108"/>
        <v>3</v>
      </c>
      <c r="AJ35" s="254" t="str">
        <f t="shared" si="108"/>
        <v/>
      </c>
      <c r="AK35" s="254" t="str">
        <f t="shared" si="108"/>
        <v/>
      </c>
      <c r="AL35" s="254">
        <f t="shared" si="108"/>
        <v>4</v>
      </c>
      <c r="AM35" s="254" t="str">
        <f t="shared" si="108"/>
        <v/>
      </c>
      <c r="AN35" s="254" t="str">
        <f t="shared" si="108"/>
        <v/>
      </c>
      <c r="AO35" s="379" t="str">
        <f t="shared" si="15"/>
        <v>mampu mengenal dan menunjukkan letak kota/kabupaten dan provinsi tempat tinggalnya pada peta konvensional/digital.</v>
      </c>
      <c r="AP35" s="380" t="str">
        <f t="shared" si="16"/>
        <v>mampu mengidentifikasi kekayaan alam yang ada di daerah tempat, memanfaatkan,  dan mengorelasikannya dengan pengaruh geografisnya.</v>
      </c>
      <c r="AQ35" s="380" t="str">
        <f t="shared" si="17"/>
        <v>mampu membedakan kehidupan masyarakat dan mengorelasikan  pengaruh geografis dengan mata pencaharian dominan di daerah tempat tinggalnya.</v>
      </c>
      <c r="AR35" s="380" t="str">
        <f t="shared" si="18"/>
        <v/>
      </c>
      <c r="AS35" s="380" t="str">
        <f t="shared" si="19"/>
        <v>mampu mengidentifikasi dan menentukan faktor keragaman budaya di Indonesia.</v>
      </c>
      <c r="AT35" s="380" t="str">
        <f t="shared" si="20"/>
        <v>mampu menjelaskan manfaat dan cara melestarikan keragaman budaya, menunjukkan sikap menghargai keberagaman di lingkungannya</v>
      </c>
      <c r="AU35" s="380" t="str">
        <f t="shared" si="21"/>
        <v/>
      </c>
      <c r="AV35" s="380" t="str">
        <f t="shared" si="22"/>
        <v xml:space="preserve">Peserta didik mampu membedakan dan mengidentifikasi syarat terjadinya pertukaran barang kebutuhan melalui kegiatan. </v>
      </c>
      <c r="AW35" s="380" t="str">
        <f t="shared" si="23"/>
        <v/>
      </c>
      <c r="AX35" s="380" t="str">
        <f t="shared" si="24"/>
        <v/>
      </c>
      <c r="AY35" s="255">
        <f t="shared" ref="AY35:BH35" si="109">IF(G35&lt;$R$16,G35,"")</f>
        <v>83.333333333333343</v>
      </c>
      <c r="AZ35" s="255" t="str">
        <f t="shared" si="109"/>
        <v/>
      </c>
      <c r="BA35" s="255" t="str">
        <f t="shared" si="109"/>
        <v/>
      </c>
      <c r="BB35" s="255">
        <f t="shared" si="109"/>
        <v>91.666666666666671</v>
      </c>
      <c r="BC35" s="255" t="str">
        <f t="shared" si="109"/>
        <v/>
      </c>
      <c r="BD35" s="255">
        <f t="shared" si="109"/>
        <v>87.5</v>
      </c>
      <c r="BE35" s="255">
        <f t="shared" si="109"/>
        <v>91.666666666666671</v>
      </c>
      <c r="BF35" s="255" t="str">
        <f t="shared" si="109"/>
        <v/>
      </c>
      <c r="BG35" s="255">
        <f t="shared" si="109"/>
        <v>0</v>
      </c>
      <c r="BH35" s="255">
        <f t="shared" si="109"/>
        <v>88</v>
      </c>
      <c r="BI35" s="225">
        <f t="shared" ref="BI35:BR35" si="110">IFERROR(RANK(AY35,$AY35:$BH35,0)+COUNTIF($AY35:AY35,AY35)-1,"")</f>
        <v>5</v>
      </c>
      <c r="BJ35" s="225" t="str">
        <f t="shared" si="110"/>
        <v/>
      </c>
      <c r="BK35" s="225" t="str">
        <f t="shared" si="110"/>
        <v/>
      </c>
      <c r="BL35" s="225">
        <f t="shared" si="110"/>
        <v>1</v>
      </c>
      <c r="BM35" s="225" t="str">
        <f t="shared" si="110"/>
        <v/>
      </c>
      <c r="BN35" s="225">
        <f t="shared" si="110"/>
        <v>4</v>
      </c>
      <c r="BO35" s="225">
        <f t="shared" si="110"/>
        <v>2</v>
      </c>
      <c r="BP35" s="225" t="str">
        <f t="shared" si="110"/>
        <v/>
      </c>
      <c r="BQ35" s="225">
        <f t="shared" si="110"/>
        <v>6</v>
      </c>
      <c r="BR35" s="225">
        <f t="shared" si="110"/>
        <v>3</v>
      </c>
      <c r="BS35" s="379" t="str">
        <f t="shared" si="27"/>
        <v/>
      </c>
      <c r="BT35" s="377" t="str">
        <f t="shared" si="28"/>
        <v/>
      </c>
      <c r="BU35" s="377" t="str">
        <f t="shared" si="29"/>
        <v/>
      </c>
      <c r="BV35" s="377" t="str">
        <f t="shared" si="30"/>
        <v>mampu mendeskripsikan, menjelaskan cara melestarikan, dan manfaat keragaman budaya dan kearifan lokal daerahnya masing-masing</v>
      </c>
      <c r="BW35" s="377" t="str">
        <f t="shared" si="31"/>
        <v/>
      </c>
      <c r="BX35" s="377" t="str">
        <f t="shared" si="32"/>
        <v/>
      </c>
      <c r="BY35" s="377" t="str">
        <f t="shared" si="33"/>
        <v>Peserta didik mampu mengidentifikasi, mendeskripsikan, mengkategorikan jenis kebutuhan berdasarkan kepentingan.</v>
      </c>
      <c r="BZ35" s="377" t="str">
        <f t="shared" si="34"/>
        <v/>
      </c>
      <c r="CA35" s="377" t="str">
        <f t="shared" si="35"/>
        <v xml:space="preserve">Peserta didik mampu mengidentifikasi norma dan adat istiadat yang berlaku di daerah tempat tinggalnya. </v>
      </c>
      <c r="CB35" s="377" t="str">
        <f t="shared" si="36"/>
        <v xml:space="preserve">Peserta didik mampu membedakan peraturan tertulis dan tidak tertulis dan menganalisis manfaat mematuhi peraturan. </v>
      </c>
      <c r="CC35"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sudah tercapai.</v>
      </c>
      <c r="CD35" s="257" t="str">
        <f t="shared" si="38"/>
        <v>Kompetensi dalam hal mampu mendeskripsikan, menjelaskan cara melestarikan, dan manfaat keragaman budaya dan kearifan lokal daerahnya masing-masingPeserta didik mampu mengidentifikasi, mendeskripsikan, mengkategorikan jenis kebutuhan berdasarkan kepentingan.Peserta didik mampu mengidentifikasi norma dan adat istiadat yang berlaku di daerah tempat tinggalnya. Peserta didik mampu membedakan peraturan tertulis dan tidak tertulis dan menganalisis manfaat mematuhi peraturan. , perlu ditingkatkan.</v>
      </c>
    </row>
    <row r="36" spans="1:82" ht="18.75" customHeight="1">
      <c r="A36" s="190"/>
      <c r="B36" s="208">
        <f>'DATA PESERTA DIDIK'!A26</f>
        <v>21</v>
      </c>
      <c r="C36" s="248" t="str">
        <f>'DATA PESERTA DIDIK'!D26</f>
        <v>MUHAMMAD FAREZKY IMANULLAH</v>
      </c>
      <c r="D36" s="449">
        <v>100</v>
      </c>
      <c r="E36" s="449">
        <v>42.857142857142854</v>
      </c>
      <c r="F36" s="449">
        <v>42.857142857142854</v>
      </c>
      <c r="G36" s="249">
        <v>60</v>
      </c>
      <c r="H36" s="249">
        <v>70</v>
      </c>
      <c r="I36" s="249">
        <v>70</v>
      </c>
      <c r="J36" s="249">
        <v>100</v>
      </c>
      <c r="K36" s="249">
        <v>70</v>
      </c>
      <c r="L36" s="249">
        <v>75</v>
      </c>
      <c r="M36" s="249">
        <v>70</v>
      </c>
      <c r="N36" s="250">
        <f t="shared" si="6"/>
        <v>70.071428571428584</v>
      </c>
      <c r="O36" s="249"/>
      <c r="P36" s="249">
        <v>72</v>
      </c>
      <c r="Q36" s="250">
        <f t="shared" si="7"/>
        <v>72</v>
      </c>
      <c r="R36" s="250">
        <f t="shared" si="8"/>
        <v>70.714285714285722</v>
      </c>
      <c r="S36" s="190"/>
      <c r="T36" s="190"/>
      <c r="U36" s="253" t="str">
        <f t="shared" ref="U36:AD36" si="111">IF(G36&gt;=$R$16,G36,"")</f>
        <v/>
      </c>
      <c r="V36" s="253" t="str">
        <f t="shared" si="111"/>
        <v/>
      </c>
      <c r="W36" s="253" t="str">
        <f t="shared" si="111"/>
        <v/>
      </c>
      <c r="X36" s="253">
        <f t="shared" si="111"/>
        <v>100</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f t="shared" si="112"/>
        <v>1</v>
      </c>
      <c r="AI36" s="254" t="str">
        <f t="shared" si="112"/>
        <v/>
      </c>
      <c r="AJ36" s="254" t="str">
        <f t="shared" si="112"/>
        <v/>
      </c>
      <c r="AK36" s="254" t="str">
        <f t="shared" si="112"/>
        <v/>
      </c>
      <c r="AL36" s="254" t="str">
        <f t="shared" si="112"/>
        <v/>
      </c>
      <c r="AM36" s="254" t="str">
        <f t="shared" si="112"/>
        <v/>
      </c>
      <c r="AN36" s="254" t="str">
        <f t="shared" si="112"/>
        <v/>
      </c>
      <c r="AO36" s="379" t="str">
        <f t="shared" si="15"/>
        <v>mampu mengenal dan menunjukkan letak kota/kabupaten dan provinsi tempat tinggalnya pada peta konvensional/digital.</v>
      </c>
      <c r="AP36" s="380" t="str">
        <f t="shared" si="16"/>
        <v/>
      </c>
      <c r="AQ36" s="380" t="str">
        <f t="shared" si="17"/>
        <v/>
      </c>
      <c r="AR36" s="380" t="str">
        <f t="shared" si="18"/>
        <v/>
      </c>
      <c r="AS36" s="380" t="str">
        <f t="shared" si="19"/>
        <v/>
      </c>
      <c r="AT36" s="380" t="str">
        <f t="shared" si="20"/>
        <v/>
      </c>
      <c r="AU36" s="380" t="str">
        <f t="shared" si="21"/>
        <v>Peserta didik mampu mengidentifikasi, mendeskripsikan, mengkategorikan jenis kebutuhan berdasarkan kepentingan.</v>
      </c>
      <c r="AV36" s="380" t="str">
        <f t="shared" si="22"/>
        <v/>
      </c>
      <c r="AW36" s="380" t="str">
        <f t="shared" si="23"/>
        <v xml:space="preserve">Peserta didik mampu mengidentifikasi norma dan adat istiadat yang berlaku di daerah tempat tinggalnya. </v>
      </c>
      <c r="AX36" s="380" t="str">
        <f t="shared" si="24"/>
        <v/>
      </c>
      <c r="AY36" s="255">
        <f t="shared" ref="AY36:BH36" si="113">IF(G36&lt;$R$16,G36,"")</f>
        <v>60</v>
      </c>
      <c r="AZ36" s="255">
        <f t="shared" si="113"/>
        <v>70</v>
      </c>
      <c r="BA36" s="255">
        <f t="shared" si="113"/>
        <v>70</v>
      </c>
      <c r="BB36" s="255" t="str">
        <f t="shared" si="113"/>
        <v/>
      </c>
      <c r="BC36" s="255">
        <f t="shared" si="113"/>
        <v>70</v>
      </c>
      <c r="BD36" s="255">
        <f t="shared" si="113"/>
        <v>75</v>
      </c>
      <c r="BE36" s="255">
        <f t="shared" si="113"/>
        <v>70</v>
      </c>
      <c r="BF36" s="255">
        <f t="shared" si="113"/>
        <v>70.071428571428584</v>
      </c>
      <c r="BG36" s="255">
        <f t="shared" si="113"/>
        <v>0</v>
      </c>
      <c r="BH36" s="255">
        <f t="shared" si="113"/>
        <v>72</v>
      </c>
      <c r="BI36" s="225">
        <f t="shared" ref="BI36:BR36" si="114">IFERROR(RANK(AY36,$AY36:$BH36,0)+COUNTIF($AY36:AY36,AY36)-1,"")</f>
        <v>8</v>
      </c>
      <c r="BJ36" s="225">
        <f t="shared" si="114"/>
        <v>4</v>
      </c>
      <c r="BK36" s="225">
        <f t="shared" si="114"/>
        <v>5</v>
      </c>
      <c r="BL36" s="225" t="str">
        <f t="shared" si="114"/>
        <v/>
      </c>
      <c r="BM36" s="225">
        <f t="shared" si="114"/>
        <v>6</v>
      </c>
      <c r="BN36" s="225">
        <f t="shared" si="114"/>
        <v>1</v>
      </c>
      <c r="BO36" s="225">
        <f t="shared" si="114"/>
        <v>7</v>
      </c>
      <c r="BP36" s="225">
        <f t="shared" si="114"/>
        <v>3</v>
      </c>
      <c r="BQ36" s="225">
        <f t="shared" si="114"/>
        <v>9</v>
      </c>
      <c r="BR36" s="225">
        <f t="shared" si="114"/>
        <v>2</v>
      </c>
      <c r="BS36" s="379" t="str">
        <f t="shared" si="27"/>
        <v/>
      </c>
      <c r="BT36" s="377" t="str">
        <f t="shared" si="28"/>
        <v>mampu mengidentifikasi kekayaan alam yang ada di daerah tempat, memanfaatkan,  dan mengorelasikannya dengan pengaruh geografisnya.</v>
      </c>
      <c r="BU36" s="377" t="str">
        <f t="shared" si="29"/>
        <v>mampu membedakan kehidupan masyarakat dan mengorelasikan  pengaruh geografis dengan mata pencaharian dominan di daerah tempat tinggalnya.</v>
      </c>
      <c r="BV36" s="377" t="str">
        <f t="shared" si="30"/>
        <v>mampu mendeskripsikan, menjelaskan cara melestarikan, dan manfaat keragaman budaya dan kearifan lokal daerahnya masing-masing</v>
      </c>
      <c r="BW36" s="377" t="str">
        <f t="shared" si="31"/>
        <v>mampu mengidentifikasi dan menentukan faktor keragaman budaya di Indonesia.</v>
      </c>
      <c r="BX36" s="377" t="str">
        <f t="shared" si="32"/>
        <v>mampu menjelaskan manfaat dan cara melestarikan keragaman budaya, menunjukkan sikap menghargai keberagaman di lingkungannya</v>
      </c>
      <c r="BY36" s="377" t="str">
        <f t="shared" si="33"/>
        <v/>
      </c>
      <c r="BZ36" s="377" t="str">
        <f t="shared" si="34"/>
        <v xml:space="preserve">Peserta didik mampu membedakan dan mengidentifikasi syarat terjadinya pertukaran barang kebutuhan melalui kegiatan. </v>
      </c>
      <c r="CA36" s="377" t="str">
        <f t="shared" si="35"/>
        <v/>
      </c>
      <c r="CB36" s="377" t="str">
        <f t="shared" si="36"/>
        <v xml:space="preserve">Peserta didik mampu membedakan peraturan tertulis dan tidak tertulis dan menganalisis manfaat mematuhi peraturan. </v>
      </c>
      <c r="CC36" s="257" t="str">
        <f t="shared" si="37"/>
        <v>Kompetensi dalam hal mampu mengenal dan menunjukkan letak kota/kabupaten dan provinsi tempat tinggalnya pada peta konvensional/digital. Peserta didik mampu mengidentifikasi, mendeskripsikan, mengkategorikan jenis kebutuhan berdasarkan kepentingan. Peserta didik mampu mengidentifikasi norma dan adat istiadat yang berlaku di daerah tempat tinggalnya. sudah tercapai.</v>
      </c>
      <c r="CD36"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membedakan dan mengidentifikasi syarat terjadinya pertukaran barang kebutuhan melalui kegiatan. Peserta didik mampu membedakan peraturan tertulis dan tidak tertulis dan menganalisis manfaat mematuhi peraturan. , perlu ditingkatkan.</v>
      </c>
    </row>
    <row r="37" spans="1:82" ht="18.75" customHeight="1">
      <c r="A37" s="190"/>
      <c r="B37" s="208">
        <f>'DATA PESERTA DIDIK'!A27</f>
        <v>22</v>
      </c>
      <c r="C37" s="248" t="str">
        <f>'DATA PESERTA DIDIK'!D27</f>
        <v>MUHAMMAD HAFIDZ RAFI RACHMAN</v>
      </c>
      <c r="D37" s="449">
        <v>100</v>
      </c>
      <c r="E37" s="449">
        <v>97.142857142857139</v>
      </c>
      <c r="F37" s="449">
        <v>97.142857142857139</v>
      </c>
      <c r="G37" s="249">
        <v>94.444444444444443</v>
      </c>
      <c r="H37" s="249">
        <v>100</v>
      </c>
      <c r="I37" s="249">
        <v>100</v>
      </c>
      <c r="J37" s="249">
        <v>100</v>
      </c>
      <c r="K37" s="249">
        <v>100</v>
      </c>
      <c r="L37" s="249">
        <v>100</v>
      </c>
      <c r="M37" s="249">
        <v>91.666666666666671</v>
      </c>
      <c r="N37" s="250">
        <f t="shared" si="6"/>
        <v>98.039682539682545</v>
      </c>
      <c r="O37" s="249"/>
      <c r="P37" s="249">
        <v>92</v>
      </c>
      <c r="Q37" s="250">
        <f t="shared" si="7"/>
        <v>92</v>
      </c>
      <c r="R37" s="250">
        <f t="shared" si="8"/>
        <v>96.026455026455025</v>
      </c>
      <c r="S37" s="190"/>
      <c r="T37" s="190"/>
      <c r="U37" s="253">
        <f t="shared" ref="U37:AD37" si="115">IF(G37&gt;=$R$16,G37,"")</f>
        <v>94.444444444444443</v>
      </c>
      <c r="V37" s="253">
        <f t="shared" si="115"/>
        <v>100</v>
      </c>
      <c r="W37" s="253">
        <f t="shared" si="115"/>
        <v>100</v>
      </c>
      <c r="X37" s="253">
        <f t="shared" si="115"/>
        <v>100</v>
      </c>
      <c r="Y37" s="253">
        <f t="shared" si="115"/>
        <v>100</v>
      </c>
      <c r="Z37" s="253">
        <f t="shared" si="115"/>
        <v>100</v>
      </c>
      <c r="AA37" s="253" t="str">
        <f t="shared" si="115"/>
        <v/>
      </c>
      <c r="AB37" s="253">
        <f t="shared" si="115"/>
        <v>98.039682539682545</v>
      </c>
      <c r="AC37" s="253" t="str">
        <f t="shared" si="115"/>
        <v/>
      </c>
      <c r="AD37" s="253" t="str">
        <f t="shared" si="115"/>
        <v/>
      </c>
      <c r="AE37" s="254">
        <f t="shared" ref="AE37:AN37" si="116">IFERROR(RANK(U37,$U37:$AD37,0)+COUNTIF($U37:U37,U37)-1,"")</f>
        <v>7</v>
      </c>
      <c r="AF37" s="254">
        <f t="shared" si="116"/>
        <v>1</v>
      </c>
      <c r="AG37" s="254">
        <f t="shared" si="116"/>
        <v>2</v>
      </c>
      <c r="AH37" s="254">
        <f t="shared" si="116"/>
        <v>3</v>
      </c>
      <c r="AI37" s="254">
        <f t="shared" si="116"/>
        <v>4</v>
      </c>
      <c r="AJ37" s="254">
        <f t="shared" si="116"/>
        <v>5</v>
      </c>
      <c r="AK37" s="254" t="str">
        <f t="shared" si="116"/>
        <v/>
      </c>
      <c r="AL37" s="254">
        <f t="shared" si="116"/>
        <v>6</v>
      </c>
      <c r="AM37" s="254" t="str">
        <f t="shared" si="116"/>
        <v/>
      </c>
      <c r="AN37" s="254" t="str">
        <f t="shared" si="116"/>
        <v/>
      </c>
      <c r="AO37" s="379" t="str">
        <f t="shared" si="15"/>
        <v>mampu mengenal dan menunjukkan letak kota/kabupaten dan provinsi tempat tinggalnya pada peta konvensional/digital.</v>
      </c>
      <c r="AP37" s="380" t="str">
        <f t="shared" si="16"/>
        <v>mampu mengidentifikasi kekayaan alam yang ada di daerah tempat, memanfaatkan,  dan mengorelasikannya dengan pengaruh geografisnya.</v>
      </c>
      <c r="AQ37" s="380" t="str">
        <f t="shared" si="17"/>
        <v>mampu membedakan kehidupan masyarakat dan mengorelasikan  pengaruh geografis dengan mata pencaharian dominan di daerah tempat tinggalnya.</v>
      </c>
      <c r="AR37" s="380" t="str">
        <f t="shared" si="18"/>
        <v/>
      </c>
      <c r="AS37" s="380" t="str">
        <f t="shared" si="19"/>
        <v>mampu mengidentifikasi dan menentukan faktor keragaman budaya di Indonesia.</v>
      </c>
      <c r="AT37" s="380" t="str">
        <f t="shared" si="20"/>
        <v>mampu menjelaskan manfaat dan cara melestarikan keragaman budaya, menunjukkan sikap menghargai keberagaman di lingkungannya</v>
      </c>
      <c r="AU37" s="380" t="str">
        <f t="shared" si="21"/>
        <v>Peserta didik mampu mengidentifikasi, mendeskripsikan, mengkategorikan jenis kebutuhan berdasarkan kepentingan.</v>
      </c>
      <c r="AV37" s="380" t="str">
        <f t="shared" si="22"/>
        <v xml:space="preserve">Peserta didik mampu membedakan dan mengidentifikasi syarat terjadinya pertukaran barang kebutuhan melalui kegiatan. </v>
      </c>
      <c r="AW37" s="380" t="str">
        <f t="shared" si="23"/>
        <v xml:space="preserve">Peserta didik mampu mengidentifikasi norma dan adat istiadat yang berlaku di daerah tempat tinggalnya. </v>
      </c>
      <c r="AX37" s="380" t="str">
        <f t="shared" si="24"/>
        <v/>
      </c>
      <c r="AY37" s="255" t="str">
        <f t="shared" ref="AY37:BH37" si="117">IF(G37&lt;$R$16,G37,"")</f>
        <v/>
      </c>
      <c r="AZ37" s="255" t="str">
        <f t="shared" si="117"/>
        <v/>
      </c>
      <c r="BA37" s="255" t="str">
        <f t="shared" si="117"/>
        <v/>
      </c>
      <c r="BB37" s="255" t="str">
        <f t="shared" si="117"/>
        <v/>
      </c>
      <c r="BC37" s="255" t="str">
        <f t="shared" si="117"/>
        <v/>
      </c>
      <c r="BD37" s="255" t="str">
        <f t="shared" si="117"/>
        <v/>
      </c>
      <c r="BE37" s="255">
        <f t="shared" si="117"/>
        <v>91.666666666666671</v>
      </c>
      <c r="BF37" s="255" t="str">
        <f t="shared" si="117"/>
        <v/>
      </c>
      <c r="BG37" s="255">
        <f t="shared" si="117"/>
        <v>0</v>
      </c>
      <c r="BH37" s="255">
        <f t="shared" si="117"/>
        <v>92</v>
      </c>
      <c r="BI37" s="225" t="str">
        <f t="shared" ref="BI37:BR37" si="118">IFERROR(RANK(AY37,$AY37:$BH37,0)+COUNTIF($AY37:AY37,AY37)-1,"")</f>
        <v/>
      </c>
      <c r="BJ37" s="225" t="str">
        <f t="shared" si="118"/>
        <v/>
      </c>
      <c r="BK37" s="225" t="str">
        <f t="shared" si="118"/>
        <v/>
      </c>
      <c r="BL37" s="225" t="str">
        <f t="shared" si="118"/>
        <v/>
      </c>
      <c r="BM37" s="225" t="str">
        <f t="shared" si="118"/>
        <v/>
      </c>
      <c r="BN37" s="225" t="str">
        <f t="shared" si="118"/>
        <v/>
      </c>
      <c r="BO37" s="225">
        <f t="shared" si="118"/>
        <v>2</v>
      </c>
      <c r="BP37" s="225" t="str">
        <f t="shared" si="118"/>
        <v/>
      </c>
      <c r="BQ37" s="225">
        <f t="shared" si="118"/>
        <v>3</v>
      </c>
      <c r="BR37" s="225">
        <f t="shared" si="118"/>
        <v>1</v>
      </c>
      <c r="BS37" s="379" t="str">
        <f t="shared" si="27"/>
        <v/>
      </c>
      <c r="BT37" s="377" t="str">
        <f t="shared" si="28"/>
        <v/>
      </c>
      <c r="BU37" s="377" t="str">
        <f t="shared" si="29"/>
        <v/>
      </c>
      <c r="BV37" s="377" t="str">
        <f t="shared" si="30"/>
        <v>mampu mendeskripsikan, menjelaskan cara melestarikan, dan manfaat keragaman budaya dan kearifan lokal daerahnya masing-masing</v>
      </c>
      <c r="BW37" s="377" t="str">
        <f t="shared" si="31"/>
        <v/>
      </c>
      <c r="BX37" s="377" t="str">
        <f t="shared" si="32"/>
        <v/>
      </c>
      <c r="BY37" s="377" t="str">
        <f t="shared" si="33"/>
        <v/>
      </c>
      <c r="BZ37" s="377" t="str">
        <f t="shared" si="34"/>
        <v/>
      </c>
      <c r="CA37" s="377" t="str">
        <f t="shared" si="35"/>
        <v/>
      </c>
      <c r="CB37" s="377" t="str">
        <f t="shared" si="36"/>
        <v xml:space="preserve">Peserta didik mampu membedakan peraturan tertulis dan tidak tertulis dan menganalisis manfaat mematuhi peraturan. </v>
      </c>
      <c r="CC37"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37" s="257" t="str">
        <f t="shared" si="38"/>
        <v>Kompetensi dalam hal mampu mendeskripsikan, menjelaskan cara melestarikan, dan manfaat keragaman budaya dan kearifan lokal daerahnya masing-masingPeserta didik mampu membedakan peraturan tertulis dan tidak tertulis dan menganalisis manfaat mematuhi peraturan. , perlu ditingkatkan.</v>
      </c>
    </row>
    <row r="38" spans="1:82" ht="18.75" customHeight="1">
      <c r="A38" s="190"/>
      <c r="B38" s="208">
        <f>'DATA PESERTA DIDIK'!A28</f>
        <v>23</v>
      </c>
      <c r="C38" s="248" t="str">
        <f>'DATA PESERTA DIDIK'!D28</f>
        <v>MUHAMMAD RAJASTA ANDISA KRISNATAMA</v>
      </c>
      <c r="D38" s="449">
        <v>100</v>
      </c>
      <c r="E38" s="449">
        <v>100</v>
      </c>
      <c r="F38" s="449">
        <v>100</v>
      </c>
      <c r="G38" s="249">
        <v>88.888888888888886</v>
      </c>
      <c r="H38" s="249">
        <v>82.916666666666671</v>
      </c>
      <c r="I38" s="249">
        <v>82.916666666666671</v>
      </c>
      <c r="J38" s="249">
        <v>100</v>
      </c>
      <c r="K38" s="249">
        <v>100</v>
      </c>
      <c r="L38" s="249">
        <v>100</v>
      </c>
      <c r="M38" s="249">
        <v>100</v>
      </c>
      <c r="N38" s="250">
        <f t="shared" si="6"/>
        <v>95.472222222222229</v>
      </c>
      <c r="O38" s="249"/>
      <c r="P38" s="249">
        <v>95</v>
      </c>
      <c r="Q38" s="250">
        <f t="shared" si="7"/>
        <v>95</v>
      </c>
      <c r="R38" s="250">
        <f t="shared" si="8"/>
        <v>95.314814814814824</v>
      </c>
      <c r="S38" s="190"/>
      <c r="T38" s="190"/>
      <c r="U38" s="253" t="str">
        <f t="shared" ref="U38:AD38" si="119">IF(G38&gt;=$R$16,G38,"")</f>
        <v/>
      </c>
      <c r="V38" s="253" t="str">
        <f t="shared" si="119"/>
        <v/>
      </c>
      <c r="W38" s="253" t="str">
        <f t="shared" si="119"/>
        <v/>
      </c>
      <c r="X38" s="253">
        <f t="shared" si="119"/>
        <v>100</v>
      </c>
      <c r="Y38" s="253">
        <f t="shared" si="119"/>
        <v>100</v>
      </c>
      <c r="Z38" s="253">
        <f t="shared" si="119"/>
        <v>100</v>
      </c>
      <c r="AA38" s="253">
        <f t="shared" si="119"/>
        <v>100</v>
      </c>
      <c r="AB38" s="253">
        <f t="shared" si="119"/>
        <v>95.472222222222229</v>
      </c>
      <c r="AC38" s="253" t="str">
        <f t="shared" si="119"/>
        <v/>
      </c>
      <c r="AD38" s="253">
        <f t="shared" si="119"/>
        <v>95</v>
      </c>
      <c r="AE38" s="254" t="str">
        <f t="shared" ref="AE38:AN38" si="120">IFERROR(RANK(U38,$U38:$AD38,0)+COUNTIF($U38:U38,U38)-1,"")</f>
        <v/>
      </c>
      <c r="AF38" s="254" t="str">
        <f t="shared" si="120"/>
        <v/>
      </c>
      <c r="AG38" s="254" t="str">
        <f t="shared" si="120"/>
        <v/>
      </c>
      <c r="AH38" s="254">
        <f t="shared" si="120"/>
        <v>1</v>
      </c>
      <c r="AI38" s="254">
        <f t="shared" si="120"/>
        <v>2</v>
      </c>
      <c r="AJ38" s="254">
        <f t="shared" si="120"/>
        <v>3</v>
      </c>
      <c r="AK38" s="254">
        <f t="shared" si="120"/>
        <v>4</v>
      </c>
      <c r="AL38" s="254">
        <f t="shared" si="120"/>
        <v>5</v>
      </c>
      <c r="AM38" s="254" t="str">
        <f t="shared" si="120"/>
        <v/>
      </c>
      <c r="AN38" s="254">
        <f t="shared" si="120"/>
        <v>6</v>
      </c>
      <c r="AO38" s="379" t="str">
        <f t="shared" si="15"/>
        <v>mampu mengenal dan menunjukkan letak kota/kabupaten dan provinsi tempat tinggalnya pada peta konvensional/digital.</v>
      </c>
      <c r="AP38" s="380" t="str">
        <f t="shared" si="16"/>
        <v>mampu mengidentifikasi kekayaan alam yang ada di daerah tempat, memanfaatkan,  dan mengorelasikannya dengan pengaruh geografisnya.</v>
      </c>
      <c r="AQ38" s="380" t="str">
        <f t="shared" si="17"/>
        <v>mampu membedakan kehidupan masyarakat dan mengorelasikan  pengaruh geografis dengan mata pencaharian dominan di daerah tempat tinggalnya.</v>
      </c>
      <c r="AR38" s="380" t="str">
        <f t="shared" si="18"/>
        <v/>
      </c>
      <c r="AS38" s="380" t="str">
        <f t="shared" si="19"/>
        <v/>
      </c>
      <c r="AT38" s="380" t="str">
        <f t="shared" si="20"/>
        <v/>
      </c>
      <c r="AU38" s="380" t="str">
        <f t="shared" si="21"/>
        <v>Peserta didik mampu mengidentifikasi, mendeskripsikan, mengkategorikan jenis kebutuhan berdasarkan kepentingan.</v>
      </c>
      <c r="AV38" s="380" t="str">
        <f t="shared" si="22"/>
        <v xml:space="preserve">Peserta didik mampu membedakan dan mengidentifikasi syarat terjadinya pertukaran barang kebutuhan melalui kegiatan. </v>
      </c>
      <c r="AW38" s="380" t="str">
        <f t="shared" si="23"/>
        <v xml:space="preserve">Peserta didik mampu mengidentifikasi norma dan adat istiadat yang berlaku di daerah tempat tinggalnya. </v>
      </c>
      <c r="AX38" s="380" t="str">
        <f t="shared" si="24"/>
        <v xml:space="preserve">Peserta didik mampu membedakan peraturan tertulis dan tidak tertulis dan menganalisis manfaat mematuhi peraturan. </v>
      </c>
      <c r="AY38" s="255">
        <f t="shared" ref="AY38:BH38" si="121">IF(G38&lt;$R$16,G38,"")</f>
        <v>88.888888888888886</v>
      </c>
      <c r="AZ38" s="255">
        <f t="shared" si="121"/>
        <v>82.916666666666671</v>
      </c>
      <c r="BA38" s="255">
        <f t="shared" si="121"/>
        <v>82.916666666666671</v>
      </c>
      <c r="BB38" s="255" t="str">
        <f t="shared" si="121"/>
        <v/>
      </c>
      <c r="BC38" s="255" t="str">
        <f t="shared" si="121"/>
        <v/>
      </c>
      <c r="BD38" s="255" t="str">
        <f t="shared" si="121"/>
        <v/>
      </c>
      <c r="BE38" s="255" t="str">
        <f t="shared" si="121"/>
        <v/>
      </c>
      <c r="BF38" s="255" t="str">
        <f t="shared" si="121"/>
        <v/>
      </c>
      <c r="BG38" s="255">
        <f t="shared" si="121"/>
        <v>0</v>
      </c>
      <c r="BH38" s="255" t="str">
        <f t="shared" si="121"/>
        <v/>
      </c>
      <c r="BI38" s="225">
        <f t="shared" ref="BI38:BR38" si="122">IFERROR(RANK(AY38,$AY38:$BH38,0)+COUNTIF($AY38:AY38,AY38)-1,"")</f>
        <v>1</v>
      </c>
      <c r="BJ38" s="225">
        <f t="shared" si="122"/>
        <v>2</v>
      </c>
      <c r="BK38" s="225">
        <f t="shared" si="122"/>
        <v>3</v>
      </c>
      <c r="BL38" s="225" t="str">
        <f t="shared" si="122"/>
        <v/>
      </c>
      <c r="BM38" s="225" t="str">
        <f t="shared" si="122"/>
        <v/>
      </c>
      <c r="BN38" s="225" t="str">
        <f t="shared" si="122"/>
        <v/>
      </c>
      <c r="BO38" s="225" t="str">
        <f t="shared" si="122"/>
        <v/>
      </c>
      <c r="BP38" s="225" t="str">
        <f t="shared" si="122"/>
        <v/>
      </c>
      <c r="BQ38" s="225">
        <f t="shared" si="122"/>
        <v>4</v>
      </c>
      <c r="BR38" s="225" t="str">
        <f t="shared" si="122"/>
        <v/>
      </c>
      <c r="BS38" s="379" t="str">
        <f t="shared" si="27"/>
        <v/>
      </c>
      <c r="BT38" s="377" t="str">
        <f t="shared" si="28"/>
        <v/>
      </c>
      <c r="BU38" s="377" t="str">
        <f t="shared" si="29"/>
        <v/>
      </c>
      <c r="BV38" s="377" t="str">
        <f t="shared" si="30"/>
        <v>mampu mendeskripsikan, menjelaskan cara melestarikan, dan manfaat keragaman budaya dan kearifan lokal daerahnya masing-masing</v>
      </c>
      <c r="BW38" s="377" t="str">
        <f t="shared" si="31"/>
        <v>mampu mengidentifikasi dan menentukan faktor keragaman budaya di Indonesia.</v>
      </c>
      <c r="BX38" s="377" t="str">
        <f t="shared" si="32"/>
        <v>mampu menjelaskan manfaat dan cara melestarikan keragaman budaya, menunjukkan sikap menghargai keberagaman di lingkungannya</v>
      </c>
      <c r="BY38" s="377" t="str">
        <f t="shared" si="33"/>
        <v/>
      </c>
      <c r="BZ38" s="377" t="str">
        <f t="shared" si="34"/>
        <v/>
      </c>
      <c r="CA38" s="377" t="str">
        <f t="shared" si="35"/>
        <v/>
      </c>
      <c r="CB38" s="377" t="str">
        <f t="shared" si="36"/>
        <v/>
      </c>
      <c r="CC38"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38" s="257" t="str">
        <f t="shared" si="38"/>
        <v>Kompetensi dalam hal 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 perlu ditingkatkan.</v>
      </c>
    </row>
    <row r="39" spans="1:82" ht="18.75" customHeight="1">
      <c r="A39" s="190"/>
      <c r="B39" s="208">
        <f>'DATA PESERTA DIDIK'!A29</f>
        <v>24</v>
      </c>
      <c r="C39" s="248" t="str">
        <f>'DATA PESERTA DIDIK'!D29</f>
        <v>MUHAMMAD SABIAN ELDEN LAKSANA</v>
      </c>
      <c r="D39" s="449">
        <v>100</v>
      </c>
      <c r="E39" s="449">
        <v>94.285714285714278</v>
      </c>
      <c r="F39" s="449">
        <v>94.285714285714278</v>
      </c>
      <c r="G39" s="249">
        <v>88.888888888888886</v>
      </c>
      <c r="H39" s="249">
        <v>98.75</v>
      </c>
      <c r="I39" s="249">
        <v>98.75</v>
      </c>
      <c r="J39" s="249">
        <v>100</v>
      </c>
      <c r="K39" s="249">
        <v>100</v>
      </c>
      <c r="L39" s="249">
        <v>100</v>
      </c>
      <c r="M39" s="249">
        <v>100</v>
      </c>
      <c r="N39" s="250">
        <f t="shared" si="6"/>
        <v>97.496031746031747</v>
      </c>
      <c r="O39" s="249"/>
      <c r="P39" s="249">
        <v>89</v>
      </c>
      <c r="Q39" s="250">
        <f t="shared" si="7"/>
        <v>89</v>
      </c>
      <c r="R39" s="250">
        <f t="shared" si="8"/>
        <v>94.664021164021165</v>
      </c>
      <c r="S39" s="190"/>
      <c r="T39" s="190"/>
      <c r="U39" s="253" t="str">
        <f t="shared" ref="U39:AD39" si="123">IF(G39&gt;=$R$16,G39,"")</f>
        <v/>
      </c>
      <c r="V39" s="253">
        <f t="shared" si="123"/>
        <v>98.75</v>
      </c>
      <c r="W39" s="253">
        <f t="shared" si="123"/>
        <v>98.75</v>
      </c>
      <c r="X39" s="253">
        <f t="shared" si="123"/>
        <v>100</v>
      </c>
      <c r="Y39" s="253">
        <f t="shared" si="123"/>
        <v>100</v>
      </c>
      <c r="Z39" s="253">
        <f t="shared" si="123"/>
        <v>100</v>
      </c>
      <c r="AA39" s="253">
        <f t="shared" si="123"/>
        <v>100</v>
      </c>
      <c r="AB39" s="253">
        <f t="shared" si="123"/>
        <v>97.496031746031747</v>
      </c>
      <c r="AC39" s="253" t="str">
        <f t="shared" si="123"/>
        <v/>
      </c>
      <c r="AD39" s="253" t="str">
        <f t="shared" si="123"/>
        <v/>
      </c>
      <c r="AE39" s="254" t="str">
        <f t="shared" ref="AE39:AN39" si="124">IFERROR(RANK(U39,$U39:$AD39,0)+COUNTIF($U39:U39,U39)-1,"")</f>
        <v/>
      </c>
      <c r="AF39" s="254">
        <f t="shared" si="124"/>
        <v>5</v>
      </c>
      <c r="AG39" s="254">
        <f t="shared" si="124"/>
        <v>6</v>
      </c>
      <c r="AH39" s="254">
        <f t="shared" si="124"/>
        <v>1</v>
      </c>
      <c r="AI39" s="254">
        <f t="shared" si="124"/>
        <v>2</v>
      </c>
      <c r="AJ39" s="254">
        <f t="shared" si="124"/>
        <v>3</v>
      </c>
      <c r="AK39" s="254">
        <f t="shared" si="124"/>
        <v>4</v>
      </c>
      <c r="AL39" s="254">
        <f t="shared" si="124"/>
        <v>7</v>
      </c>
      <c r="AM39" s="254" t="str">
        <f t="shared" si="124"/>
        <v/>
      </c>
      <c r="AN39" s="254" t="str">
        <f t="shared" si="124"/>
        <v/>
      </c>
      <c r="AO39" s="379" t="str">
        <f t="shared" si="15"/>
        <v>mampu mengenal dan menunjukkan letak kota/kabupaten dan provinsi tempat tinggalnya pada peta konvensional/digital.</v>
      </c>
      <c r="AP39" s="380" t="str">
        <f t="shared" si="16"/>
        <v/>
      </c>
      <c r="AQ39" s="380" t="str">
        <f t="shared" si="17"/>
        <v/>
      </c>
      <c r="AR39" s="380" t="str">
        <f t="shared" si="18"/>
        <v/>
      </c>
      <c r="AS39" s="380" t="str">
        <f t="shared" si="19"/>
        <v>mampu mengidentifikasi dan menentukan faktor keragaman budaya di Indonesia.</v>
      </c>
      <c r="AT39" s="380" t="str">
        <f t="shared" si="20"/>
        <v>mampu menjelaskan manfaat dan cara melestarikan keragaman budaya, menunjukkan sikap menghargai keberagaman di lingkungannya</v>
      </c>
      <c r="AU39" s="380" t="str">
        <f t="shared" si="21"/>
        <v>Peserta didik mampu mengidentifikasi, mendeskripsikan, mengkategorikan jenis kebutuhan berdasarkan kepentingan.</v>
      </c>
      <c r="AV39" s="380" t="str">
        <f t="shared" si="22"/>
        <v xml:space="preserve">Peserta didik mampu membedakan dan mengidentifikasi syarat terjadinya pertukaran barang kebutuhan melalui kegiatan. </v>
      </c>
      <c r="AW39" s="380" t="str">
        <f t="shared" si="23"/>
        <v xml:space="preserve">Peserta didik mampu mengidentifikasi norma dan adat istiadat yang berlaku di daerah tempat tinggalnya. </v>
      </c>
      <c r="AX39" s="380" t="str">
        <f t="shared" si="24"/>
        <v xml:space="preserve">Peserta didik mampu membedakan peraturan tertulis dan tidak tertulis dan menganalisis manfaat mematuhi peraturan. </v>
      </c>
      <c r="AY39" s="255">
        <f t="shared" ref="AY39:BH39" si="125">IF(G39&lt;$R$16,G39,"")</f>
        <v>88.888888888888886</v>
      </c>
      <c r="AZ39" s="255" t="str">
        <f t="shared" si="125"/>
        <v/>
      </c>
      <c r="BA39" s="255" t="str">
        <f t="shared" si="125"/>
        <v/>
      </c>
      <c r="BB39" s="255" t="str">
        <f t="shared" si="125"/>
        <v/>
      </c>
      <c r="BC39" s="255" t="str">
        <f t="shared" si="125"/>
        <v/>
      </c>
      <c r="BD39" s="255" t="str">
        <f t="shared" si="125"/>
        <v/>
      </c>
      <c r="BE39" s="255" t="str">
        <f t="shared" si="125"/>
        <v/>
      </c>
      <c r="BF39" s="255" t="str">
        <f t="shared" si="125"/>
        <v/>
      </c>
      <c r="BG39" s="255">
        <f t="shared" si="125"/>
        <v>0</v>
      </c>
      <c r="BH39" s="255">
        <f t="shared" si="125"/>
        <v>89</v>
      </c>
      <c r="BI39" s="225">
        <f t="shared" ref="BI39:BR39" si="126">IFERROR(RANK(AY39,$AY39:$BH39,0)+COUNTIF($AY39:AY39,AY39)-1,"")</f>
        <v>2</v>
      </c>
      <c r="BJ39" s="225" t="str">
        <f t="shared" si="126"/>
        <v/>
      </c>
      <c r="BK39" s="225" t="str">
        <f t="shared" si="126"/>
        <v/>
      </c>
      <c r="BL39" s="225" t="str">
        <f t="shared" si="126"/>
        <v/>
      </c>
      <c r="BM39" s="225" t="str">
        <f t="shared" si="126"/>
        <v/>
      </c>
      <c r="BN39" s="225" t="str">
        <f t="shared" si="126"/>
        <v/>
      </c>
      <c r="BO39" s="225" t="str">
        <f t="shared" si="126"/>
        <v/>
      </c>
      <c r="BP39" s="225" t="str">
        <f t="shared" si="126"/>
        <v/>
      </c>
      <c r="BQ39" s="225">
        <f t="shared" si="126"/>
        <v>3</v>
      </c>
      <c r="BR39" s="225">
        <f t="shared" si="126"/>
        <v>1</v>
      </c>
      <c r="BS39" s="379" t="str">
        <f t="shared" si="27"/>
        <v/>
      </c>
      <c r="BT39" s="377" t="str">
        <f t="shared" si="28"/>
        <v>mampu mengidentifikasi kekayaan alam yang ada di daerah tempat, memanfaatkan,  dan mengorelasikannya dengan pengaruh geografisnya.</v>
      </c>
      <c r="BU39" s="377" t="str">
        <f t="shared" si="29"/>
        <v>mampu membedakan kehidupan masyarakat dan mengorelasikan  pengaruh geografis dengan mata pencaharian dominan di daerah tempat tinggalnya.</v>
      </c>
      <c r="BV39" s="377" t="str">
        <f t="shared" si="30"/>
        <v>mampu mendeskripsikan, menjelaskan cara melestarikan, dan manfaat keragaman budaya dan kearifan lokal daerahnya masing-masing</v>
      </c>
      <c r="BW39" s="377" t="str">
        <f t="shared" si="31"/>
        <v/>
      </c>
      <c r="BX39" s="377" t="str">
        <f t="shared" si="32"/>
        <v/>
      </c>
      <c r="BY39" s="377" t="str">
        <f t="shared" si="33"/>
        <v/>
      </c>
      <c r="BZ39" s="377" t="str">
        <f t="shared" si="34"/>
        <v/>
      </c>
      <c r="CA39" s="377" t="str">
        <f t="shared" si="35"/>
        <v/>
      </c>
      <c r="CB39" s="377" t="str">
        <f t="shared" si="36"/>
        <v/>
      </c>
      <c r="CC39" s="257" t="str">
        <f t="shared" si="37"/>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39"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 perlu ditingkatkan.</v>
      </c>
    </row>
    <row r="40" spans="1:82" ht="18.75" customHeight="1">
      <c r="A40" s="190"/>
      <c r="B40" s="208">
        <f>'DATA PESERTA DIDIK'!A30</f>
        <v>25</v>
      </c>
      <c r="C40" s="248" t="str">
        <f>'DATA PESERTA DIDIK'!D30</f>
        <v>NARENDRA AZKA RAMADHAN</v>
      </c>
      <c r="D40" s="449">
        <v>100</v>
      </c>
      <c r="E40" s="449">
        <v>100</v>
      </c>
      <c r="F40" s="449">
        <v>100</v>
      </c>
      <c r="G40" s="249">
        <v>100</v>
      </c>
      <c r="H40" s="249">
        <v>100</v>
      </c>
      <c r="I40" s="249">
        <v>100</v>
      </c>
      <c r="J40" s="249">
        <v>100</v>
      </c>
      <c r="K40" s="249">
        <v>100</v>
      </c>
      <c r="L40" s="249">
        <v>100</v>
      </c>
      <c r="M40" s="249">
        <v>97</v>
      </c>
      <c r="N40" s="250">
        <f t="shared" si="6"/>
        <v>99.7</v>
      </c>
      <c r="O40" s="249"/>
      <c r="P40" s="249">
        <v>96</v>
      </c>
      <c r="Q40" s="250">
        <f t="shared" si="7"/>
        <v>96</v>
      </c>
      <c r="R40" s="250">
        <f t="shared" si="8"/>
        <v>98.466666666666654</v>
      </c>
      <c r="S40" s="190"/>
      <c r="T40" s="190"/>
      <c r="U40" s="253">
        <f t="shared" ref="U40:AD40" si="127">IF(G40&gt;=$R$16,G40,"")</f>
        <v>100</v>
      </c>
      <c r="V40" s="253">
        <f t="shared" si="127"/>
        <v>100</v>
      </c>
      <c r="W40" s="253">
        <f t="shared" si="127"/>
        <v>100</v>
      </c>
      <c r="X40" s="253">
        <f t="shared" si="127"/>
        <v>100</v>
      </c>
      <c r="Y40" s="253">
        <f t="shared" si="127"/>
        <v>100</v>
      </c>
      <c r="Z40" s="253">
        <f t="shared" si="127"/>
        <v>100</v>
      </c>
      <c r="AA40" s="253">
        <f t="shared" si="127"/>
        <v>97</v>
      </c>
      <c r="AB40" s="253">
        <f t="shared" si="127"/>
        <v>99.7</v>
      </c>
      <c r="AC40" s="253" t="str">
        <f t="shared" si="127"/>
        <v/>
      </c>
      <c r="AD40" s="253">
        <f t="shared" si="127"/>
        <v>96</v>
      </c>
      <c r="AE40" s="254">
        <f t="shared" ref="AE40:AN40" si="128">IFERROR(RANK(U40,$U40:$AD40,0)+COUNTIF($U40:U40,U40)-1,"")</f>
        <v>1</v>
      </c>
      <c r="AF40" s="254">
        <f t="shared" si="128"/>
        <v>2</v>
      </c>
      <c r="AG40" s="254">
        <f t="shared" si="128"/>
        <v>3</v>
      </c>
      <c r="AH40" s="254">
        <f t="shared" si="128"/>
        <v>4</v>
      </c>
      <c r="AI40" s="254">
        <f t="shared" si="128"/>
        <v>5</v>
      </c>
      <c r="AJ40" s="254">
        <f t="shared" si="128"/>
        <v>6</v>
      </c>
      <c r="AK40" s="254">
        <f t="shared" si="128"/>
        <v>8</v>
      </c>
      <c r="AL40" s="254">
        <f t="shared" si="128"/>
        <v>7</v>
      </c>
      <c r="AM40" s="254" t="str">
        <f t="shared" si="128"/>
        <v/>
      </c>
      <c r="AN40" s="254">
        <f t="shared" si="128"/>
        <v>9</v>
      </c>
      <c r="AO40" s="379" t="str">
        <f t="shared" si="15"/>
        <v>mampu mengenal dan menunjukkan letak kota/kabupaten dan provinsi tempat tinggalnya pada peta konvensional/digital.</v>
      </c>
      <c r="AP40" s="380" t="str">
        <f t="shared" si="16"/>
        <v>mampu mengidentifikasi kekayaan alam yang ada di daerah tempat, memanfaatkan,  dan mengorelasikannya dengan pengaruh geografisnya.</v>
      </c>
      <c r="AQ40" s="380" t="str">
        <f t="shared" si="17"/>
        <v>mampu membedakan kehidupan masyarakat dan mengorelasikan  pengaruh geografis dengan mata pencaharian dominan di daerah tempat tinggalnya.</v>
      </c>
      <c r="AR40" s="380" t="str">
        <f t="shared" si="18"/>
        <v>mampu mendeskripsikan, menjelaskan cara melestarikan, dan manfaat keragaman budaya dan kearifan lokal daerahnya masing-masing</v>
      </c>
      <c r="AS40" s="380" t="str">
        <f t="shared" si="19"/>
        <v>mampu mengidentifikasi dan menentukan faktor keragaman budaya di Indonesia.</v>
      </c>
      <c r="AT40" s="380" t="str">
        <f t="shared" si="20"/>
        <v>mampu menjelaskan manfaat dan cara melestarikan keragaman budaya, menunjukkan sikap menghargai keberagaman di lingkungannya</v>
      </c>
      <c r="AU40" s="380" t="str">
        <f t="shared" si="21"/>
        <v>Peserta didik mampu mengidentifikasi, mendeskripsikan, mengkategorikan jenis kebutuhan berdasarkan kepentingan.</v>
      </c>
      <c r="AV40" s="380" t="str">
        <f t="shared" si="22"/>
        <v xml:space="preserve">Peserta didik mampu membedakan dan mengidentifikasi syarat terjadinya pertukaran barang kebutuhan melalui kegiatan. </v>
      </c>
      <c r="AW40" s="380" t="str">
        <f t="shared" si="23"/>
        <v xml:space="preserve">Peserta didik mampu mengidentifikasi norma dan adat istiadat yang berlaku di daerah tempat tinggalnya. </v>
      </c>
      <c r="AX40" s="380" t="str">
        <f t="shared" si="24"/>
        <v/>
      </c>
      <c r="AY40" s="255" t="str">
        <f t="shared" ref="AY40:BH40" si="129">IF(G40&lt;$R$16,G40,"")</f>
        <v/>
      </c>
      <c r="AZ40" s="255" t="str">
        <f t="shared" si="129"/>
        <v/>
      </c>
      <c r="BA40" s="255" t="str">
        <f t="shared" si="129"/>
        <v/>
      </c>
      <c r="BB40" s="255" t="str">
        <f t="shared" si="129"/>
        <v/>
      </c>
      <c r="BC40" s="255" t="str">
        <f t="shared" si="129"/>
        <v/>
      </c>
      <c r="BD40" s="255" t="str">
        <f t="shared" si="129"/>
        <v/>
      </c>
      <c r="BE40" s="255" t="str">
        <f t="shared" si="129"/>
        <v/>
      </c>
      <c r="BF40" s="255" t="str">
        <f t="shared" si="129"/>
        <v/>
      </c>
      <c r="BG40" s="255">
        <f t="shared" si="129"/>
        <v>0</v>
      </c>
      <c r="BH40" s="255" t="str">
        <f t="shared" si="129"/>
        <v/>
      </c>
      <c r="BI40" s="225" t="str">
        <f t="shared" ref="BI40:BR40" si="130">IFERROR(RANK(AY40,$AY40:$BH40,0)+COUNTIF($AY40:AY40,AY40)-1,"")</f>
        <v/>
      </c>
      <c r="BJ40" s="225" t="str">
        <f t="shared" si="130"/>
        <v/>
      </c>
      <c r="BK40" s="225" t="str">
        <f t="shared" si="130"/>
        <v/>
      </c>
      <c r="BL40" s="225" t="str">
        <f t="shared" si="130"/>
        <v/>
      </c>
      <c r="BM40" s="225" t="str">
        <f t="shared" si="130"/>
        <v/>
      </c>
      <c r="BN40" s="225" t="str">
        <f t="shared" si="130"/>
        <v/>
      </c>
      <c r="BO40" s="225" t="str">
        <f t="shared" si="130"/>
        <v/>
      </c>
      <c r="BP40" s="225" t="str">
        <f t="shared" si="130"/>
        <v/>
      </c>
      <c r="BQ40" s="225">
        <f t="shared" si="130"/>
        <v>1</v>
      </c>
      <c r="BR40" s="225" t="str">
        <f t="shared" si="130"/>
        <v/>
      </c>
      <c r="BS40" s="379" t="str">
        <f t="shared" si="27"/>
        <v/>
      </c>
      <c r="BT40" s="377" t="str">
        <f t="shared" si="28"/>
        <v/>
      </c>
      <c r="BU40" s="377" t="str">
        <f t="shared" si="29"/>
        <v/>
      </c>
      <c r="BV40" s="377" t="str">
        <f t="shared" si="30"/>
        <v/>
      </c>
      <c r="BW40" s="377" t="str">
        <f t="shared" si="31"/>
        <v/>
      </c>
      <c r="BX40" s="377" t="str">
        <f t="shared" si="32"/>
        <v/>
      </c>
      <c r="BY40" s="377" t="str">
        <f t="shared" si="33"/>
        <v/>
      </c>
      <c r="BZ40" s="377" t="str">
        <f t="shared" si="34"/>
        <v/>
      </c>
      <c r="CA40" s="377" t="str">
        <f t="shared" si="35"/>
        <v/>
      </c>
      <c r="CB40" s="377" t="str">
        <f t="shared" si="36"/>
        <v xml:space="preserve">Peserta didik mampu membedakan peraturan tertulis dan tidak tertulis dan menganalisis manfaat mematuhi peraturan. </v>
      </c>
      <c r="CC40"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40" s="257" t="str">
        <f t="shared" si="38"/>
        <v>Kompetensi dalam hal Peserta didik mampu membedakan peraturan tertulis dan tidak tertulis dan menganalisis manfaat mematuhi peraturan. , perlu ditingkatkan.</v>
      </c>
    </row>
    <row r="41" spans="1:82" ht="18.75" customHeight="1">
      <c r="A41" s="190"/>
      <c r="B41" s="208">
        <f>'DATA PESERTA DIDIK'!A31</f>
        <v>26</v>
      </c>
      <c r="C41" s="248" t="str">
        <f>'DATA PESERTA DIDIK'!D31</f>
        <v>NAUFAL IHSAN HAWARI</v>
      </c>
      <c r="D41" s="449">
        <v>100</v>
      </c>
      <c r="E41" s="449">
        <v>100</v>
      </c>
      <c r="F41" s="449">
        <v>100</v>
      </c>
      <c r="G41" s="249">
        <v>100</v>
      </c>
      <c r="H41" s="249">
        <v>100</v>
      </c>
      <c r="I41" s="249">
        <v>100</v>
      </c>
      <c r="J41" s="249">
        <v>100</v>
      </c>
      <c r="K41" s="249">
        <v>100</v>
      </c>
      <c r="L41" s="249">
        <v>100</v>
      </c>
      <c r="M41" s="249">
        <v>98</v>
      </c>
      <c r="N41" s="250">
        <f t="shared" si="6"/>
        <v>99.8</v>
      </c>
      <c r="O41" s="249"/>
      <c r="P41" s="249">
        <v>99</v>
      </c>
      <c r="Q41" s="250">
        <f t="shared" si="7"/>
        <v>99</v>
      </c>
      <c r="R41" s="250">
        <f t="shared" si="8"/>
        <v>99.533333333333346</v>
      </c>
      <c r="S41" s="190"/>
      <c r="T41" s="190"/>
      <c r="U41" s="253">
        <f t="shared" ref="U41:AD41" si="131">IF(G41&gt;=$R$16,G41,"")</f>
        <v>100</v>
      </c>
      <c r="V41" s="253">
        <f t="shared" si="131"/>
        <v>100</v>
      </c>
      <c r="W41" s="253">
        <f t="shared" si="131"/>
        <v>100</v>
      </c>
      <c r="X41" s="253">
        <f t="shared" si="131"/>
        <v>100</v>
      </c>
      <c r="Y41" s="253">
        <f t="shared" si="131"/>
        <v>100</v>
      </c>
      <c r="Z41" s="253">
        <f t="shared" si="131"/>
        <v>100</v>
      </c>
      <c r="AA41" s="253">
        <f t="shared" si="131"/>
        <v>98</v>
      </c>
      <c r="AB41" s="253">
        <f t="shared" si="131"/>
        <v>99.8</v>
      </c>
      <c r="AC41" s="253" t="str">
        <f t="shared" si="131"/>
        <v/>
      </c>
      <c r="AD41" s="253">
        <f t="shared" si="131"/>
        <v>99</v>
      </c>
      <c r="AE41" s="254">
        <f t="shared" ref="AE41:AN41" si="132">IFERROR(RANK(U41,$U41:$AD41,0)+COUNTIF($U41:U41,U41)-1,"")</f>
        <v>1</v>
      </c>
      <c r="AF41" s="254">
        <f t="shared" si="132"/>
        <v>2</v>
      </c>
      <c r="AG41" s="254">
        <f t="shared" si="132"/>
        <v>3</v>
      </c>
      <c r="AH41" s="254">
        <f t="shared" si="132"/>
        <v>4</v>
      </c>
      <c r="AI41" s="254">
        <f t="shared" si="132"/>
        <v>5</v>
      </c>
      <c r="AJ41" s="254">
        <f t="shared" si="132"/>
        <v>6</v>
      </c>
      <c r="AK41" s="254">
        <f t="shared" si="132"/>
        <v>9</v>
      </c>
      <c r="AL41" s="254">
        <f t="shared" si="132"/>
        <v>7</v>
      </c>
      <c r="AM41" s="254" t="str">
        <f t="shared" si="132"/>
        <v/>
      </c>
      <c r="AN41" s="254">
        <f t="shared" si="132"/>
        <v>8</v>
      </c>
      <c r="AO41" s="379" t="str">
        <f t="shared" si="15"/>
        <v>mampu mengenal dan menunjukkan letak kota/kabupaten dan provinsi tempat tinggalnya pada peta konvensional/digital.</v>
      </c>
      <c r="AP41" s="380" t="str">
        <f t="shared" si="16"/>
        <v>mampu mengidentifikasi kekayaan alam yang ada di daerah tempat, memanfaatkan,  dan mengorelasikannya dengan pengaruh geografisnya.</v>
      </c>
      <c r="AQ41" s="380" t="str">
        <f t="shared" si="17"/>
        <v>mampu membedakan kehidupan masyarakat dan mengorelasikan  pengaruh geografis dengan mata pencaharian dominan di daerah tempat tinggalnya.</v>
      </c>
      <c r="AR41" s="380" t="str">
        <f t="shared" si="18"/>
        <v>mampu mendeskripsikan, menjelaskan cara melestarikan, dan manfaat keragaman budaya dan kearifan lokal daerahnya masing-masing</v>
      </c>
      <c r="AS41" s="380" t="str">
        <f t="shared" si="19"/>
        <v>mampu mengidentifikasi dan menentukan faktor keragaman budaya di Indonesia.</v>
      </c>
      <c r="AT41" s="380" t="str">
        <f t="shared" si="20"/>
        <v>mampu menjelaskan manfaat dan cara melestarikan keragaman budaya, menunjukkan sikap menghargai keberagaman di lingkungannya</v>
      </c>
      <c r="AU41" s="380" t="str">
        <f t="shared" si="21"/>
        <v>Peserta didik mampu mengidentifikasi, mendeskripsikan, mengkategorikan jenis kebutuhan berdasarkan kepentingan.</v>
      </c>
      <c r="AV41" s="380" t="str">
        <f t="shared" si="22"/>
        <v xml:space="preserve">Peserta didik mampu membedakan dan mengidentifikasi syarat terjadinya pertukaran barang kebutuhan melalui kegiatan. </v>
      </c>
      <c r="AW41" s="380" t="str">
        <f t="shared" si="23"/>
        <v xml:space="preserve">Peserta didik mampu mengidentifikasi norma dan adat istiadat yang berlaku di daerah tempat tinggalnya. </v>
      </c>
      <c r="AX41" s="380" t="str">
        <f t="shared" si="24"/>
        <v/>
      </c>
      <c r="AY41" s="255" t="str">
        <f t="shared" ref="AY41:BH41" si="133">IF(G41&lt;$R$16,G41,"")</f>
        <v/>
      </c>
      <c r="AZ41" s="255" t="str">
        <f t="shared" si="133"/>
        <v/>
      </c>
      <c r="BA41" s="255" t="str">
        <f t="shared" si="133"/>
        <v/>
      </c>
      <c r="BB41" s="255" t="str">
        <f t="shared" si="133"/>
        <v/>
      </c>
      <c r="BC41" s="255" t="str">
        <f t="shared" si="133"/>
        <v/>
      </c>
      <c r="BD41" s="255" t="str">
        <f t="shared" si="133"/>
        <v/>
      </c>
      <c r="BE41" s="255" t="str">
        <f t="shared" si="133"/>
        <v/>
      </c>
      <c r="BF41" s="255" t="str">
        <f t="shared" si="133"/>
        <v/>
      </c>
      <c r="BG41" s="255">
        <f t="shared" si="133"/>
        <v>0</v>
      </c>
      <c r="BH41" s="255" t="str">
        <f t="shared" si="133"/>
        <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t="str">
        <f t="shared" si="134"/>
        <v/>
      </c>
      <c r="BQ41" s="225">
        <f t="shared" si="134"/>
        <v>1</v>
      </c>
      <c r="BR41" s="225" t="str">
        <f t="shared" si="134"/>
        <v/>
      </c>
      <c r="BS41" s="379" t="str">
        <f t="shared" si="27"/>
        <v/>
      </c>
      <c r="BT41" s="377" t="str">
        <f t="shared" si="28"/>
        <v/>
      </c>
      <c r="BU41" s="377" t="str">
        <f t="shared" si="29"/>
        <v/>
      </c>
      <c r="BV41" s="377" t="str">
        <f t="shared" si="30"/>
        <v/>
      </c>
      <c r="BW41" s="377" t="str">
        <f t="shared" si="31"/>
        <v/>
      </c>
      <c r="BX41" s="377" t="str">
        <f t="shared" si="32"/>
        <v/>
      </c>
      <c r="BY41" s="377" t="str">
        <f t="shared" si="33"/>
        <v/>
      </c>
      <c r="BZ41" s="377" t="str">
        <f t="shared" si="34"/>
        <v/>
      </c>
      <c r="CA41" s="377" t="str">
        <f t="shared" si="35"/>
        <v/>
      </c>
      <c r="CB41" s="377" t="str">
        <f t="shared" si="36"/>
        <v xml:space="preserve">Peserta didik mampu membedakan peraturan tertulis dan tidak tertulis dan menganalisis manfaat mematuhi peraturan. </v>
      </c>
      <c r="CC41"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sudah tercapai.</v>
      </c>
      <c r="CD41" s="257" t="str">
        <f t="shared" si="38"/>
        <v>Kompetensi dalam hal Peserta didik mampu membedakan peraturan tertulis dan tidak tertulis dan menganalisis manfaat mematuhi peraturan. , perlu ditingkatkan.</v>
      </c>
    </row>
    <row r="42" spans="1:82" ht="18.75" customHeight="1">
      <c r="A42" s="190"/>
      <c r="B42" s="208">
        <f>'DATA PESERTA DIDIK'!A32</f>
        <v>27</v>
      </c>
      <c r="C42" s="248" t="str">
        <f>'DATA PESERTA DIDIK'!D32</f>
        <v>SULTAN ATHALA DAVILLIO JAYANEGARA</v>
      </c>
      <c r="D42" s="449">
        <v>100</v>
      </c>
      <c r="E42" s="449">
        <v>97.142857142857139</v>
      </c>
      <c r="F42" s="449">
        <v>97.142857142857139</v>
      </c>
      <c r="G42" s="249">
        <v>89</v>
      </c>
      <c r="H42" s="249">
        <v>99.583333333333329</v>
      </c>
      <c r="I42" s="249">
        <v>99.583333333333329</v>
      </c>
      <c r="J42" s="249">
        <v>100</v>
      </c>
      <c r="K42" s="249">
        <v>100</v>
      </c>
      <c r="L42" s="249">
        <v>100</v>
      </c>
      <c r="M42" s="249">
        <v>100</v>
      </c>
      <c r="N42" s="250">
        <f t="shared" si="6"/>
        <v>98.245238095238093</v>
      </c>
      <c r="O42" s="249"/>
      <c r="P42" s="249">
        <v>99</v>
      </c>
      <c r="Q42" s="250">
        <f t="shared" si="7"/>
        <v>99</v>
      </c>
      <c r="R42" s="250">
        <f t="shared" si="8"/>
        <v>98.4968253968254</v>
      </c>
      <c r="S42" s="190"/>
      <c r="T42" s="190"/>
      <c r="U42" s="253" t="str">
        <f t="shared" ref="U42:AD42" si="135">IF(G42&gt;=$R$16,G42,"")</f>
        <v/>
      </c>
      <c r="V42" s="253">
        <f t="shared" si="135"/>
        <v>99.583333333333329</v>
      </c>
      <c r="W42" s="253">
        <f t="shared" si="135"/>
        <v>99.583333333333329</v>
      </c>
      <c r="X42" s="253">
        <f t="shared" si="135"/>
        <v>100</v>
      </c>
      <c r="Y42" s="253">
        <f t="shared" si="135"/>
        <v>100</v>
      </c>
      <c r="Z42" s="253">
        <f t="shared" si="135"/>
        <v>100</v>
      </c>
      <c r="AA42" s="253">
        <f t="shared" si="135"/>
        <v>100</v>
      </c>
      <c r="AB42" s="253">
        <f t="shared" si="135"/>
        <v>98.245238095238093</v>
      </c>
      <c r="AC42" s="253" t="str">
        <f t="shared" si="135"/>
        <v/>
      </c>
      <c r="AD42" s="253">
        <f t="shared" si="135"/>
        <v>99</v>
      </c>
      <c r="AE42" s="254" t="str">
        <f t="shared" ref="AE42:AN42" si="136">IFERROR(RANK(U42,$U42:$AD42,0)+COUNTIF($U42:U42,U42)-1,"")</f>
        <v/>
      </c>
      <c r="AF42" s="254">
        <f t="shared" si="136"/>
        <v>5</v>
      </c>
      <c r="AG42" s="254">
        <f t="shared" si="136"/>
        <v>6</v>
      </c>
      <c r="AH42" s="254">
        <f t="shared" si="136"/>
        <v>1</v>
      </c>
      <c r="AI42" s="254">
        <f t="shared" si="136"/>
        <v>2</v>
      </c>
      <c r="AJ42" s="254">
        <f t="shared" si="136"/>
        <v>3</v>
      </c>
      <c r="AK42" s="254">
        <f t="shared" si="136"/>
        <v>4</v>
      </c>
      <c r="AL42" s="254">
        <f t="shared" si="136"/>
        <v>8</v>
      </c>
      <c r="AM42" s="254" t="str">
        <f t="shared" si="136"/>
        <v/>
      </c>
      <c r="AN42" s="254">
        <f t="shared" si="136"/>
        <v>7</v>
      </c>
      <c r="AO42" s="379" t="str">
        <f t="shared" si="15"/>
        <v>mampu mengenal dan menunjukkan letak kota/kabupaten dan provinsi tempat tinggalnya pada peta konvensional/digital.</v>
      </c>
      <c r="AP42" s="380" t="str">
        <f t="shared" si="16"/>
        <v/>
      </c>
      <c r="AQ42" s="380" t="str">
        <f t="shared" si="17"/>
        <v/>
      </c>
      <c r="AR42" s="380" t="str">
        <f t="shared" si="18"/>
        <v/>
      </c>
      <c r="AS42" s="380" t="str">
        <f t="shared" si="19"/>
        <v>mampu mengidentifikasi dan menentukan faktor keragaman budaya di Indonesia.</v>
      </c>
      <c r="AT42" s="380" t="str">
        <f t="shared" si="20"/>
        <v>mampu menjelaskan manfaat dan cara melestarikan keragaman budaya, menunjukkan sikap menghargai keberagaman di lingkungannya</v>
      </c>
      <c r="AU42" s="380" t="str">
        <f t="shared" si="21"/>
        <v>Peserta didik mampu mengidentifikasi, mendeskripsikan, mengkategorikan jenis kebutuhan berdasarkan kepentingan.</v>
      </c>
      <c r="AV42" s="380" t="str">
        <f t="shared" si="22"/>
        <v xml:space="preserve">Peserta didik mampu membedakan dan mengidentifikasi syarat terjadinya pertukaran barang kebutuhan melalui kegiatan. </v>
      </c>
      <c r="AW42" s="380" t="str">
        <f t="shared" si="23"/>
        <v xml:space="preserve">Peserta didik mampu mengidentifikasi norma dan adat istiadat yang berlaku di daerah tempat tinggalnya. </v>
      </c>
      <c r="AX42" s="380" t="str">
        <f t="shared" si="24"/>
        <v xml:space="preserve">Peserta didik mampu membedakan peraturan tertulis dan tidak tertulis dan menganalisis manfaat mematuhi peraturan. </v>
      </c>
      <c r="AY42" s="255">
        <f t="shared" ref="AY42:BH42" si="137">IF(G42&lt;$R$16,G42,"")</f>
        <v>89</v>
      </c>
      <c r="AZ42" s="255" t="str">
        <f t="shared" si="137"/>
        <v/>
      </c>
      <c r="BA42" s="255" t="str">
        <f t="shared" si="137"/>
        <v/>
      </c>
      <c r="BB42" s="255" t="str">
        <f t="shared" si="137"/>
        <v/>
      </c>
      <c r="BC42" s="255" t="str">
        <f t="shared" si="137"/>
        <v/>
      </c>
      <c r="BD42" s="255" t="str">
        <f t="shared" si="137"/>
        <v/>
      </c>
      <c r="BE42" s="255" t="str">
        <f t="shared" si="137"/>
        <v/>
      </c>
      <c r="BF42" s="255" t="str">
        <f t="shared" si="137"/>
        <v/>
      </c>
      <c r="BG42" s="255">
        <f t="shared" si="137"/>
        <v>0</v>
      </c>
      <c r="BH42" s="255" t="str">
        <f t="shared" si="137"/>
        <v/>
      </c>
      <c r="BI42" s="225">
        <f t="shared" ref="BI42:BR42" si="138">IFERROR(RANK(AY42,$AY42:$BH42,0)+COUNTIF($AY42:AY42,AY42)-1,"")</f>
        <v>1</v>
      </c>
      <c r="BJ42" s="225" t="str">
        <f t="shared" si="138"/>
        <v/>
      </c>
      <c r="BK42" s="225" t="str">
        <f t="shared" si="138"/>
        <v/>
      </c>
      <c r="BL42" s="225" t="str">
        <f t="shared" si="138"/>
        <v/>
      </c>
      <c r="BM42" s="225" t="str">
        <f t="shared" si="138"/>
        <v/>
      </c>
      <c r="BN42" s="225" t="str">
        <f t="shared" si="138"/>
        <v/>
      </c>
      <c r="BO42" s="225" t="str">
        <f t="shared" si="138"/>
        <v/>
      </c>
      <c r="BP42" s="225" t="str">
        <f t="shared" si="138"/>
        <v/>
      </c>
      <c r="BQ42" s="225">
        <f t="shared" si="138"/>
        <v>2</v>
      </c>
      <c r="BR42" s="225" t="str">
        <f t="shared" si="138"/>
        <v/>
      </c>
      <c r="BS42" s="379" t="str">
        <f t="shared" si="27"/>
        <v/>
      </c>
      <c r="BT42" s="377" t="str">
        <f t="shared" si="28"/>
        <v>mampu mengidentifikasi kekayaan alam yang ada di daerah tempat, memanfaatkan,  dan mengorelasikannya dengan pengaruh geografisnya.</v>
      </c>
      <c r="BU42" s="377" t="str">
        <f t="shared" si="29"/>
        <v>mampu membedakan kehidupan masyarakat dan mengorelasikan  pengaruh geografis dengan mata pencaharian dominan di daerah tempat tinggalnya.</v>
      </c>
      <c r="BV42" s="377" t="str">
        <f t="shared" si="30"/>
        <v>mampu mendeskripsikan, menjelaskan cara melestarikan, dan manfaat keragaman budaya dan kearifan lokal daerahnya masing-masing</v>
      </c>
      <c r="BW42" s="377" t="str">
        <f t="shared" si="31"/>
        <v/>
      </c>
      <c r="BX42" s="377" t="str">
        <f t="shared" si="32"/>
        <v/>
      </c>
      <c r="BY42" s="377" t="str">
        <f t="shared" si="33"/>
        <v/>
      </c>
      <c r="BZ42" s="377" t="str">
        <f t="shared" si="34"/>
        <v/>
      </c>
      <c r="CA42" s="377" t="str">
        <f t="shared" si="35"/>
        <v/>
      </c>
      <c r="CB42" s="377" t="str">
        <f t="shared" si="36"/>
        <v/>
      </c>
      <c r="CC42" s="257" t="str">
        <f t="shared" si="37"/>
        <v>Kompetensi dalam hal mampu mengenal dan menunjukkan letak kota/kabupaten dan provinsi tempat tinggalnya pada peta konvensional/digital.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42"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 perlu ditingkatkan.</v>
      </c>
    </row>
    <row r="43" spans="1:82" ht="18.75" customHeight="1">
      <c r="A43" s="190"/>
      <c r="B43" s="208">
        <f>'DATA PESERTA DIDIK'!A33</f>
        <v>28</v>
      </c>
      <c r="C43" s="248" t="str">
        <f>'DATA PESERTA DIDIK'!D33</f>
        <v>SYIFA AZZAHRA RAHMANIA</v>
      </c>
      <c r="D43" s="449">
        <v>100</v>
      </c>
      <c r="E43" s="449">
        <v>97.142857142857139</v>
      </c>
      <c r="F43" s="449">
        <v>97.142857142857139</v>
      </c>
      <c r="G43" s="249">
        <v>100</v>
      </c>
      <c r="H43" s="249">
        <v>99.583333333333329</v>
      </c>
      <c r="I43" s="249">
        <v>99.583333333333329</v>
      </c>
      <c r="J43" s="249">
        <v>100</v>
      </c>
      <c r="K43" s="249">
        <v>100</v>
      </c>
      <c r="L43" s="249">
        <v>100</v>
      </c>
      <c r="M43" s="249">
        <v>100</v>
      </c>
      <c r="N43" s="250">
        <f t="shared" si="6"/>
        <v>99.345238095238102</v>
      </c>
      <c r="O43" s="249"/>
      <c r="P43" s="249">
        <v>99</v>
      </c>
      <c r="Q43" s="250">
        <f t="shared" si="7"/>
        <v>99</v>
      </c>
      <c r="R43" s="250">
        <f t="shared" si="8"/>
        <v>99.230158730158735</v>
      </c>
      <c r="S43" s="190"/>
      <c r="T43" s="190"/>
      <c r="U43" s="253">
        <f t="shared" ref="U43:AD43" si="139">IF(G43&gt;=$R$16,G43,"")</f>
        <v>100</v>
      </c>
      <c r="V43" s="253">
        <f t="shared" si="139"/>
        <v>99.583333333333329</v>
      </c>
      <c r="W43" s="253">
        <f t="shared" si="139"/>
        <v>99.583333333333329</v>
      </c>
      <c r="X43" s="253">
        <f t="shared" si="139"/>
        <v>100</v>
      </c>
      <c r="Y43" s="253">
        <f t="shared" si="139"/>
        <v>100</v>
      </c>
      <c r="Z43" s="253">
        <f t="shared" si="139"/>
        <v>100</v>
      </c>
      <c r="AA43" s="253">
        <f t="shared" si="139"/>
        <v>100</v>
      </c>
      <c r="AB43" s="253">
        <f t="shared" si="139"/>
        <v>99.345238095238102</v>
      </c>
      <c r="AC43" s="253" t="str">
        <f t="shared" si="139"/>
        <v/>
      </c>
      <c r="AD43" s="253">
        <f t="shared" si="139"/>
        <v>99</v>
      </c>
      <c r="AE43" s="254">
        <f t="shared" ref="AE43:AN43" si="140">IFERROR(RANK(U43,$U43:$AD43,0)+COUNTIF($U43:U43,U43)-1,"")</f>
        <v>1</v>
      </c>
      <c r="AF43" s="254">
        <f t="shared" si="140"/>
        <v>6</v>
      </c>
      <c r="AG43" s="254">
        <f t="shared" si="140"/>
        <v>7</v>
      </c>
      <c r="AH43" s="254">
        <f t="shared" si="140"/>
        <v>2</v>
      </c>
      <c r="AI43" s="254">
        <f t="shared" si="140"/>
        <v>3</v>
      </c>
      <c r="AJ43" s="254">
        <f t="shared" si="140"/>
        <v>4</v>
      </c>
      <c r="AK43" s="254">
        <f t="shared" si="140"/>
        <v>5</v>
      </c>
      <c r="AL43" s="254">
        <f t="shared" si="140"/>
        <v>8</v>
      </c>
      <c r="AM43" s="254" t="str">
        <f t="shared" si="140"/>
        <v/>
      </c>
      <c r="AN43" s="254">
        <f t="shared" si="140"/>
        <v>9</v>
      </c>
      <c r="AO43" s="379" t="str">
        <f t="shared" si="15"/>
        <v>mampu mengenal dan menunjukkan letak kota/kabupaten dan provinsi tempat tinggalnya pada peta konvensional/digital.</v>
      </c>
      <c r="AP43" s="380" t="str">
        <f t="shared" si="16"/>
        <v/>
      </c>
      <c r="AQ43" s="380" t="str">
        <f t="shared" si="17"/>
        <v/>
      </c>
      <c r="AR43" s="380" t="str">
        <f t="shared" si="18"/>
        <v>mampu mendeskripsikan, menjelaskan cara melestarikan, dan manfaat keragaman budaya dan kearifan lokal daerahnya masing-masing</v>
      </c>
      <c r="AS43" s="380" t="str">
        <f t="shared" si="19"/>
        <v>mampu mengidentifikasi dan menentukan faktor keragaman budaya di Indonesia.</v>
      </c>
      <c r="AT43" s="380" t="str">
        <f t="shared" si="20"/>
        <v>mampu menjelaskan manfaat dan cara melestarikan keragaman budaya, menunjukkan sikap menghargai keberagaman di lingkungannya</v>
      </c>
      <c r="AU43" s="380" t="str">
        <f t="shared" si="21"/>
        <v>Peserta didik mampu mengidentifikasi, mendeskripsikan, mengkategorikan jenis kebutuhan berdasarkan kepentingan.</v>
      </c>
      <c r="AV43" s="380" t="str">
        <f t="shared" si="22"/>
        <v xml:space="preserve">Peserta didik mampu membedakan dan mengidentifikasi syarat terjadinya pertukaran barang kebutuhan melalui kegiatan. </v>
      </c>
      <c r="AW43" s="380" t="str">
        <f t="shared" si="23"/>
        <v xml:space="preserve">Peserta didik mampu mengidentifikasi norma dan adat istiadat yang berlaku di daerah tempat tinggalnya. </v>
      </c>
      <c r="AX43" s="380" t="str">
        <f t="shared" si="24"/>
        <v xml:space="preserve">Peserta didik mampu membedakan peraturan tertulis dan tidak tertulis dan menganalisis manfaat mematuhi peraturan. </v>
      </c>
      <c r="AY43" s="255" t="str">
        <f t="shared" ref="AY43:BH43" si="141">IF(G43&lt;$R$16,G43,"")</f>
        <v/>
      </c>
      <c r="AZ43" s="255" t="str">
        <f t="shared" si="141"/>
        <v/>
      </c>
      <c r="BA43" s="255" t="str">
        <f t="shared" si="141"/>
        <v/>
      </c>
      <c r="BB43" s="255" t="str">
        <f t="shared" si="141"/>
        <v/>
      </c>
      <c r="BC43" s="255" t="str">
        <f t="shared" si="141"/>
        <v/>
      </c>
      <c r="BD43" s="255" t="str">
        <f t="shared" si="141"/>
        <v/>
      </c>
      <c r="BE43" s="255" t="str">
        <f t="shared" si="141"/>
        <v/>
      </c>
      <c r="BF43" s="255" t="str">
        <f t="shared" si="141"/>
        <v/>
      </c>
      <c r="BG43" s="255">
        <f t="shared" si="141"/>
        <v>0</v>
      </c>
      <c r="BH43" s="255" t="str">
        <f t="shared" si="141"/>
        <v/>
      </c>
      <c r="BI43" s="225" t="str">
        <f t="shared" ref="BI43:BR43" si="142">IFERROR(RANK(AY43,$AY43:$BH43,0)+COUNTIF($AY43:AY43,AY43)-1,"")</f>
        <v/>
      </c>
      <c r="BJ43" s="225" t="str">
        <f t="shared" si="142"/>
        <v/>
      </c>
      <c r="BK43" s="225" t="str">
        <f t="shared" si="142"/>
        <v/>
      </c>
      <c r="BL43" s="225" t="str">
        <f t="shared" si="142"/>
        <v/>
      </c>
      <c r="BM43" s="225" t="str">
        <f t="shared" si="142"/>
        <v/>
      </c>
      <c r="BN43" s="225" t="str">
        <f t="shared" si="142"/>
        <v/>
      </c>
      <c r="BO43" s="225" t="str">
        <f t="shared" si="142"/>
        <v/>
      </c>
      <c r="BP43" s="225" t="str">
        <f t="shared" si="142"/>
        <v/>
      </c>
      <c r="BQ43" s="225">
        <f t="shared" si="142"/>
        <v>1</v>
      </c>
      <c r="BR43" s="225" t="str">
        <f t="shared" si="142"/>
        <v/>
      </c>
      <c r="BS43" s="379" t="str">
        <f t="shared" si="27"/>
        <v/>
      </c>
      <c r="BT43" s="377" t="str">
        <f t="shared" si="28"/>
        <v>mampu mengidentifikasi kekayaan alam yang ada di daerah tempat, memanfaatkan,  dan mengorelasikannya dengan pengaruh geografisnya.</v>
      </c>
      <c r="BU43" s="377" t="str">
        <f t="shared" si="29"/>
        <v>mampu membedakan kehidupan masyarakat dan mengorelasikan  pengaruh geografis dengan mata pencaharian dominan di daerah tempat tinggalnya.</v>
      </c>
      <c r="BV43" s="377" t="str">
        <f t="shared" si="30"/>
        <v/>
      </c>
      <c r="BW43" s="377" t="str">
        <f t="shared" si="31"/>
        <v/>
      </c>
      <c r="BX43" s="377" t="str">
        <f t="shared" si="32"/>
        <v/>
      </c>
      <c r="BY43" s="377" t="str">
        <f t="shared" si="33"/>
        <v/>
      </c>
      <c r="BZ43" s="377" t="str">
        <f t="shared" si="34"/>
        <v/>
      </c>
      <c r="CA43" s="377" t="str">
        <f t="shared" si="35"/>
        <v/>
      </c>
      <c r="CB43" s="377" t="str">
        <f t="shared" si="36"/>
        <v/>
      </c>
      <c r="CC43"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43"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44" spans="1:82" ht="18.75" customHeight="1">
      <c r="A44" s="190"/>
      <c r="B44" s="208">
        <f>'DATA PESERTA DIDIK'!A34</f>
        <v>29</v>
      </c>
      <c r="C44" s="248" t="str">
        <f>'DATA PESERTA DIDIK'!D34</f>
        <v>ZERINA RAZEETA SHANUM</v>
      </c>
      <c r="D44" s="449">
        <v>100</v>
      </c>
      <c r="E44" s="449">
        <v>91.428571428571431</v>
      </c>
      <c r="F44" s="449">
        <v>91.428571428571431</v>
      </c>
      <c r="G44" s="249">
        <v>100</v>
      </c>
      <c r="H44" s="249">
        <v>91.666666666666671</v>
      </c>
      <c r="I44" s="249">
        <v>91.666666666666671</v>
      </c>
      <c r="J44" s="249">
        <v>100</v>
      </c>
      <c r="K44" s="249">
        <v>100</v>
      </c>
      <c r="L44" s="249">
        <v>100</v>
      </c>
      <c r="M44" s="249">
        <v>95.833333333333329</v>
      </c>
      <c r="N44" s="250">
        <f t="shared" si="6"/>
        <v>96.202380952380963</v>
      </c>
      <c r="O44" s="249"/>
      <c r="P44" s="249">
        <v>90</v>
      </c>
      <c r="Q44" s="250">
        <f t="shared" si="7"/>
        <v>90</v>
      </c>
      <c r="R44" s="250">
        <f t="shared" si="8"/>
        <v>94.134920634920647</v>
      </c>
      <c r="S44" s="190"/>
      <c r="T44" s="190"/>
      <c r="U44" s="253">
        <f t="shared" ref="U44:AD44" si="143">IF(G44&gt;=$R$16,G44,"")</f>
        <v>100</v>
      </c>
      <c r="V44" s="253" t="str">
        <f t="shared" si="143"/>
        <v/>
      </c>
      <c r="W44" s="253" t="str">
        <f t="shared" si="143"/>
        <v/>
      </c>
      <c r="X44" s="253">
        <f t="shared" si="143"/>
        <v>100</v>
      </c>
      <c r="Y44" s="253">
        <f t="shared" si="143"/>
        <v>100</v>
      </c>
      <c r="Z44" s="253">
        <f t="shared" si="143"/>
        <v>100</v>
      </c>
      <c r="AA44" s="253">
        <f t="shared" si="143"/>
        <v>95.833333333333329</v>
      </c>
      <c r="AB44" s="253">
        <f t="shared" si="143"/>
        <v>96.202380952380963</v>
      </c>
      <c r="AC44" s="253" t="str">
        <f t="shared" si="143"/>
        <v/>
      </c>
      <c r="AD44" s="253" t="str">
        <f t="shared" si="143"/>
        <v/>
      </c>
      <c r="AE44" s="254">
        <f t="shared" ref="AE44:AN44" si="144">IFERROR(RANK(U44,$U44:$AD44,0)+COUNTIF($U44:U44,U44)-1,"")</f>
        <v>1</v>
      </c>
      <c r="AF44" s="254" t="str">
        <f t="shared" si="144"/>
        <v/>
      </c>
      <c r="AG44" s="254" t="str">
        <f t="shared" si="144"/>
        <v/>
      </c>
      <c r="AH44" s="254">
        <f t="shared" si="144"/>
        <v>2</v>
      </c>
      <c r="AI44" s="254">
        <f t="shared" si="144"/>
        <v>3</v>
      </c>
      <c r="AJ44" s="254">
        <f t="shared" si="144"/>
        <v>4</v>
      </c>
      <c r="AK44" s="254">
        <f t="shared" si="144"/>
        <v>6</v>
      </c>
      <c r="AL44" s="254">
        <f t="shared" si="144"/>
        <v>5</v>
      </c>
      <c r="AM44" s="254" t="str">
        <f t="shared" si="144"/>
        <v/>
      </c>
      <c r="AN44" s="254" t="str">
        <f t="shared" si="144"/>
        <v/>
      </c>
      <c r="AO44" s="379" t="str">
        <f t="shared" si="15"/>
        <v>mampu mengenal dan menunjukkan letak kota/kabupaten dan provinsi tempat tinggalnya pada peta konvensional/digital.</v>
      </c>
      <c r="AP44" s="380" t="str">
        <f t="shared" si="16"/>
        <v/>
      </c>
      <c r="AQ44" s="380" t="str">
        <f t="shared" si="17"/>
        <v/>
      </c>
      <c r="AR44" s="380" t="str">
        <f t="shared" si="18"/>
        <v>mampu mendeskripsikan, menjelaskan cara melestarikan, dan manfaat keragaman budaya dan kearifan lokal daerahnya masing-masing</v>
      </c>
      <c r="AS44" s="380" t="str">
        <f t="shared" si="19"/>
        <v/>
      </c>
      <c r="AT44" s="380" t="str">
        <f t="shared" si="20"/>
        <v/>
      </c>
      <c r="AU44" s="380" t="str">
        <f t="shared" si="21"/>
        <v>Peserta didik mampu mengidentifikasi, mendeskripsikan, mengkategorikan jenis kebutuhan berdasarkan kepentingan.</v>
      </c>
      <c r="AV44" s="380" t="str">
        <f t="shared" si="22"/>
        <v xml:space="preserve">Peserta didik mampu membedakan dan mengidentifikasi syarat terjadinya pertukaran barang kebutuhan melalui kegiatan. </v>
      </c>
      <c r="AW44" s="380" t="str">
        <f t="shared" si="23"/>
        <v xml:space="preserve">Peserta didik mampu mengidentifikasi norma dan adat istiadat yang berlaku di daerah tempat tinggalnya. </v>
      </c>
      <c r="AX44" s="380" t="str">
        <f t="shared" si="24"/>
        <v xml:space="preserve">Peserta didik mampu membedakan peraturan tertulis dan tidak tertulis dan menganalisis manfaat mematuhi peraturan. </v>
      </c>
      <c r="AY44" s="255" t="str">
        <f t="shared" ref="AY44:BH44" si="145">IF(G44&lt;$R$16,G44,"")</f>
        <v/>
      </c>
      <c r="AZ44" s="255">
        <f t="shared" si="145"/>
        <v>91.666666666666671</v>
      </c>
      <c r="BA44" s="255">
        <f t="shared" si="145"/>
        <v>91.666666666666671</v>
      </c>
      <c r="BB44" s="255" t="str">
        <f t="shared" si="145"/>
        <v/>
      </c>
      <c r="BC44" s="255" t="str">
        <f t="shared" si="145"/>
        <v/>
      </c>
      <c r="BD44" s="255" t="str">
        <f t="shared" si="145"/>
        <v/>
      </c>
      <c r="BE44" s="255" t="str">
        <f t="shared" si="145"/>
        <v/>
      </c>
      <c r="BF44" s="255" t="str">
        <f t="shared" si="145"/>
        <v/>
      </c>
      <c r="BG44" s="255">
        <f t="shared" si="145"/>
        <v>0</v>
      </c>
      <c r="BH44" s="255">
        <f t="shared" si="145"/>
        <v>90</v>
      </c>
      <c r="BI44" s="225" t="str">
        <f t="shared" ref="BI44:BR44" si="146">IFERROR(RANK(AY44,$AY44:$BH44,0)+COUNTIF($AY44:AY44,AY44)-1,"")</f>
        <v/>
      </c>
      <c r="BJ44" s="225">
        <f t="shared" si="146"/>
        <v>1</v>
      </c>
      <c r="BK44" s="225">
        <f t="shared" si="146"/>
        <v>2</v>
      </c>
      <c r="BL44" s="225" t="str">
        <f t="shared" si="146"/>
        <v/>
      </c>
      <c r="BM44" s="225" t="str">
        <f t="shared" si="146"/>
        <v/>
      </c>
      <c r="BN44" s="225" t="str">
        <f t="shared" si="146"/>
        <v/>
      </c>
      <c r="BO44" s="225" t="str">
        <f t="shared" si="146"/>
        <v/>
      </c>
      <c r="BP44" s="225" t="str">
        <f t="shared" si="146"/>
        <v/>
      </c>
      <c r="BQ44" s="225">
        <f t="shared" si="146"/>
        <v>4</v>
      </c>
      <c r="BR44" s="225">
        <f t="shared" si="146"/>
        <v>3</v>
      </c>
      <c r="BS44" s="379" t="str">
        <f t="shared" si="27"/>
        <v/>
      </c>
      <c r="BT44" s="377" t="str">
        <f t="shared" si="28"/>
        <v>mampu mengidentifikasi kekayaan alam yang ada di daerah tempat, memanfaatkan,  dan mengorelasikannya dengan pengaruh geografisnya.</v>
      </c>
      <c r="BU44" s="377" t="str">
        <f t="shared" si="29"/>
        <v>mampu membedakan kehidupan masyarakat dan mengorelasikan  pengaruh geografis dengan mata pencaharian dominan di daerah tempat tinggalnya.</v>
      </c>
      <c r="BV44" s="377" t="str">
        <f t="shared" si="30"/>
        <v/>
      </c>
      <c r="BW44" s="377" t="str">
        <f t="shared" si="31"/>
        <v>mampu mengidentifikasi dan menentukan faktor keragaman budaya di Indonesia.</v>
      </c>
      <c r="BX44" s="377" t="str">
        <f t="shared" si="32"/>
        <v>mampu menjelaskan manfaat dan cara melestarikan keragaman budaya, menunjukkan sikap menghargai keberagaman di lingkungannya</v>
      </c>
      <c r="BY44" s="377" t="str">
        <f t="shared" si="33"/>
        <v/>
      </c>
      <c r="BZ44" s="377" t="str">
        <f t="shared" si="34"/>
        <v/>
      </c>
      <c r="CA44" s="377" t="str">
        <f t="shared" si="35"/>
        <v/>
      </c>
      <c r="CB44" s="377" t="str">
        <f t="shared" si="36"/>
        <v/>
      </c>
      <c r="CC44"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44"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tinggalnya.mampu mengidentifikasi dan menentukan faktor keragaman budaya di Indonesia.mampu menjelaskan manfaat dan cara melestarikan keragaman budaya, menunjukkan sikap menghargai keberagaman di lingkungannya, perlu ditingkatkan.</v>
      </c>
    </row>
    <row r="45" spans="1:82" ht="18.75" customHeight="1">
      <c r="A45" s="190"/>
      <c r="B45" s="208">
        <f>'DATA PESERTA DIDIK'!A35</f>
        <v>30</v>
      </c>
      <c r="C45" s="248" t="str">
        <f>'DATA PESERTA DIDIK'!D35</f>
        <v>ANAYRA TALITHA AZZAHRA</v>
      </c>
      <c r="D45" s="449">
        <v>100</v>
      </c>
      <c r="E45" s="449">
        <v>100</v>
      </c>
      <c r="F45" s="449">
        <v>100</v>
      </c>
      <c r="G45" s="249">
        <v>89</v>
      </c>
      <c r="H45" s="249">
        <v>100</v>
      </c>
      <c r="I45" s="249">
        <v>100</v>
      </c>
      <c r="J45" s="249">
        <v>91.666666666666671</v>
      </c>
      <c r="K45" s="249">
        <v>100</v>
      </c>
      <c r="L45" s="249">
        <v>100</v>
      </c>
      <c r="M45" s="249">
        <v>95.833333333333329</v>
      </c>
      <c r="N45" s="250">
        <f t="shared" si="6"/>
        <v>97.65</v>
      </c>
      <c r="O45" s="249"/>
      <c r="P45" s="249">
        <v>97</v>
      </c>
      <c r="Q45" s="250">
        <f t="shared" si="7"/>
        <v>97</v>
      </c>
      <c r="R45" s="250">
        <f t="shared" si="8"/>
        <v>97.433333333333337</v>
      </c>
      <c r="S45" s="190"/>
      <c r="T45" s="190"/>
      <c r="U45" s="253" t="str">
        <f t="shared" ref="U45:AD45" si="147">IF(G45&gt;=$R$16,G45,"")</f>
        <v/>
      </c>
      <c r="V45" s="253">
        <f t="shared" si="147"/>
        <v>100</v>
      </c>
      <c r="W45" s="253">
        <f t="shared" si="147"/>
        <v>100</v>
      </c>
      <c r="X45" s="253" t="str">
        <f t="shared" si="147"/>
        <v/>
      </c>
      <c r="Y45" s="253">
        <f t="shared" si="147"/>
        <v>100</v>
      </c>
      <c r="Z45" s="253">
        <f t="shared" si="147"/>
        <v>100</v>
      </c>
      <c r="AA45" s="253">
        <f t="shared" si="147"/>
        <v>95.833333333333329</v>
      </c>
      <c r="AB45" s="253">
        <f t="shared" si="147"/>
        <v>97.65</v>
      </c>
      <c r="AC45" s="253" t="str">
        <f t="shared" si="147"/>
        <v/>
      </c>
      <c r="AD45" s="253">
        <f t="shared" si="147"/>
        <v>97</v>
      </c>
      <c r="AE45" s="254" t="str">
        <f t="shared" ref="AE45:AN45" si="148">IFERROR(RANK(U45,$U45:$AD45,0)+COUNTIF($U45:U45,U45)-1,"")</f>
        <v/>
      </c>
      <c r="AF45" s="254">
        <f t="shared" si="148"/>
        <v>1</v>
      </c>
      <c r="AG45" s="254">
        <f t="shared" si="148"/>
        <v>2</v>
      </c>
      <c r="AH45" s="254" t="str">
        <f t="shared" si="148"/>
        <v/>
      </c>
      <c r="AI45" s="254">
        <f t="shared" si="148"/>
        <v>3</v>
      </c>
      <c r="AJ45" s="254">
        <f t="shared" si="148"/>
        <v>4</v>
      </c>
      <c r="AK45" s="254">
        <f t="shared" si="148"/>
        <v>7</v>
      </c>
      <c r="AL45" s="254">
        <f t="shared" si="148"/>
        <v>5</v>
      </c>
      <c r="AM45" s="254" t="str">
        <f t="shared" si="148"/>
        <v/>
      </c>
      <c r="AN45" s="254">
        <f t="shared" si="148"/>
        <v>6</v>
      </c>
      <c r="AO45" s="379" t="str">
        <f t="shared" si="15"/>
        <v>mampu mengenal dan menunjukkan letak kota/kabupaten dan provinsi tempat tinggalnya pada peta konvensional/digital.</v>
      </c>
      <c r="AP45" s="380" t="str">
        <f t="shared" si="16"/>
        <v>mampu mengidentifikasi kekayaan alam yang ada di daerah tempat, memanfaatkan,  dan mengorelasikannya dengan pengaruh geografisnya.</v>
      </c>
      <c r="AQ45" s="380" t="str">
        <f t="shared" si="17"/>
        <v>mampu membedakan kehidupan masyarakat dan mengorelasikan  pengaruh geografis dengan mata pencaharian dominan di daerah tempat tinggalnya.</v>
      </c>
      <c r="AR45" s="380" t="str">
        <f t="shared" si="18"/>
        <v/>
      </c>
      <c r="AS45" s="380" t="str">
        <f t="shared" si="19"/>
        <v>mampu mengidentifikasi dan menentukan faktor keragaman budaya di Indonesia.</v>
      </c>
      <c r="AT45" s="380" t="str">
        <f t="shared" si="20"/>
        <v>mampu menjelaskan manfaat dan cara melestarikan keragaman budaya, menunjukkan sikap menghargai keberagaman di lingkungannya</v>
      </c>
      <c r="AU45" s="380" t="str">
        <f t="shared" si="21"/>
        <v/>
      </c>
      <c r="AV45" s="380" t="str">
        <f t="shared" si="22"/>
        <v xml:space="preserve">Peserta didik mampu membedakan dan mengidentifikasi syarat terjadinya pertukaran barang kebutuhan melalui kegiatan. </v>
      </c>
      <c r="AW45" s="380" t="str">
        <f t="shared" si="23"/>
        <v xml:space="preserve">Peserta didik mampu mengidentifikasi norma dan adat istiadat yang berlaku di daerah tempat tinggalnya. </v>
      </c>
      <c r="AX45" s="380" t="str">
        <f t="shared" si="24"/>
        <v/>
      </c>
      <c r="AY45" s="255">
        <f t="shared" ref="AY45:BH45" si="149">IF(G45&lt;$R$16,G45,"")</f>
        <v>89</v>
      </c>
      <c r="AZ45" s="255" t="str">
        <f t="shared" si="149"/>
        <v/>
      </c>
      <c r="BA45" s="255" t="str">
        <f t="shared" si="149"/>
        <v/>
      </c>
      <c r="BB45" s="255">
        <f t="shared" si="149"/>
        <v>91.666666666666671</v>
      </c>
      <c r="BC45" s="255" t="str">
        <f t="shared" si="149"/>
        <v/>
      </c>
      <c r="BD45" s="255" t="str">
        <f t="shared" si="149"/>
        <v/>
      </c>
      <c r="BE45" s="255" t="str">
        <f t="shared" si="149"/>
        <v/>
      </c>
      <c r="BF45" s="255" t="str">
        <f t="shared" si="149"/>
        <v/>
      </c>
      <c r="BG45" s="255">
        <f t="shared" si="149"/>
        <v>0</v>
      </c>
      <c r="BH45" s="255" t="str">
        <f t="shared" si="149"/>
        <v/>
      </c>
      <c r="BI45" s="225">
        <f t="shared" ref="BI45:BR45" si="150">IFERROR(RANK(AY45,$AY45:$BH45,0)+COUNTIF($AY45:AY45,AY45)-1,"")</f>
        <v>2</v>
      </c>
      <c r="BJ45" s="225" t="str">
        <f t="shared" si="150"/>
        <v/>
      </c>
      <c r="BK45" s="225" t="str">
        <f t="shared" si="150"/>
        <v/>
      </c>
      <c r="BL45" s="225">
        <f t="shared" si="150"/>
        <v>1</v>
      </c>
      <c r="BM45" s="225" t="str">
        <f t="shared" si="150"/>
        <v/>
      </c>
      <c r="BN45" s="225" t="str">
        <f t="shared" si="150"/>
        <v/>
      </c>
      <c r="BO45" s="225" t="str">
        <f t="shared" si="150"/>
        <v/>
      </c>
      <c r="BP45" s="225" t="str">
        <f t="shared" si="150"/>
        <v/>
      </c>
      <c r="BQ45" s="225">
        <f t="shared" si="150"/>
        <v>3</v>
      </c>
      <c r="BR45" s="225" t="str">
        <f t="shared" si="150"/>
        <v/>
      </c>
      <c r="BS45" s="379" t="str">
        <f t="shared" si="27"/>
        <v/>
      </c>
      <c r="BT45" s="377" t="str">
        <f t="shared" si="28"/>
        <v/>
      </c>
      <c r="BU45" s="377" t="str">
        <f t="shared" si="29"/>
        <v/>
      </c>
      <c r="BV45" s="377" t="str">
        <f t="shared" si="30"/>
        <v>mampu mendeskripsikan, menjelaskan cara melestarikan, dan manfaat keragaman budaya dan kearifan lokal daerahnya masing-masing</v>
      </c>
      <c r="BW45" s="377" t="str">
        <f t="shared" si="31"/>
        <v/>
      </c>
      <c r="BX45" s="377" t="str">
        <f t="shared" si="32"/>
        <v/>
      </c>
      <c r="BY45" s="377" t="str">
        <f t="shared" si="33"/>
        <v>Peserta didik mampu mengidentifikasi, mendeskripsikan, mengkategorikan jenis kebutuhan berdasarkan kepentingan.</v>
      </c>
      <c r="BZ45" s="377" t="str">
        <f t="shared" si="34"/>
        <v/>
      </c>
      <c r="CA45" s="377" t="str">
        <f t="shared" si="35"/>
        <v/>
      </c>
      <c r="CB45" s="377" t="str">
        <f t="shared" si="36"/>
        <v xml:space="preserve">Peserta didik mampu membedakan peraturan tertulis dan tidak tertulis dan menganalisis manfaat mematuhi peraturan. </v>
      </c>
      <c r="CC45"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mengidentifikasi dan menentukan faktor keragaman budaya di Indonesia. mampu menjelaskan manfaat dan cara melestarikan keragaman budaya, menunjukkan sikap menghargai keberagaman di lingkungannya Peserta didik mampu membedakan dan mengidentifikasi syarat terjadinya pertukaran barang kebutuhan melalui kegiatan. Peserta didik mampu mengidentifikasi norma dan adat istiadat yang berlaku di daerah tempat tinggalnya. sudah tercapai.</v>
      </c>
      <c r="CD45" s="257" t="str">
        <f t="shared" si="38"/>
        <v>Kompetensi dalam hal mampu mendeskripsikan, menjelaskan cara melestarikan, dan manfaat keragaman budaya dan kearifan lokal daerahnya masing-masingPeserta didik mampu mengidentifikasi, mendeskripsikan, mengkategorikan jenis kebutuhan berdasarkan kepentingan.Peserta didik mampu membedakan peraturan tertulis dan tidak tertulis dan menganalisis manfaat mematuhi peraturan. , perlu ditingkatkan.</v>
      </c>
    </row>
    <row r="46" spans="1:82" ht="18.75" customHeight="1">
      <c r="A46" s="190"/>
      <c r="B46" s="208">
        <f>'DATA PESERTA DIDIK'!A36</f>
        <v>31</v>
      </c>
      <c r="C46" s="248" t="str">
        <f>'DATA PESERTA DIDIK'!D36</f>
        <v>VARIO RAUF WILUTOMO</v>
      </c>
      <c r="D46" s="449">
        <v>100</v>
      </c>
      <c r="E46" s="449">
        <v>100</v>
      </c>
      <c r="F46" s="449">
        <v>100</v>
      </c>
      <c r="G46" s="249">
        <v>100</v>
      </c>
      <c r="H46" s="249">
        <v>90.833333333333329</v>
      </c>
      <c r="I46" s="249">
        <v>90.833333333333329</v>
      </c>
      <c r="J46" s="249">
        <v>100</v>
      </c>
      <c r="K46" s="249">
        <v>100</v>
      </c>
      <c r="L46" s="249">
        <v>100</v>
      </c>
      <c r="M46" s="249">
        <v>100</v>
      </c>
      <c r="N46" s="250">
        <f t="shared" si="6"/>
        <v>98.166666666666657</v>
      </c>
      <c r="O46" s="249"/>
      <c r="P46" s="249">
        <v>95</v>
      </c>
      <c r="Q46" s="250">
        <f t="shared" si="7"/>
        <v>95</v>
      </c>
      <c r="R46" s="250">
        <f t="shared" si="8"/>
        <v>97.1111111111111</v>
      </c>
      <c r="S46" s="190"/>
      <c r="T46" s="190"/>
      <c r="U46" s="253">
        <f t="shared" ref="U46:AD46" si="151">IF(G46&gt;=$R$16,G46,"")</f>
        <v>100</v>
      </c>
      <c r="V46" s="253" t="str">
        <f t="shared" si="151"/>
        <v/>
      </c>
      <c r="W46" s="253" t="str">
        <f t="shared" si="151"/>
        <v/>
      </c>
      <c r="X46" s="253">
        <f t="shared" si="151"/>
        <v>100</v>
      </c>
      <c r="Y46" s="253">
        <f t="shared" si="151"/>
        <v>100</v>
      </c>
      <c r="Z46" s="253">
        <f t="shared" si="151"/>
        <v>100</v>
      </c>
      <c r="AA46" s="253">
        <f t="shared" si="151"/>
        <v>100</v>
      </c>
      <c r="AB46" s="253">
        <f t="shared" si="151"/>
        <v>98.166666666666657</v>
      </c>
      <c r="AC46" s="253" t="str">
        <f t="shared" si="151"/>
        <v/>
      </c>
      <c r="AD46" s="253">
        <f t="shared" si="151"/>
        <v>95</v>
      </c>
      <c r="AE46" s="254">
        <f t="shared" ref="AE46:AN46" si="152">IFERROR(RANK(U46,$U46:$AD46,0)+COUNTIF($U46:U46,U46)-1,"")</f>
        <v>1</v>
      </c>
      <c r="AF46" s="254" t="str">
        <f t="shared" si="152"/>
        <v/>
      </c>
      <c r="AG46" s="254" t="str">
        <f t="shared" si="152"/>
        <v/>
      </c>
      <c r="AH46" s="254">
        <f t="shared" si="152"/>
        <v>2</v>
      </c>
      <c r="AI46" s="254">
        <f t="shared" si="152"/>
        <v>3</v>
      </c>
      <c r="AJ46" s="254">
        <f t="shared" si="152"/>
        <v>4</v>
      </c>
      <c r="AK46" s="254">
        <f t="shared" si="152"/>
        <v>5</v>
      </c>
      <c r="AL46" s="254">
        <f t="shared" si="152"/>
        <v>6</v>
      </c>
      <c r="AM46" s="254" t="str">
        <f t="shared" si="152"/>
        <v/>
      </c>
      <c r="AN46" s="254">
        <f t="shared" si="152"/>
        <v>7</v>
      </c>
      <c r="AO46" s="379" t="str">
        <f t="shared" si="15"/>
        <v>mampu mengenal dan menunjukkan letak kota/kabupaten dan provinsi tempat tinggalnya pada peta konvensional/digital.</v>
      </c>
      <c r="AP46" s="380" t="str">
        <f t="shared" si="16"/>
        <v>mampu mengidentifikasi kekayaan alam yang ada di daerah tempat, memanfaatkan,  dan mengorelasikannya dengan pengaruh geografisnya.</v>
      </c>
      <c r="AQ46" s="380" t="str">
        <f t="shared" si="17"/>
        <v>mampu membedakan kehidupan masyarakat dan mengorelasikan  pengaruh geografis dengan mata pencaharian dominan di daerah tempat tinggalnya.</v>
      </c>
      <c r="AR46" s="380" t="str">
        <f t="shared" si="18"/>
        <v>mampu mendeskripsikan, menjelaskan cara melestarikan, dan manfaat keragaman budaya dan kearifan lokal daerahnya masing-masing</v>
      </c>
      <c r="AS46" s="380" t="str">
        <f t="shared" si="19"/>
        <v/>
      </c>
      <c r="AT46" s="380" t="str">
        <f t="shared" si="20"/>
        <v/>
      </c>
      <c r="AU46" s="380" t="str">
        <f t="shared" si="21"/>
        <v>Peserta didik mampu mengidentifikasi, mendeskripsikan, mengkategorikan jenis kebutuhan berdasarkan kepentingan.</v>
      </c>
      <c r="AV46" s="380" t="str">
        <f t="shared" si="22"/>
        <v xml:space="preserve">Peserta didik mampu membedakan dan mengidentifikasi syarat terjadinya pertukaran barang kebutuhan melalui kegiatan. </v>
      </c>
      <c r="AW46" s="380" t="str">
        <f t="shared" si="23"/>
        <v xml:space="preserve">Peserta didik mampu mengidentifikasi norma dan adat istiadat yang berlaku di daerah tempat tinggalnya. </v>
      </c>
      <c r="AX46" s="380" t="str">
        <f t="shared" si="24"/>
        <v xml:space="preserve">Peserta didik mampu membedakan peraturan tertulis dan tidak tertulis dan menganalisis manfaat mematuhi peraturan. </v>
      </c>
      <c r="AY46" s="255" t="str">
        <f t="shared" ref="AY46:BH46" si="153">IF(G46&lt;$R$16,G46,"")</f>
        <v/>
      </c>
      <c r="AZ46" s="255">
        <f t="shared" si="153"/>
        <v>90.833333333333329</v>
      </c>
      <c r="BA46" s="255">
        <f t="shared" si="153"/>
        <v>90.833333333333329</v>
      </c>
      <c r="BB46" s="255" t="str">
        <f t="shared" si="153"/>
        <v/>
      </c>
      <c r="BC46" s="255" t="str">
        <f t="shared" si="153"/>
        <v/>
      </c>
      <c r="BD46" s="255" t="str">
        <f t="shared" si="153"/>
        <v/>
      </c>
      <c r="BE46" s="255" t="str">
        <f t="shared" si="153"/>
        <v/>
      </c>
      <c r="BF46" s="255" t="str">
        <f t="shared" si="153"/>
        <v/>
      </c>
      <c r="BG46" s="255">
        <f t="shared" si="153"/>
        <v>0</v>
      </c>
      <c r="BH46" s="255" t="str">
        <f t="shared" si="153"/>
        <v/>
      </c>
      <c r="BI46" s="225" t="str">
        <f t="shared" ref="BI46:BR46" si="154">IFERROR(RANK(AY46,$AY46:$BH46,0)+COUNTIF($AY46:AY46,AY46)-1,"")</f>
        <v/>
      </c>
      <c r="BJ46" s="225">
        <f t="shared" si="154"/>
        <v>1</v>
      </c>
      <c r="BK46" s="225">
        <f t="shared" si="154"/>
        <v>2</v>
      </c>
      <c r="BL46" s="225" t="str">
        <f t="shared" si="154"/>
        <v/>
      </c>
      <c r="BM46" s="225" t="str">
        <f t="shared" si="154"/>
        <v/>
      </c>
      <c r="BN46" s="225" t="str">
        <f t="shared" si="154"/>
        <v/>
      </c>
      <c r="BO46" s="225" t="str">
        <f t="shared" si="154"/>
        <v/>
      </c>
      <c r="BP46" s="225" t="str">
        <f t="shared" si="154"/>
        <v/>
      </c>
      <c r="BQ46" s="225">
        <f t="shared" si="154"/>
        <v>3</v>
      </c>
      <c r="BR46" s="225" t="str">
        <f t="shared" si="154"/>
        <v/>
      </c>
      <c r="BS46" s="379" t="str">
        <f t="shared" si="27"/>
        <v/>
      </c>
      <c r="BT46" s="377" t="str">
        <f t="shared" si="28"/>
        <v/>
      </c>
      <c r="BU46" s="377" t="str">
        <f t="shared" si="29"/>
        <v/>
      </c>
      <c r="BV46" s="377" t="str">
        <f t="shared" si="30"/>
        <v/>
      </c>
      <c r="BW46" s="377" t="str">
        <f t="shared" si="31"/>
        <v>mampu mengidentifikasi dan menentukan faktor keragaman budaya di Indonesia.</v>
      </c>
      <c r="BX46" s="377" t="str">
        <f t="shared" si="32"/>
        <v>mampu menjelaskan manfaat dan cara melestarikan keragaman budaya, menunjukkan sikap menghargai keberagaman di lingkungannya</v>
      </c>
      <c r="BY46" s="377" t="str">
        <f t="shared" si="33"/>
        <v/>
      </c>
      <c r="BZ46" s="377" t="str">
        <f t="shared" si="34"/>
        <v/>
      </c>
      <c r="CA46" s="377" t="str">
        <f t="shared" si="35"/>
        <v/>
      </c>
      <c r="CB46" s="377" t="str">
        <f t="shared" si="36"/>
        <v/>
      </c>
      <c r="CC46" s="257" t="str">
        <f t="shared" si="37"/>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46" s="257" t="str">
        <f t="shared" si="38"/>
        <v>Kompetensi dalam hal mampu mengidentifikasi dan menentukan faktor keragaman budaya di Indonesia.mampu menjelaskan manfaat dan cara melestarikan keragaman budaya, menunjukkan sikap menghargai keberagaman di lingkungannya, perlu ditingkatkan.</v>
      </c>
    </row>
    <row r="47" spans="1:82" ht="18.75" customHeight="1">
      <c r="A47" s="190"/>
      <c r="B47" s="208">
        <f>'DATA PESERTA DIDIK'!A37</f>
        <v>32</v>
      </c>
      <c r="C47" s="248" t="str">
        <f>'DATA PESERTA DIDIK'!D37</f>
        <v>BERLIANTI QAIRINA WIGATI CANDRA</v>
      </c>
      <c r="D47" s="249">
        <v>100</v>
      </c>
      <c r="E47" s="249">
        <v>85.714285714285708</v>
      </c>
      <c r="F47" s="249">
        <v>85.714285714285708</v>
      </c>
      <c r="G47" s="249">
        <v>100</v>
      </c>
      <c r="H47" s="249">
        <v>100</v>
      </c>
      <c r="I47" s="249">
        <v>100</v>
      </c>
      <c r="J47" s="249">
        <v>100</v>
      </c>
      <c r="K47" s="249">
        <v>100</v>
      </c>
      <c r="L47" s="249">
        <v>100</v>
      </c>
      <c r="M47" s="249">
        <v>100</v>
      </c>
      <c r="N47" s="250">
        <f t="shared" si="6"/>
        <v>97.142857142857139</v>
      </c>
      <c r="O47" s="251"/>
      <c r="P47" s="251">
        <v>94</v>
      </c>
      <c r="Q47" s="250">
        <f t="shared" si="7"/>
        <v>94</v>
      </c>
      <c r="R47" s="250">
        <f t="shared" si="8"/>
        <v>96.095238095238088</v>
      </c>
      <c r="S47" s="190"/>
      <c r="T47" s="190"/>
      <c r="U47" s="253">
        <f t="shared" ref="U47:AD47" si="155">IF(D47&gt;=$R$16,D47,"")</f>
        <v>100</v>
      </c>
      <c r="V47" s="253" t="str">
        <f t="shared" si="155"/>
        <v/>
      </c>
      <c r="W47" s="253" t="str">
        <f t="shared" si="155"/>
        <v/>
      </c>
      <c r="X47" s="253">
        <f t="shared" si="155"/>
        <v>100</v>
      </c>
      <c r="Y47" s="253">
        <f t="shared" si="155"/>
        <v>100</v>
      </c>
      <c r="Z47" s="253">
        <f t="shared" si="155"/>
        <v>100</v>
      </c>
      <c r="AA47" s="253">
        <f t="shared" si="155"/>
        <v>100</v>
      </c>
      <c r="AB47" s="253">
        <f t="shared" si="155"/>
        <v>100</v>
      </c>
      <c r="AC47" s="253">
        <f t="shared" si="155"/>
        <v>100</v>
      </c>
      <c r="AD47" s="253">
        <f t="shared" si="155"/>
        <v>100</v>
      </c>
      <c r="AE47" s="254">
        <f t="shared" ref="AE47:AN47" si="156">IFERROR(RANK(U47,$U47:$AD47,0)+COUNTIF($U47:U47,U47)-1,"")</f>
        <v>1</v>
      </c>
      <c r="AF47" s="254" t="str">
        <f t="shared" si="156"/>
        <v/>
      </c>
      <c r="AG47" s="254" t="str">
        <f t="shared" si="156"/>
        <v/>
      </c>
      <c r="AH47" s="254">
        <f t="shared" si="156"/>
        <v>2</v>
      </c>
      <c r="AI47" s="254">
        <f t="shared" si="156"/>
        <v>3</v>
      </c>
      <c r="AJ47" s="254">
        <f t="shared" si="156"/>
        <v>4</v>
      </c>
      <c r="AK47" s="254">
        <f t="shared" si="156"/>
        <v>5</v>
      </c>
      <c r="AL47" s="254">
        <f t="shared" si="156"/>
        <v>6</v>
      </c>
      <c r="AM47" s="254">
        <f t="shared" si="156"/>
        <v>7</v>
      </c>
      <c r="AN47" s="254">
        <f t="shared" si="156"/>
        <v>8</v>
      </c>
      <c r="AO47" s="379" t="str">
        <f t="shared" si="15"/>
        <v>mampu mengenal dan menunjukkan letak kota/kabupaten dan provinsi tempat tinggalnya pada peta konvensional/digital.</v>
      </c>
      <c r="AP47" s="380" t="str">
        <f t="shared" si="16"/>
        <v/>
      </c>
      <c r="AQ47" s="380" t="str">
        <f t="shared" si="17"/>
        <v/>
      </c>
      <c r="AR47" s="380" t="str">
        <f t="shared" si="18"/>
        <v>mampu mendeskripsikan, menjelaskan cara melestarikan, dan manfaat keragaman budaya dan kearifan lokal daerahnya masing-masing</v>
      </c>
      <c r="AS47" s="380" t="str">
        <f t="shared" si="19"/>
        <v>mampu mengidentifikasi dan menentukan faktor keragaman budaya di Indonesia.</v>
      </c>
      <c r="AT47" s="380" t="str">
        <f t="shared" si="20"/>
        <v>mampu menjelaskan manfaat dan cara melestarikan keragaman budaya, menunjukkan sikap menghargai keberagaman di lingkungannya</v>
      </c>
      <c r="AU47" s="380" t="str">
        <f t="shared" si="21"/>
        <v>Peserta didik mampu mengidentifikasi, mendeskripsikan, mengkategorikan jenis kebutuhan berdasarkan kepentingan.</v>
      </c>
      <c r="AV47" s="380" t="str">
        <f t="shared" si="22"/>
        <v xml:space="preserve">Peserta didik mampu membedakan dan mengidentifikasi syarat terjadinya pertukaran barang kebutuhan melalui kegiatan. </v>
      </c>
      <c r="AW47" s="380" t="str">
        <f t="shared" si="23"/>
        <v xml:space="preserve">Peserta didik mampu mengidentifikasi norma dan adat istiadat yang berlaku di daerah tempat tinggalnya. </v>
      </c>
      <c r="AX47" s="380" t="str">
        <f t="shared" si="24"/>
        <v xml:space="preserve">Peserta didik mampu membedakan peraturan tertulis dan tidak tertulis dan menganalisis manfaat mematuhi peraturan. </v>
      </c>
      <c r="AY47" s="255" t="str">
        <f t="shared" ref="AY47:BH47" si="157">IF(D47&lt;$R$16,D47,"")</f>
        <v/>
      </c>
      <c r="AZ47" s="255">
        <f t="shared" si="157"/>
        <v>85.714285714285708</v>
      </c>
      <c r="BA47" s="255">
        <f t="shared" si="157"/>
        <v>85.714285714285708</v>
      </c>
      <c r="BB47" s="255" t="str">
        <f t="shared" si="157"/>
        <v/>
      </c>
      <c r="BC47" s="255" t="str">
        <f t="shared" si="157"/>
        <v/>
      </c>
      <c r="BD47" s="255" t="str">
        <f t="shared" si="157"/>
        <v/>
      </c>
      <c r="BE47" s="255" t="str">
        <f t="shared" si="157"/>
        <v/>
      </c>
      <c r="BF47" s="255" t="str">
        <f t="shared" si="157"/>
        <v/>
      </c>
      <c r="BG47" s="255" t="str">
        <f t="shared" si="157"/>
        <v/>
      </c>
      <c r="BH47" s="255" t="str">
        <f t="shared" si="157"/>
        <v/>
      </c>
      <c r="BI47" s="225" t="str">
        <f t="shared" ref="BI47:BR47" si="158">IFERROR(RANK(AY47,$AY47:$BH47,0)+COUNTIF($AY47:AY47,AY47)-1,"")</f>
        <v/>
      </c>
      <c r="BJ47" s="225">
        <f t="shared" si="158"/>
        <v>1</v>
      </c>
      <c r="BK47" s="225">
        <f t="shared" si="158"/>
        <v>2</v>
      </c>
      <c r="BL47" s="225" t="str">
        <f t="shared" si="158"/>
        <v/>
      </c>
      <c r="BM47" s="225" t="str">
        <f t="shared" si="158"/>
        <v/>
      </c>
      <c r="BN47" s="225" t="str">
        <f t="shared" si="158"/>
        <v/>
      </c>
      <c r="BO47" s="225" t="str">
        <f t="shared" si="158"/>
        <v/>
      </c>
      <c r="BP47" s="225" t="str">
        <f t="shared" si="158"/>
        <v/>
      </c>
      <c r="BQ47" s="225" t="str">
        <f t="shared" si="158"/>
        <v/>
      </c>
      <c r="BR47" s="225" t="str">
        <f t="shared" si="158"/>
        <v/>
      </c>
      <c r="BS47" s="379" t="str">
        <f t="shared" si="27"/>
        <v/>
      </c>
      <c r="BT47" s="377" t="str">
        <f t="shared" si="28"/>
        <v>mampu mengidentifikasi kekayaan alam yang ada di daerah tempat, memanfaatkan,  dan mengorelasikannya dengan pengaruh geografisnya.</v>
      </c>
      <c r="BU47" s="377" t="str">
        <f t="shared" si="29"/>
        <v>mampu membedakan kehidupan masyarakat dan mengorelasikan  pengaruh geografis dengan mata pencaharian dominan di daerah tempat tinggalnya.</v>
      </c>
      <c r="BV47" s="377" t="str">
        <f t="shared" si="30"/>
        <v/>
      </c>
      <c r="BW47" s="377" t="str">
        <f t="shared" si="31"/>
        <v/>
      </c>
      <c r="BX47" s="377" t="str">
        <f t="shared" si="32"/>
        <v/>
      </c>
      <c r="BY47" s="377" t="str">
        <f t="shared" si="33"/>
        <v/>
      </c>
      <c r="BZ47" s="377" t="str">
        <f t="shared" si="34"/>
        <v/>
      </c>
      <c r="CA47" s="377" t="str">
        <f t="shared" si="35"/>
        <v/>
      </c>
      <c r="CB47" s="377" t="str">
        <f t="shared" si="36"/>
        <v/>
      </c>
      <c r="CC47" s="257" t="str">
        <f t="shared" si="37"/>
        <v>Kompetensi dalam hal mampu mengenal dan menunjukkan letak kota/kabupaten dan provinsi tempat tinggalnya pada peta konvensional/digital. mampu mendeskripsikan, menjelaskan cara melestarikan, dan manfaat keragaman budaya dan kearifan lokal daerahnya masing-masing mampu mengidentifikasi dan menentukan faktor keragaman budaya di Indonesia. mampu menjelaskan manfaat dan cara melestarikan keragaman budaya, menunjukkan sikap menghargai keberagaman di lingkungannya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CD47" s="257" t="str">
        <f t="shared" si="38"/>
        <v>Kompetensi dalam hal mampu mengidentifikasi kekayaan alam yang ada di daerah tempat, memanfaatkan,  dan mengorelasikannya dengan pengaruh geografisnya.mampu membedakan kehidupan masyarakat dan mengorelasikan  pengaruh geografis dengan mata pencaharian dominan di daerah tempat tinggalnya.,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55">
        <f t="shared" ref="AY48:BH48" si="161">IF(D48&lt;$R$16,D48,"")</f>
        <v>0</v>
      </c>
      <c r="AZ48" s="255">
        <f t="shared" si="161"/>
        <v>0</v>
      </c>
      <c r="BA48" s="255">
        <f t="shared" si="161"/>
        <v>0</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mengenal dan menunjukkan letak kota/kabupaten dan provinsi tempat tinggalnya pada peta konvensional/digital.</v>
      </c>
      <c r="BT48" s="377" t="str">
        <f t="shared" si="28"/>
        <v>mampu mengidentifikasi kekayaan alam yang ada di daerah tempat, memanfaatkan,  dan mengorelasikannya dengan pengaruh geografisnya.</v>
      </c>
      <c r="BU48" s="377" t="str">
        <f t="shared" si="29"/>
        <v>mampu membedakan kehidupan masyarakat dan mengorelasikan  pengaruh geografis dengan mata pencaharian dominan di daerah tempat tinggalnya.</v>
      </c>
      <c r="BV48" s="377" t="str">
        <f t="shared" si="30"/>
        <v>mampu mendeskripsikan, menjelaskan cara melestarikan, dan manfaat keragaman budaya dan kearifan lokal daerahnya masing-masing</v>
      </c>
      <c r="BW48" s="377" t="str">
        <f t="shared" si="31"/>
        <v>mampu mengidentifikasi dan menentukan faktor keragaman budaya di Indonesia.</v>
      </c>
      <c r="BX48" s="377" t="str">
        <f t="shared" si="32"/>
        <v>mampu menjelaskan manfaat dan cara melestarikan keragaman budaya, menunjukkan sikap menghargai keberagaman di lingkungannya</v>
      </c>
      <c r="BY48" s="377" t="str">
        <f t="shared" si="33"/>
        <v>Peserta didik mampu mengidentifikasi, mendeskripsikan, mengkategorikan jenis kebutuhan berdasarkan kepentingan.</v>
      </c>
      <c r="BZ48" s="377" t="str">
        <f t="shared" si="34"/>
        <v xml:space="preserve">Peserta didik mampu membedakan dan mengidentifikasi syarat terjadinya pertukaran barang kebutuhan melalui kegiatan. </v>
      </c>
      <c r="CA48" s="377" t="str">
        <f t="shared" si="35"/>
        <v xml:space="preserve">Peserta didik mampu mengidentifikasi norma dan adat istiadat yang berlaku di daerah tempat tinggalnya. </v>
      </c>
      <c r="CB48" s="377" t="str">
        <f t="shared" si="36"/>
        <v xml:space="preserve">Peserta didik mampu membedakan peraturan tertulis dan tidak tertulis dan menganalisis manfaat mematuhi peraturan. </v>
      </c>
      <c r="CC48" s="257" t="str">
        <f t="shared" si="37"/>
        <v>Kompetensi dalam hal sudah tercapai.</v>
      </c>
      <c r="CD48"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55">
        <f t="shared" ref="AY49:BH49" si="165">IF(D49&lt;$R$16,D49,"")</f>
        <v>0</v>
      </c>
      <c r="AZ49" s="255">
        <f t="shared" si="165"/>
        <v>0</v>
      </c>
      <c r="BA49" s="255">
        <f t="shared" si="165"/>
        <v>0</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mengenal dan menunjukkan letak kota/kabupaten dan provinsi tempat tinggalnya pada peta konvensional/digital.</v>
      </c>
      <c r="BT49" s="377" t="str">
        <f t="shared" si="28"/>
        <v>mampu mengidentifikasi kekayaan alam yang ada di daerah tempat, memanfaatkan,  dan mengorelasikannya dengan pengaruh geografisnya.</v>
      </c>
      <c r="BU49" s="377" t="str">
        <f t="shared" si="29"/>
        <v>mampu membedakan kehidupan masyarakat dan mengorelasikan  pengaruh geografis dengan mata pencaharian dominan di daerah tempat tinggalnya.</v>
      </c>
      <c r="BV49" s="377" t="str">
        <f t="shared" si="30"/>
        <v>mampu mendeskripsikan, menjelaskan cara melestarikan, dan manfaat keragaman budaya dan kearifan lokal daerahnya masing-masing</v>
      </c>
      <c r="BW49" s="377" t="str">
        <f t="shared" si="31"/>
        <v>mampu mengidentifikasi dan menentukan faktor keragaman budaya di Indonesia.</v>
      </c>
      <c r="BX49" s="377" t="str">
        <f t="shared" si="32"/>
        <v>mampu menjelaskan manfaat dan cara melestarikan keragaman budaya, menunjukkan sikap menghargai keberagaman di lingkungannya</v>
      </c>
      <c r="BY49" s="377" t="str">
        <f t="shared" si="33"/>
        <v>Peserta didik mampu mengidentifikasi, mendeskripsikan, mengkategorikan jenis kebutuhan berdasarkan kepentingan.</v>
      </c>
      <c r="BZ49" s="377" t="str">
        <f t="shared" si="34"/>
        <v xml:space="preserve">Peserta didik mampu membedakan dan mengidentifikasi syarat terjadinya pertukaran barang kebutuhan melalui kegiatan. </v>
      </c>
      <c r="CA49" s="377" t="str">
        <f t="shared" si="35"/>
        <v xml:space="preserve">Peserta didik mampu mengidentifikasi norma dan adat istiadat yang berlaku di daerah tempat tinggalnya. </v>
      </c>
      <c r="CB49" s="377" t="str">
        <f t="shared" si="36"/>
        <v xml:space="preserve">Peserta didik mampu membedakan peraturan tertulis dan tidak tertulis dan menganalisis manfaat mematuhi peraturan. </v>
      </c>
      <c r="CC49" s="257" t="str">
        <f t="shared" si="37"/>
        <v>Kompetensi dalam hal sudah tercapai.</v>
      </c>
      <c r="CD49"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55">
        <f t="shared" ref="AY50:BH50" si="169">IF(D50&lt;$R$16,D50,"")</f>
        <v>0</v>
      </c>
      <c r="AZ50" s="255">
        <f t="shared" si="169"/>
        <v>0</v>
      </c>
      <c r="BA50" s="255">
        <f t="shared" si="169"/>
        <v>0</v>
      </c>
      <c r="BB50" s="255">
        <f t="shared" si="169"/>
        <v>0</v>
      </c>
      <c r="BC50" s="255">
        <f t="shared" si="169"/>
        <v>0</v>
      </c>
      <c r="BD50" s="255">
        <f t="shared" si="169"/>
        <v>0</v>
      </c>
      <c r="BE50" s="255">
        <f t="shared" si="169"/>
        <v>0</v>
      </c>
      <c r="BF50" s="255">
        <f t="shared" si="169"/>
        <v>0</v>
      </c>
      <c r="BG50" s="255">
        <f t="shared" si="169"/>
        <v>0</v>
      </c>
      <c r="BH50" s="255">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mengenal dan menunjukkan letak kota/kabupaten dan provinsi tempat tinggalnya pada peta konvensional/digital.</v>
      </c>
      <c r="BT50" s="377" t="str">
        <f t="shared" si="28"/>
        <v>mampu mengidentifikasi kekayaan alam yang ada di daerah tempat, memanfaatkan,  dan mengorelasikannya dengan pengaruh geografisnya.</v>
      </c>
      <c r="BU50" s="377" t="str">
        <f t="shared" si="29"/>
        <v>mampu membedakan kehidupan masyarakat dan mengorelasikan  pengaruh geografis dengan mata pencaharian dominan di daerah tempat tinggalnya.</v>
      </c>
      <c r="BV50" s="377" t="str">
        <f t="shared" si="30"/>
        <v>mampu mendeskripsikan, menjelaskan cara melestarikan, dan manfaat keragaman budaya dan kearifan lokal daerahnya masing-masing</v>
      </c>
      <c r="BW50" s="377" t="str">
        <f t="shared" si="31"/>
        <v>mampu mengidentifikasi dan menentukan faktor keragaman budaya di Indonesia.</v>
      </c>
      <c r="BX50" s="377" t="str">
        <f t="shared" si="32"/>
        <v>mampu menjelaskan manfaat dan cara melestarikan keragaman budaya, menunjukkan sikap menghargai keberagaman di lingkungannya</v>
      </c>
      <c r="BY50" s="377" t="str">
        <f t="shared" si="33"/>
        <v>Peserta didik mampu mengidentifikasi, mendeskripsikan, mengkategorikan jenis kebutuhan berdasarkan kepentingan.</v>
      </c>
      <c r="BZ50" s="377" t="str">
        <f t="shared" si="34"/>
        <v xml:space="preserve">Peserta didik mampu membedakan dan mengidentifikasi syarat terjadinya pertukaran barang kebutuhan melalui kegiatan. </v>
      </c>
      <c r="CA50" s="377" t="str">
        <f t="shared" si="35"/>
        <v xml:space="preserve">Peserta didik mampu mengidentifikasi norma dan adat istiadat yang berlaku di daerah tempat tinggalnya. </v>
      </c>
      <c r="CB50" s="377" t="str">
        <f t="shared" si="36"/>
        <v xml:space="preserve">Peserta didik mampu membedakan peraturan tertulis dan tidak tertulis dan menganalisis manfaat mematuhi peraturan. </v>
      </c>
      <c r="CC50" s="257" t="str">
        <f t="shared" si="37"/>
        <v>Kompetensi dalam hal sudah tercapai.</v>
      </c>
      <c r="CD50"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55">
        <f t="shared" ref="AY51:BH51" si="173">IF(D51&lt;$R$16,D51,"")</f>
        <v>0</v>
      </c>
      <c r="AZ51" s="255">
        <f t="shared" si="173"/>
        <v>0</v>
      </c>
      <c r="BA51" s="255">
        <f t="shared" si="173"/>
        <v>0</v>
      </c>
      <c r="BB51" s="255">
        <f t="shared" si="173"/>
        <v>0</v>
      </c>
      <c r="BC51" s="255">
        <f t="shared" si="173"/>
        <v>0</v>
      </c>
      <c r="BD51" s="255">
        <f t="shared" si="173"/>
        <v>0</v>
      </c>
      <c r="BE51" s="255">
        <f t="shared" si="173"/>
        <v>0</v>
      </c>
      <c r="BF51" s="255">
        <f t="shared" si="173"/>
        <v>0</v>
      </c>
      <c r="BG51" s="255">
        <f t="shared" si="173"/>
        <v>0</v>
      </c>
      <c r="BH51" s="255">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mengenal dan menunjukkan letak kota/kabupaten dan provinsi tempat tinggalnya pada peta konvensional/digital.</v>
      </c>
      <c r="BT51" s="377" t="str">
        <f t="shared" si="28"/>
        <v>mampu mengidentifikasi kekayaan alam yang ada di daerah tempat, memanfaatkan,  dan mengorelasikannya dengan pengaruh geografisnya.</v>
      </c>
      <c r="BU51" s="377" t="str">
        <f t="shared" si="29"/>
        <v>mampu membedakan kehidupan masyarakat dan mengorelasikan  pengaruh geografis dengan mata pencaharian dominan di daerah tempat tinggalnya.</v>
      </c>
      <c r="BV51" s="377" t="str">
        <f t="shared" si="30"/>
        <v>mampu mendeskripsikan, menjelaskan cara melestarikan, dan manfaat keragaman budaya dan kearifan lokal daerahnya masing-masing</v>
      </c>
      <c r="BW51" s="377" t="str">
        <f t="shared" si="31"/>
        <v>mampu mengidentifikasi dan menentukan faktor keragaman budaya di Indonesia.</v>
      </c>
      <c r="BX51" s="377" t="str">
        <f t="shared" si="32"/>
        <v>mampu menjelaskan manfaat dan cara melestarikan keragaman budaya, menunjukkan sikap menghargai keberagaman di lingkungannya</v>
      </c>
      <c r="BY51" s="377" t="str">
        <f t="shared" si="33"/>
        <v>Peserta didik mampu mengidentifikasi, mendeskripsikan, mengkategorikan jenis kebutuhan berdasarkan kepentingan.</v>
      </c>
      <c r="BZ51" s="377" t="str">
        <f t="shared" si="34"/>
        <v xml:space="preserve">Peserta didik mampu membedakan dan mengidentifikasi syarat terjadinya pertukaran barang kebutuhan melalui kegiatan. </v>
      </c>
      <c r="CA51" s="377" t="str">
        <f t="shared" si="35"/>
        <v xml:space="preserve">Peserta didik mampu mengidentifikasi norma dan adat istiadat yang berlaku di daerah tempat tinggalnya. </v>
      </c>
      <c r="CB51" s="377" t="str">
        <f t="shared" si="36"/>
        <v xml:space="preserve">Peserta didik mampu membedakan peraturan tertulis dan tidak tertulis dan menganalisis manfaat mematuhi peraturan. </v>
      </c>
      <c r="CC51" s="257" t="str">
        <f t="shared" si="37"/>
        <v>Kompetensi dalam hal sudah tercapai.</v>
      </c>
      <c r="CD51"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55">
        <f t="shared" ref="AY52:BH52" si="177">IF(D52&lt;$R$16,D52,"")</f>
        <v>0</v>
      </c>
      <c r="AZ52" s="255">
        <f t="shared" si="177"/>
        <v>0</v>
      </c>
      <c r="BA52" s="255">
        <f t="shared" si="177"/>
        <v>0</v>
      </c>
      <c r="BB52" s="255">
        <f t="shared" si="177"/>
        <v>0</v>
      </c>
      <c r="BC52" s="255">
        <f t="shared" si="177"/>
        <v>0</v>
      </c>
      <c r="BD52" s="255">
        <f t="shared" si="177"/>
        <v>0</v>
      </c>
      <c r="BE52" s="255">
        <f t="shared" si="177"/>
        <v>0</v>
      </c>
      <c r="BF52" s="255">
        <f t="shared" si="177"/>
        <v>0</v>
      </c>
      <c r="BG52" s="255">
        <f t="shared" si="177"/>
        <v>0</v>
      </c>
      <c r="BH52" s="255">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mengenal dan menunjukkan letak kota/kabupaten dan provinsi tempat tinggalnya pada peta konvensional/digital.</v>
      </c>
      <c r="BT52" s="377" t="str">
        <f t="shared" si="28"/>
        <v>mampu mengidentifikasi kekayaan alam yang ada di daerah tempat, memanfaatkan,  dan mengorelasikannya dengan pengaruh geografisnya.</v>
      </c>
      <c r="BU52" s="377" t="str">
        <f t="shared" si="29"/>
        <v>mampu membedakan kehidupan masyarakat dan mengorelasikan  pengaruh geografis dengan mata pencaharian dominan di daerah tempat tinggalnya.</v>
      </c>
      <c r="BV52" s="377" t="str">
        <f t="shared" si="30"/>
        <v>mampu mendeskripsikan, menjelaskan cara melestarikan, dan manfaat keragaman budaya dan kearifan lokal daerahnya masing-masing</v>
      </c>
      <c r="BW52" s="377" t="str">
        <f t="shared" si="31"/>
        <v>mampu mengidentifikasi dan menentukan faktor keragaman budaya di Indonesia.</v>
      </c>
      <c r="BX52" s="377" t="str">
        <f t="shared" si="32"/>
        <v>mampu menjelaskan manfaat dan cara melestarikan keragaman budaya, menunjukkan sikap menghargai keberagaman di lingkungannya</v>
      </c>
      <c r="BY52" s="377" t="str">
        <f t="shared" si="33"/>
        <v>Peserta didik mampu mengidentifikasi, mendeskripsikan, mengkategorikan jenis kebutuhan berdasarkan kepentingan.</v>
      </c>
      <c r="BZ52" s="377" t="str">
        <f t="shared" si="34"/>
        <v xml:space="preserve">Peserta didik mampu membedakan dan mengidentifikasi syarat terjadinya pertukaran barang kebutuhan melalui kegiatan. </v>
      </c>
      <c r="CA52" s="377" t="str">
        <f t="shared" si="35"/>
        <v xml:space="preserve">Peserta didik mampu mengidentifikasi norma dan adat istiadat yang berlaku di daerah tempat tinggalnya. </v>
      </c>
      <c r="CB52" s="377" t="str">
        <f t="shared" si="36"/>
        <v xml:space="preserve">Peserta didik mampu membedakan peraturan tertulis dan tidak tertulis dan menganalisis manfaat mematuhi peraturan. </v>
      </c>
      <c r="CC52" s="257" t="str">
        <f t="shared" si="37"/>
        <v>Kompetensi dalam hal sudah tercapai.</v>
      </c>
      <c r="CD52"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55">
        <f t="shared" ref="AY53:BH53" si="181">IF(D53&lt;$R$16,D53,"")</f>
        <v>0</v>
      </c>
      <c r="AZ53" s="255">
        <f t="shared" si="181"/>
        <v>0</v>
      </c>
      <c r="BA53" s="255">
        <f t="shared" si="181"/>
        <v>0</v>
      </c>
      <c r="BB53" s="255">
        <f t="shared" si="181"/>
        <v>0</v>
      </c>
      <c r="BC53" s="255">
        <f t="shared" si="181"/>
        <v>0</v>
      </c>
      <c r="BD53" s="255">
        <f t="shared" si="181"/>
        <v>0</v>
      </c>
      <c r="BE53" s="255">
        <f t="shared" si="181"/>
        <v>0</v>
      </c>
      <c r="BF53" s="255">
        <f t="shared" si="181"/>
        <v>0</v>
      </c>
      <c r="BG53" s="255">
        <f t="shared" si="181"/>
        <v>0</v>
      </c>
      <c r="BH53" s="255">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mengenal dan menunjukkan letak kota/kabupaten dan provinsi tempat tinggalnya pada peta konvensional/digital.</v>
      </c>
      <c r="BT53" s="377" t="str">
        <f t="shared" si="28"/>
        <v>mampu mengidentifikasi kekayaan alam yang ada di daerah tempat, memanfaatkan,  dan mengorelasikannya dengan pengaruh geografisnya.</v>
      </c>
      <c r="BU53" s="377" t="str">
        <f t="shared" si="29"/>
        <v>mampu membedakan kehidupan masyarakat dan mengorelasikan  pengaruh geografis dengan mata pencaharian dominan di daerah tempat tinggalnya.</v>
      </c>
      <c r="BV53" s="377" t="str">
        <f t="shared" si="30"/>
        <v>mampu mendeskripsikan, menjelaskan cara melestarikan, dan manfaat keragaman budaya dan kearifan lokal daerahnya masing-masing</v>
      </c>
      <c r="BW53" s="377" t="str">
        <f t="shared" si="31"/>
        <v>mampu mengidentifikasi dan menentukan faktor keragaman budaya di Indonesia.</v>
      </c>
      <c r="BX53" s="377" t="str">
        <f t="shared" si="32"/>
        <v>mampu menjelaskan manfaat dan cara melestarikan keragaman budaya, menunjukkan sikap menghargai keberagaman di lingkungannya</v>
      </c>
      <c r="BY53" s="377" t="str">
        <f t="shared" si="33"/>
        <v>Peserta didik mampu mengidentifikasi, mendeskripsikan, mengkategorikan jenis kebutuhan berdasarkan kepentingan.</v>
      </c>
      <c r="BZ53" s="377" t="str">
        <f t="shared" si="34"/>
        <v xml:space="preserve">Peserta didik mampu membedakan dan mengidentifikasi syarat terjadinya pertukaran barang kebutuhan melalui kegiatan. </v>
      </c>
      <c r="CA53" s="377" t="str">
        <f t="shared" si="35"/>
        <v xml:space="preserve">Peserta didik mampu mengidentifikasi norma dan adat istiadat yang berlaku di daerah tempat tinggalnya. </v>
      </c>
      <c r="CB53" s="377" t="str">
        <f t="shared" si="36"/>
        <v xml:space="preserve">Peserta didik mampu membedakan peraturan tertulis dan tidak tertulis dan menganalisis manfaat mematuhi peraturan. </v>
      </c>
      <c r="CC53" s="257" t="str">
        <f t="shared" si="37"/>
        <v>Kompetensi dalam hal sudah tercapai.</v>
      </c>
      <c r="CD53"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55">
        <f t="shared" ref="AY54:BH54" si="185">IF(D54&lt;$R$16,D54,"")</f>
        <v>0</v>
      </c>
      <c r="AZ54" s="255">
        <f t="shared" si="185"/>
        <v>0</v>
      </c>
      <c r="BA54" s="255">
        <f t="shared" si="185"/>
        <v>0</v>
      </c>
      <c r="BB54" s="255">
        <f t="shared" si="185"/>
        <v>0</v>
      </c>
      <c r="BC54" s="255">
        <f t="shared" si="185"/>
        <v>0</v>
      </c>
      <c r="BD54" s="255">
        <f t="shared" si="185"/>
        <v>0</v>
      </c>
      <c r="BE54" s="255">
        <f t="shared" si="185"/>
        <v>0</v>
      </c>
      <c r="BF54" s="255">
        <f t="shared" si="185"/>
        <v>0</v>
      </c>
      <c r="BG54" s="255">
        <f t="shared" si="185"/>
        <v>0</v>
      </c>
      <c r="BH54" s="255">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mengenal dan menunjukkan letak kota/kabupaten dan provinsi tempat tinggalnya pada peta konvensional/digital.</v>
      </c>
      <c r="BT54" s="377" t="str">
        <f t="shared" si="28"/>
        <v>mampu mengidentifikasi kekayaan alam yang ada di daerah tempat, memanfaatkan,  dan mengorelasikannya dengan pengaruh geografisnya.</v>
      </c>
      <c r="BU54" s="377" t="str">
        <f t="shared" si="29"/>
        <v>mampu membedakan kehidupan masyarakat dan mengorelasikan  pengaruh geografis dengan mata pencaharian dominan di daerah tempat tinggalnya.</v>
      </c>
      <c r="BV54" s="377" t="str">
        <f t="shared" si="30"/>
        <v>mampu mendeskripsikan, menjelaskan cara melestarikan, dan manfaat keragaman budaya dan kearifan lokal daerahnya masing-masing</v>
      </c>
      <c r="BW54" s="377" t="str">
        <f t="shared" si="31"/>
        <v>mampu mengidentifikasi dan menentukan faktor keragaman budaya di Indonesia.</v>
      </c>
      <c r="BX54" s="377" t="str">
        <f t="shared" si="32"/>
        <v>mampu menjelaskan manfaat dan cara melestarikan keragaman budaya, menunjukkan sikap menghargai keberagaman di lingkungannya</v>
      </c>
      <c r="BY54" s="377" t="str">
        <f t="shared" si="33"/>
        <v>Peserta didik mampu mengidentifikasi, mendeskripsikan, mengkategorikan jenis kebutuhan berdasarkan kepentingan.</v>
      </c>
      <c r="BZ54" s="377" t="str">
        <f t="shared" si="34"/>
        <v xml:space="preserve">Peserta didik mampu membedakan dan mengidentifikasi syarat terjadinya pertukaran barang kebutuhan melalui kegiatan. </v>
      </c>
      <c r="CA54" s="377" t="str">
        <f t="shared" si="35"/>
        <v xml:space="preserve">Peserta didik mampu mengidentifikasi norma dan adat istiadat yang berlaku di daerah tempat tinggalnya. </v>
      </c>
      <c r="CB54" s="377" t="str">
        <f t="shared" si="36"/>
        <v xml:space="preserve">Peserta didik mampu membedakan peraturan tertulis dan tidak tertulis dan menganalisis manfaat mematuhi peraturan. </v>
      </c>
      <c r="CC54" s="257" t="str">
        <f t="shared" si="37"/>
        <v>Kompetensi dalam hal sudah tercapai.</v>
      </c>
      <c r="CD54"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55">
        <f t="shared" ref="AY55:BH55" si="189">IF(D55&lt;$R$16,D55,"")</f>
        <v>0</v>
      </c>
      <c r="AZ55" s="255">
        <f t="shared" si="189"/>
        <v>0</v>
      </c>
      <c r="BA55" s="255">
        <f t="shared" si="189"/>
        <v>0</v>
      </c>
      <c r="BB55" s="255">
        <f t="shared" si="189"/>
        <v>0</v>
      </c>
      <c r="BC55" s="255">
        <f t="shared" si="189"/>
        <v>0</v>
      </c>
      <c r="BD55" s="255">
        <f t="shared" si="189"/>
        <v>0</v>
      </c>
      <c r="BE55" s="255">
        <f t="shared" si="189"/>
        <v>0</v>
      </c>
      <c r="BF55" s="255">
        <f t="shared" si="189"/>
        <v>0</v>
      </c>
      <c r="BG55" s="255">
        <f t="shared" si="189"/>
        <v>0</v>
      </c>
      <c r="BH55" s="255">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mengenal dan menunjukkan letak kota/kabupaten dan provinsi tempat tinggalnya pada peta konvensional/digital.</v>
      </c>
      <c r="BT55" s="377" t="str">
        <f t="shared" si="28"/>
        <v>mampu mengidentifikasi kekayaan alam yang ada di daerah tempat, memanfaatkan,  dan mengorelasikannya dengan pengaruh geografisnya.</v>
      </c>
      <c r="BU55" s="377" t="str">
        <f t="shared" si="29"/>
        <v>mampu membedakan kehidupan masyarakat dan mengorelasikan  pengaruh geografis dengan mata pencaharian dominan di daerah tempat tinggalnya.</v>
      </c>
      <c r="BV55" s="377" t="str">
        <f t="shared" si="30"/>
        <v>mampu mendeskripsikan, menjelaskan cara melestarikan, dan manfaat keragaman budaya dan kearifan lokal daerahnya masing-masing</v>
      </c>
      <c r="BW55" s="377" t="str">
        <f t="shared" si="31"/>
        <v>mampu mengidentifikasi dan menentukan faktor keragaman budaya di Indonesia.</v>
      </c>
      <c r="BX55" s="377" t="str">
        <f t="shared" si="32"/>
        <v>mampu menjelaskan manfaat dan cara melestarikan keragaman budaya, menunjukkan sikap menghargai keberagaman di lingkungannya</v>
      </c>
      <c r="BY55" s="377" t="str">
        <f t="shared" si="33"/>
        <v>Peserta didik mampu mengidentifikasi, mendeskripsikan, mengkategorikan jenis kebutuhan berdasarkan kepentingan.</v>
      </c>
      <c r="BZ55" s="377" t="str">
        <f t="shared" si="34"/>
        <v xml:space="preserve">Peserta didik mampu membedakan dan mengidentifikasi syarat terjadinya pertukaran barang kebutuhan melalui kegiatan. </v>
      </c>
      <c r="CA55" s="377" t="str">
        <f t="shared" si="35"/>
        <v xml:space="preserve">Peserta didik mampu mengidentifikasi norma dan adat istiadat yang berlaku di daerah tempat tinggalnya. </v>
      </c>
      <c r="CB55" s="377" t="str">
        <f t="shared" si="36"/>
        <v xml:space="preserve">Peserta didik mampu membedakan peraturan tertulis dan tidak tertulis dan menganalisis manfaat mematuhi peraturan. </v>
      </c>
      <c r="CC55" s="257" t="str">
        <f t="shared" si="37"/>
        <v>Kompetensi dalam hal sudah tercapai.</v>
      </c>
      <c r="CD55"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55">
        <f t="shared" ref="AY56:BH56" si="193">IF(D56&lt;$R$16,D56,"")</f>
        <v>0</v>
      </c>
      <c r="AZ56" s="255">
        <f t="shared" si="193"/>
        <v>0</v>
      </c>
      <c r="BA56" s="255">
        <f t="shared" si="193"/>
        <v>0</v>
      </c>
      <c r="BB56" s="255">
        <f t="shared" si="193"/>
        <v>0</v>
      </c>
      <c r="BC56" s="255">
        <f t="shared" si="193"/>
        <v>0</v>
      </c>
      <c r="BD56" s="255">
        <f t="shared" si="193"/>
        <v>0</v>
      </c>
      <c r="BE56" s="255">
        <f t="shared" si="193"/>
        <v>0</v>
      </c>
      <c r="BF56" s="255">
        <f t="shared" si="193"/>
        <v>0</v>
      </c>
      <c r="BG56" s="255">
        <f t="shared" si="193"/>
        <v>0</v>
      </c>
      <c r="BH56" s="255">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mengenal dan menunjukkan letak kota/kabupaten dan provinsi tempat tinggalnya pada peta konvensional/digital.</v>
      </c>
      <c r="BT56" s="377" t="str">
        <f t="shared" si="28"/>
        <v>mampu mengidentifikasi kekayaan alam yang ada di daerah tempat, memanfaatkan,  dan mengorelasikannya dengan pengaruh geografisnya.</v>
      </c>
      <c r="BU56" s="377" t="str">
        <f t="shared" si="29"/>
        <v>mampu membedakan kehidupan masyarakat dan mengorelasikan  pengaruh geografis dengan mata pencaharian dominan di daerah tempat tinggalnya.</v>
      </c>
      <c r="BV56" s="377" t="str">
        <f t="shared" si="30"/>
        <v>mampu mendeskripsikan, menjelaskan cara melestarikan, dan manfaat keragaman budaya dan kearifan lokal daerahnya masing-masing</v>
      </c>
      <c r="BW56" s="377" t="str">
        <f t="shared" si="31"/>
        <v>mampu mengidentifikasi dan menentukan faktor keragaman budaya di Indonesia.</v>
      </c>
      <c r="BX56" s="377" t="str">
        <f t="shared" si="32"/>
        <v>mampu menjelaskan manfaat dan cara melestarikan keragaman budaya, menunjukkan sikap menghargai keberagaman di lingkungannya</v>
      </c>
      <c r="BY56" s="377" t="str">
        <f t="shared" si="33"/>
        <v>Peserta didik mampu mengidentifikasi, mendeskripsikan, mengkategorikan jenis kebutuhan berdasarkan kepentingan.</v>
      </c>
      <c r="BZ56" s="377" t="str">
        <f t="shared" si="34"/>
        <v xml:space="preserve">Peserta didik mampu membedakan dan mengidentifikasi syarat terjadinya pertukaran barang kebutuhan melalui kegiatan. </v>
      </c>
      <c r="CA56" s="377" t="str">
        <f t="shared" si="35"/>
        <v xml:space="preserve">Peserta didik mampu mengidentifikasi norma dan adat istiadat yang berlaku di daerah tempat tinggalnya. </v>
      </c>
      <c r="CB56" s="377" t="str">
        <f t="shared" si="36"/>
        <v xml:space="preserve">Peserta didik mampu membedakan peraturan tertulis dan tidak tertulis dan menganalisis manfaat mematuhi peraturan. </v>
      </c>
      <c r="CC56" s="257" t="str">
        <f t="shared" si="37"/>
        <v>Kompetensi dalam hal sudah tercapai.</v>
      </c>
      <c r="CD56"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55">
        <f t="shared" ref="AY57:BH57" si="197">IF(D57&lt;$R$16,D57,"")</f>
        <v>0</v>
      </c>
      <c r="AZ57" s="255">
        <f t="shared" si="197"/>
        <v>0</v>
      </c>
      <c r="BA57" s="255">
        <f t="shared" si="197"/>
        <v>0</v>
      </c>
      <c r="BB57" s="255">
        <f t="shared" si="197"/>
        <v>0</v>
      </c>
      <c r="BC57" s="255">
        <f t="shared" si="197"/>
        <v>0</v>
      </c>
      <c r="BD57" s="255">
        <f t="shared" si="197"/>
        <v>0</v>
      </c>
      <c r="BE57" s="255">
        <f t="shared" si="197"/>
        <v>0</v>
      </c>
      <c r="BF57" s="255">
        <f t="shared" si="197"/>
        <v>0</v>
      </c>
      <c r="BG57" s="255">
        <f t="shared" si="197"/>
        <v>0</v>
      </c>
      <c r="BH57" s="255">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mengenal dan menunjukkan letak kota/kabupaten dan provinsi tempat tinggalnya pada peta konvensional/digital.</v>
      </c>
      <c r="BT57" s="377" t="str">
        <f t="shared" si="28"/>
        <v>mampu mengidentifikasi kekayaan alam yang ada di daerah tempat, memanfaatkan,  dan mengorelasikannya dengan pengaruh geografisnya.</v>
      </c>
      <c r="BU57" s="377" t="str">
        <f t="shared" si="29"/>
        <v>mampu membedakan kehidupan masyarakat dan mengorelasikan  pengaruh geografis dengan mata pencaharian dominan di daerah tempat tinggalnya.</v>
      </c>
      <c r="BV57" s="377" t="str">
        <f t="shared" si="30"/>
        <v>mampu mendeskripsikan, menjelaskan cara melestarikan, dan manfaat keragaman budaya dan kearifan lokal daerahnya masing-masing</v>
      </c>
      <c r="BW57" s="377" t="str">
        <f t="shared" si="31"/>
        <v>mampu mengidentifikasi dan menentukan faktor keragaman budaya di Indonesia.</v>
      </c>
      <c r="BX57" s="377" t="str">
        <f t="shared" si="32"/>
        <v>mampu menjelaskan manfaat dan cara melestarikan keragaman budaya, menunjukkan sikap menghargai keberagaman di lingkungannya</v>
      </c>
      <c r="BY57" s="377" t="str">
        <f t="shared" si="33"/>
        <v>Peserta didik mampu mengidentifikasi, mendeskripsikan, mengkategorikan jenis kebutuhan berdasarkan kepentingan.</v>
      </c>
      <c r="BZ57" s="377" t="str">
        <f t="shared" si="34"/>
        <v xml:space="preserve">Peserta didik mampu membedakan dan mengidentifikasi syarat terjadinya pertukaran barang kebutuhan melalui kegiatan. </v>
      </c>
      <c r="CA57" s="377" t="str">
        <f t="shared" si="35"/>
        <v xml:space="preserve">Peserta didik mampu mengidentifikasi norma dan adat istiadat yang berlaku di daerah tempat tinggalnya. </v>
      </c>
      <c r="CB57" s="377" t="str">
        <f t="shared" si="36"/>
        <v xml:space="preserve">Peserta didik mampu membedakan peraturan tertulis dan tidak tertulis dan menganalisis manfaat mematuhi peraturan. </v>
      </c>
      <c r="CC57" s="257" t="str">
        <f t="shared" si="37"/>
        <v>Kompetensi dalam hal sudah tercapai.</v>
      </c>
      <c r="CD57"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55">
        <f t="shared" ref="AY58:BH58" si="201">IF(D58&lt;$R$16,D58,"")</f>
        <v>0</v>
      </c>
      <c r="AZ58" s="255">
        <f t="shared" si="201"/>
        <v>0</v>
      </c>
      <c r="BA58" s="255">
        <f t="shared" si="201"/>
        <v>0</v>
      </c>
      <c r="BB58" s="255">
        <f t="shared" si="201"/>
        <v>0</v>
      </c>
      <c r="BC58" s="255">
        <f t="shared" si="201"/>
        <v>0</v>
      </c>
      <c r="BD58" s="255">
        <f t="shared" si="201"/>
        <v>0</v>
      </c>
      <c r="BE58" s="255">
        <f t="shared" si="201"/>
        <v>0</v>
      </c>
      <c r="BF58" s="255">
        <f t="shared" si="201"/>
        <v>0</v>
      </c>
      <c r="BG58" s="255">
        <f t="shared" si="201"/>
        <v>0</v>
      </c>
      <c r="BH58" s="255">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mengenal dan menunjukkan letak kota/kabupaten dan provinsi tempat tinggalnya pada peta konvensional/digital.</v>
      </c>
      <c r="BT58" s="377" t="str">
        <f t="shared" si="28"/>
        <v>mampu mengidentifikasi kekayaan alam yang ada di daerah tempat, memanfaatkan,  dan mengorelasikannya dengan pengaruh geografisnya.</v>
      </c>
      <c r="BU58" s="377" t="str">
        <f t="shared" si="29"/>
        <v>mampu membedakan kehidupan masyarakat dan mengorelasikan  pengaruh geografis dengan mata pencaharian dominan di daerah tempat tinggalnya.</v>
      </c>
      <c r="BV58" s="377" t="str">
        <f t="shared" si="30"/>
        <v>mampu mendeskripsikan, menjelaskan cara melestarikan, dan manfaat keragaman budaya dan kearifan lokal daerahnya masing-masing</v>
      </c>
      <c r="BW58" s="377" t="str">
        <f t="shared" si="31"/>
        <v>mampu mengidentifikasi dan menentukan faktor keragaman budaya di Indonesia.</v>
      </c>
      <c r="BX58" s="377" t="str">
        <f t="shared" si="32"/>
        <v>mampu menjelaskan manfaat dan cara melestarikan keragaman budaya, menunjukkan sikap menghargai keberagaman di lingkungannya</v>
      </c>
      <c r="BY58" s="377" t="str">
        <f t="shared" si="33"/>
        <v>Peserta didik mampu mengidentifikasi, mendeskripsikan, mengkategorikan jenis kebutuhan berdasarkan kepentingan.</v>
      </c>
      <c r="BZ58" s="377" t="str">
        <f t="shared" si="34"/>
        <v xml:space="preserve">Peserta didik mampu membedakan dan mengidentifikasi syarat terjadinya pertukaran barang kebutuhan melalui kegiatan. </v>
      </c>
      <c r="CA58" s="377" t="str">
        <f t="shared" si="35"/>
        <v xml:space="preserve">Peserta didik mampu mengidentifikasi norma dan adat istiadat yang berlaku di daerah tempat tinggalnya. </v>
      </c>
      <c r="CB58" s="377" t="str">
        <f t="shared" si="36"/>
        <v xml:space="preserve">Peserta didik mampu membedakan peraturan tertulis dan tidak tertulis dan menganalisis manfaat mematuhi peraturan. </v>
      </c>
      <c r="CC58" s="257" t="str">
        <f t="shared" si="37"/>
        <v>Kompetensi dalam hal sudah tercapai.</v>
      </c>
      <c r="CD58"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55">
        <f t="shared" ref="AY59:BH59" si="205">IF(D59&lt;$R$16,D59,"")</f>
        <v>0</v>
      </c>
      <c r="AZ59" s="255">
        <f t="shared" si="205"/>
        <v>0</v>
      </c>
      <c r="BA59" s="255">
        <f t="shared" si="205"/>
        <v>0</v>
      </c>
      <c r="BB59" s="255">
        <f t="shared" si="205"/>
        <v>0</v>
      </c>
      <c r="BC59" s="255">
        <f t="shared" si="205"/>
        <v>0</v>
      </c>
      <c r="BD59" s="255">
        <f t="shared" si="205"/>
        <v>0</v>
      </c>
      <c r="BE59" s="255">
        <f t="shared" si="205"/>
        <v>0</v>
      </c>
      <c r="BF59" s="255">
        <f t="shared" si="205"/>
        <v>0</v>
      </c>
      <c r="BG59" s="255">
        <f t="shared" si="205"/>
        <v>0</v>
      </c>
      <c r="BH59" s="255">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mengenal dan menunjukkan letak kota/kabupaten dan provinsi tempat tinggalnya pada peta konvensional/digital.</v>
      </c>
      <c r="BT59" s="377" t="str">
        <f t="shared" si="28"/>
        <v>mampu mengidentifikasi kekayaan alam yang ada di daerah tempat, memanfaatkan,  dan mengorelasikannya dengan pengaruh geografisnya.</v>
      </c>
      <c r="BU59" s="377" t="str">
        <f t="shared" si="29"/>
        <v>mampu membedakan kehidupan masyarakat dan mengorelasikan  pengaruh geografis dengan mata pencaharian dominan di daerah tempat tinggalnya.</v>
      </c>
      <c r="BV59" s="377" t="str">
        <f t="shared" si="30"/>
        <v>mampu mendeskripsikan, menjelaskan cara melestarikan, dan manfaat keragaman budaya dan kearifan lokal daerahnya masing-masing</v>
      </c>
      <c r="BW59" s="377" t="str">
        <f t="shared" si="31"/>
        <v>mampu mengidentifikasi dan menentukan faktor keragaman budaya di Indonesia.</v>
      </c>
      <c r="BX59" s="377" t="str">
        <f t="shared" si="32"/>
        <v>mampu menjelaskan manfaat dan cara melestarikan keragaman budaya, menunjukkan sikap menghargai keberagaman di lingkungannya</v>
      </c>
      <c r="BY59" s="377" t="str">
        <f t="shared" si="33"/>
        <v>Peserta didik mampu mengidentifikasi, mendeskripsikan, mengkategorikan jenis kebutuhan berdasarkan kepentingan.</v>
      </c>
      <c r="BZ59" s="377" t="str">
        <f t="shared" si="34"/>
        <v xml:space="preserve">Peserta didik mampu membedakan dan mengidentifikasi syarat terjadinya pertukaran barang kebutuhan melalui kegiatan. </v>
      </c>
      <c r="CA59" s="377" t="str">
        <f t="shared" si="35"/>
        <v xml:space="preserve">Peserta didik mampu mengidentifikasi norma dan adat istiadat yang berlaku di daerah tempat tinggalnya. </v>
      </c>
      <c r="CB59" s="377" t="str">
        <f t="shared" si="36"/>
        <v xml:space="preserve">Peserta didik mampu membedakan peraturan tertulis dan tidak tertulis dan menganalisis manfaat mematuhi peraturan. </v>
      </c>
      <c r="CC59" s="257" t="str">
        <f t="shared" si="37"/>
        <v>Kompetensi dalam hal sudah tercapai.</v>
      </c>
      <c r="CD59"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55">
        <f t="shared" ref="AY60:BH60" si="209">IF(D60&lt;$R$16,D60,"")</f>
        <v>0</v>
      </c>
      <c r="AZ60" s="255">
        <f t="shared" si="209"/>
        <v>0</v>
      </c>
      <c r="BA60" s="255">
        <f t="shared" si="209"/>
        <v>0</v>
      </c>
      <c r="BB60" s="255">
        <f t="shared" si="209"/>
        <v>0</v>
      </c>
      <c r="BC60" s="255">
        <f t="shared" si="209"/>
        <v>0</v>
      </c>
      <c r="BD60" s="255">
        <f t="shared" si="209"/>
        <v>0</v>
      </c>
      <c r="BE60" s="255">
        <f t="shared" si="209"/>
        <v>0</v>
      </c>
      <c r="BF60" s="255">
        <f t="shared" si="209"/>
        <v>0</v>
      </c>
      <c r="BG60" s="255">
        <f t="shared" si="209"/>
        <v>0</v>
      </c>
      <c r="BH60" s="255">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mengenal dan menunjukkan letak kota/kabupaten dan provinsi tempat tinggalnya pada peta konvensional/digital.</v>
      </c>
      <c r="BT60" s="377" t="str">
        <f t="shared" si="28"/>
        <v>mampu mengidentifikasi kekayaan alam yang ada di daerah tempat, memanfaatkan,  dan mengorelasikannya dengan pengaruh geografisnya.</v>
      </c>
      <c r="BU60" s="377" t="str">
        <f t="shared" si="29"/>
        <v>mampu membedakan kehidupan masyarakat dan mengorelasikan  pengaruh geografis dengan mata pencaharian dominan di daerah tempat tinggalnya.</v>
      </c>
      <c r="BV60" s="377" t="str">
        <f t="shared" si="30"/>
        <v>mampu mendeskripsikan, menjelaskan cara melestarikan, dan manfaat keragaman budaya dan kearifan lokal daerahnya masing-masing</v>
      </c>
      <c r="BW60" s="377" t="str">
        <f t="shared" si="31"/>
        <v>mampu mengidentifikasi dan menentukan faktor keragaman budaya di Indonesia.</v>
      </c>
      <c r="BX60" s="377" t="str">
        <f t="shared" si="32"/>
        <v>mampu menjelaskan manfaat dan cara melestarikan keragaman budaya, menunjukkan sikap menghargai keberagaman di lingkungannya</v>
      </c>
      <c r="BY60" s="377" t="str">
        <f t="shared" si="33"/>
        <v>Peserta didik mampu mengidentifikasi, mendeskripsikan, mengkategorikan jenis kebutuhan berdasarkan kepentingan.</v>
      </c>
      <c r="BZ60" s="377" t="str">
        <f t="shared" si="34"/>
        <v xml:space="preserve">Peserta didik mampu membedakan dan mengidentifikasi syarat terjadinya pertukaran barang kebutuhan melalui kegiatan. </v>
      </c>
      <c r="CA60" s="377" t="str">
        <f t="shared" si="35"/>
        <v xml:space="preserve">Peserta didik mampu mengidentifikasi norma dan adat istiadat yang berlaku di daerah tempat tinggalnya. </v>
      </c>
      <c r="CB60" s="377" t="str">
        <f t="shared" si="36"/>
        <v xml:space="preserve">Peserta didik mampu membedakan peraturan tertulis dan tidak tertulis dan menganalisis manfaat mematuhi peraturan. </v>
      </c>
      <c r="CC60" s="257" t="str">
        <f t="shared" si="37"/>
        <v>Kompetensi dalam hal sudah tercapai.</v>
      </c>
      <c r="CD60"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55">
        <f t="shared" ref="AY61:BH61" si="213">IF(D61&lt;$R$16,D61,"")</f>
        <v>0</v>
      </c>
      <c r="AZ61" s="255">
        <f t="shared" si="213"/>
        <v>0</v>
      </c>
      <c r="BA61" s="255">
        <f t="shared" si="213"/>
        <v>0</v>
      </c>
      <c r="BB61" s="255">
        <f t="shared" si="213"/>
        <v>0</v>
      </c>
      <c r="BC61" s="255">
        <f t="shared" si="213"/>
        <v>0</v>
      </c>
      <c r="BD61" s="255">
        <f t="shared" si="213"/>
        <v>0</v>
      </c>
      <c r="BE61" s="255">
        <f t="shared" si="213"/>
        <v>0</v>
      </c>
      <c r="BF61" s="255">
        <f t="shared" si="213"/>
        <v>0</v>
      </c>
      <c r="BG61" s="255">
        <f t="shared" si="213"/>
        <v>0</v>
      </c>
      <c r="BH61" s="255">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mengenal dan menunjukkan letak kota/kabupaten dan provinsi tempat tinggalnya pada peta konvensional/digital.</v>
      </c>
      <c r="BT61" s="377" t="str">
        <f t="shared" si="28"/>
        <v>mampu mengidentifikasi kekayaan alam yang ada di daerah tempat, memanfaatkan,  dan mengorelasikannya dengan pengaruh geografisnya.</v>
      </c>
      <c r="BU61" s="377" t="str">
        <f t="shared" si="29"/>
        <v>mampu membedakan kehidupan masyarakat dan mengorelasikan  pengaruh geografis dengan mata pencaharian dominan di daerah tempat tinggalnya.</v>
      </c>
      <c r="BV61" s="377" t="str">
        <f t="shared" si="30"/>
        <v>mampu mendeskripsikan, menjelaskan cara melestarikan, dan manfaat keragaman budaya dan kearifan lokal daerahnya masing-masing</v>
      </c>
      <c r="BW61" s="377" t="str">
        <f t="shared" si="31"/>
        <v>mampu mengidentifikasi dan menentukan faktor keragaman budaya di Indonesia.</v>
      </c>
      <c r="BX61" s="377" t="str">
        <f t="shared" si="32"/>
        <v>mampu menjelaskan manfaat dan cara melestarikan keragaman budaya, menunjukkan sikap menghargai keberagaman di lingkungannya</v>
      </c>
      <c r="BY61" s="377" t="str">
        <f t="shared" si="33"/>
        <v>Peserta didik mampu mengidentifikasi, mendeskripsikan, mengkategorikan jenis kebutuhan berdasarkan kepentingan.</v>
      </c>
      <c r="BZ61" s="377" t="str">
        <f t="shared" si="34"/>
        <v xml:space="preserve">Peserta didik mampu membedakan dan mengidentifikasi syarat terjadinya pertukaran barang kebutuhan melalui kegiatan. </v>
      </c>
      <c r="CA61" s="377" t="str">
        <f t="shared" si="35"/>
        <v xml:space="preserve">Peserta didik mampu mengidentifikasi norma dan adat istiadat yang berlaku di daerah tempat tinggalnya. </v>
      </c>
      <c r="CB61" s="377" t="str">
        <f t="shared" si="36"/>
        <v xml:space="preserve">Peserta didik mampu membedakan peraturan tertulis dan tidak tertulis dan menganalisis manfaat mematuhi peraturan. </v>
      </c>
      <c r="CC61" s="257" t="str">
        <f t="shared" si="37"/>
        <v>Kompetensi dalam hal sudah tercapai.</v>
      </c>
      <c r="CD61"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55">
        <f t="shared" ref="AY62:BH62" si="217">IF(D62&lt;$R$16,D62,"")</f>
        <v>0</v>
      </c>
      <c r="AZ62" s="255">
        <f t="shared" si="217"/>
        <v>0</v>
      </c>
      <c r="BA62" s="255">
        <f t="shared" si="217"/>
        <v>0</v>
      </c>
      <c r="BB62" s="255">
        <f t="shared" si="217"/>
        <v>0</v>
      </c>
      <c r="BC62" s="255">
        <f t="shared" si="217"/>
        <v>0</v>
      </c>
      <c r="BD62" s="255">
        <f t="shared" si="217"/>
        <v>0</v>
      </c>
      <c r="BE62" s="255">
        <f t="shared" si="217"/>
        <v>0</v>
      </c>
      <c r="BF62" s="255">
        <f t="shared" si="217"/>
        <v>0</v>
      </c>
      <c r="BG62" s="255">
        <f t="shared" si="217"/>
        <v>0</v>
      </c>
      <c r="BH62" s="255">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mengenal dan menunjukkan letak kota/kabupaten dan provinsi tempat tinggalnya pada peta konvensional/digital.</v>
      </c>
      <c r="BT62" s="377" t="str">
        <f t="shared" si="28"/>
        <v>mampu mengidentifikasi kekayaan alam yang ada di daerah tempat, memanfaatkan,  dan mengorelasikannya dengan pengaruh geografisnya.</v>
      </c>
      <c r="BU62" s="377" t="str">
        <f t="shared" si="29"/>
        <v>mampu membedakan kehidupan masyarakat dan mengorelasikan  pengaruh geografis dengan mata pencaharian dominan di daerah tempat tinggalnya.</v>
      </c>
      <c r="BV62" s="377" t="str">
        <f t="shared" si="30"/>
        <v>mampu mendeskripsikan, menjelaskan cara melestarikan, dan manfaat keragaman budaya dan kearifan lokal daerahnya masing-masing</v>
      </c>
      <c r="BW62" s="377" t="str">
        <f t="shared" si="31"/>
        <v>mampu mengidentifikasi dan menentukan faktor keragaman budaya di Indonesia.</v>
      </c>
      <c r="BX62" s="377" t="str">
        <f t="shared" si="32"/>
        <v>mampu menjelaskan manfaat dan cara melestarikan keragaman budaya, menunjukkan sikap menghargai keberagaman di lingkungannya</v>
      </c>
      <c r="BY62" s="377" t="str">
        <f t="shared" si="33"/>
        <v>Peserta didik mampu mengidentifikasi, mendeskripsikan, mengkategorikan jenis kebutuhan berdasarkan kepentingan.</v>
      </c>
      <c r="BZ62" s="377" t="str">
        <f t="shared" si="34"/>
        <v xml:space="preserve">Peserta didik mampu membedakan dan mengidentifikasi syarat terjadinya pertukaran barang kebutuhan melalui kegiatan. </v>
      </c>
      <c r="CA62" s="377" t="str">
        <f t="shared" si="35"/>
        <v xml:space="preserve">Peserta didik mampu mengidentifikasi norma dan adat istiadat yang berlaku di daerah tempat tinggalnya. </v>
      </c>
      <c r="CB62" s="377" t="str">
        <f t="shared" si="36"/>
        <v xml:space="preserve">Peserta didik mampu membedakan peraturan tertulis dan tidak tertulis dan menganalisis manfaat mematuhi peraturan. </v>
      </c>
      <c r="CC62" s="257" t="str">
        <f t="shared" si="37"/>
        <v>Kompetensi dalam hal sudah tercapai.</v>
      </c>
      <c r="CD62"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55">
        <f t="shared" ref="AY63:BH63" si="221">IF(D63&lt;$R$16,D63,"")</f>
        <v>0</v>
      </c>
      <c r="AZ63" s="255">
        <f t="shared" si="221"/>
        <v>0</v>
      </c>
      <c r="BA63" s="255">
        <f t="shared" si="221"/>
        <v>0</v>
      </c>
      <c r="BB63" s="255">
        <f t="shared" si="221"/>
        <v>0</v>
      </c>
      <c r="BC63" s="255">
        <f t="shared" si="221"/>
        <v>0</v>
      </c>
      <c r="BD63" s="255">
        <f t="shared" si="221"/>
        <v>0</v>
      </c>
      <c r="BE63" s="255">
        <f t="shared" si="221"/>
        <v>0</v>
      </c>
      <c r="BF63" s="255">
        <f t="shared" si="221"/>
        <v>0</v>
      </c>
      <c r="BG63" s="255">
        <f t="shared" si="221"/>
        <v>0</v>
      </c>
      <c r="BH63" s="255">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mengenal dan menunjukkan letak kota/kabupaten dan provinsi tempat tinggalnya pada peta konvensional/digital.</v>
      </c>
      <c r="BT63" s="377" t="str">
        <f t="shared" si="28"/>
        <v>mampu mengidentifikasi kekayaan alam yang ada di daerah tempat, memanfaatkan,  dan mengorelasikannya dengan pengaruh geografisnya.</v>
      </c>
      <c r="BU63" s="377" t="str">
        <f t="shared" si="29"/>
        <v>mampu membedakan kehidupan masyarakat dan mengorelasikan  pengaruh geografis dengan mata pencaharian dominan di daerah tempat tinggalnya.</v>
      </c>
      <c r="BV63" s="377" t="str">
        <f t="shared" si="30"/>
        <v>mampu mendeskripsikan, menjelaskan cara melestarikan, dan manfaat keragaman budaya dan kearifan lokal daerahnya masing-masing</v>
      </c>
      <c r="BW63" s="377" t="str">
        <f t="shared" si="31"/>
        <v>mampu mengidentifikasi dan menentukan faktor keragaman budaya di Indonesia.</v>
      </c>
      <c r="BX63" s="377" t="str">
        <f t="shared" si="32"/>
        <v>mampu menjelaskan manfaat dan cara melestarikan keragaman budaya, menunjukkan sikap menghargai keberagaman di lingkungannya</v>
      </c>
      <c r="BY63" s="377" t="str">
        <f t="shared" si="33"/>
        <v>Peserta didik mampu mengidentifikasi, mendeskripsikan, mengkategorikan jenis kebutuhan berdasarkan kepentingan.</v>
      </c>
      <c r="BZ63" s="377" t="str">
        <f t="shared" si="34"/>
        <v xml:space="preserve">Peserta didik mampu membedakan dan mengidentifikasi syarat terjadinya pertukaran barang kebutuhan melalui kegiatan. </v>
      </c>
      <c r="CA63" s="377" t="str">
        <f t="shared" si="35"/>
        <v xml:space="preserve">Peserta didik mampu mengidentifikasi norma dan adat istiadat yang berlaku di daerah tempat tinggalnya. </v>
      </c>
      <c r="CB63" s="377" t="str">
        <f t="shared" si="36"/>
        <v xml:space="preserve">Peserta didik mampu membedakan peraturan tertulis dan tidak tertulis dan menganalisis manfaat mematuhi peraturan. </v>
      </c>
      <c r="CC63" s="257" t="str">
        <f t="shared" si="37"/>
        <v>Kompetensi dalam hal sudah tercapai.</v>
      </c>
      <c r="CD63"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55">
        <f t="shared" ref="AY64:BH64" si="225">IF(D64&lt;$R$16,D64,"")</f>
        <v>0</v>
      </c>
      <c r="AZ64" s="255">
        <f t="shared" si="225"/>
        <v>0</v>
      </c>
      <c r="BA64" s="255">
        <f t="shared" si="225"/>
        <v>0</v>
      </c>
      <c r="BB64" s="255">
        <f t="shared" si="225"/>
        <v>0</v>
      </c>
      <c r="BC64" s="255">
        <f t="shared" si="225"/>
        <v>0</v>
      </c>
      <c r="BD64" s="255">
        <f t="shared" si="225"/>
        <v>0</v>
      </c>
      <c r="BE64" s="255">
        <f t="shared" si="225"/>
        <v>0</v>
      </c>
      <c r="BF64" s="255">
        <f t="shared" si="225"/>
        <v>0</v>
      </c>
      <c r="BG64" s="255">
        <f t="shared" si="225"/>
        <v>0</v>
      </c>
      <c r="BH64" s="255">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mengenal dan menunjukkan letak kota/kabupaten dan provinsi tempat tinggalnya pada peta konvensional/digital.</v>
      </c>
      <c r="BT64" s="377" t="str">
        <f t="shared" si="28"/>
        <v>mampu mengidentifikasi kekayaan alam yang ada di daerah tempat, memanfaatkan,  dan mengorelasikannya dengan pengaruh geografisnya.</v>
      </c>
      <c r="BU64" s="377" t="str">
        <f t="shared" si="29"/>
        <v>mampu membedakan kehidupan masyarakat dan mengorelasikan  pengaruh geografis dengan mata pencaharian dominan di daerah tempat tinggalnya.</v>
      </c>
      <c r="BV64" s="377" t="str">
        <f t="shared" si="30"/>
        <v>mampu mendeskripsikan, menjelaskan cara melestarikan, dan manfaat keragaman budaya dan kearifan lokal daerahnya masing-masing</v>
      </c>
      <c r="BW64" s="377" t="str">
        <f t="shared" si="31"/>
        <v>mampu mengidentifikasi dan menentukan faktor keragaman budaya di Indonesia.</v>
      </c>
      <c r="BX64" s="377" t="str">
        <f t="shared" si="32"/>
        <v>mampu menjelaskan manfaat dan cara melestarikan keragaman budaya, menunjukkan sikap menghargai keberagaman di lingkungannya</v>
      </c>
      <c r="BY64" s="377" t="str">
        <f t="shared" si="33"/>
        <v>Peserta didik mampu mengidentifikasi, mendeskripsikan, mengkategorikan jenis kebutuhan berdasarkan kepentingan.</v>
      </c>
      <c r="BZ64" s="377" t="str">
        <f t="shared" si="34"/>
        <v xml:space="preserve">Peserta didik mampu membedakan dan mengidentifikasi syarat terjadinya pertukaran barang kebutuhan melalui kegiatan. </v>
      </c>
      <c r="CA64" s="377" t="str">
        <f t="shared" si="35"/>
        <v xml:space="preserve">Peserta didik mampu mengidentifikasi norma dan adat istiadat yang berlaku di daerah tempat tinggalnya. </v>
      </c>
      <c r="CB64" s="377" t="str">
        <f t="shared" si="36"/>
        <v xml:space="preserve">Peserta didik mampu membedakan peraturan tertulis dan tidak tertulis dan menganalisis manfaat mematuhi peraturan. </v>
      </c>
      <c r="CC64" s="257" t="str">
        <f t="shared" si="37"/>
        <v>Kompetensi dalam hal sudah tercapai.</v>
      </c>
      <c r="CD64"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55">
        <f t="shared" ref="AY65:BH65" si="229">IF(D65&lt;$R$16,D65,"")</f>
        <v>0</v>
      </c>
      <c r="AZ65" s="255">
        <f t="shared" si="229"/>
        <v>0</v>
      </c>
      <c r="BA65" s="255">
        <f t="shared" si="229"/>
        <v>0</v>
      </c>
      <c r="BB65" s="255">
        <f t="shared" si="229"/>
        <v>0</v>
      </c>
      <c r="BC65" s="255">
        <f t="shared" si="229"/>
        <v>0</v>
      </c>
      <c r="BD65" s="255">
        <f t="shared" si="229"/>
        <v>0</v>
      </c>
      <c r="BE65" s="255">
        <f t="shared" si="229"/>
        <v>0</v>
      </c>
      <c r="BF65" s="255">
        <f t="shared" si="229"/>
        <v>0</v>
      </c>
      <c r="BG65" s="255">
        <f t="shared" si="229"/>
        <v>0</v>
      </c>
      <c r="BH65" s="255">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mengenal dan menunjukkan letak kota/kabupaten dan provinsi tempat tinggalnya pada peta konvensional/digital.</v>
      </c>
      <c r="BT65" s="377" t="str">
        <f t="shared" si="28"/>
        <v>mampu mengidentifikasi kekayaan alam yang ada di daerah tempat, memanfaatkan,  dan mengorelasikannya dengan pengaruh geografisnya.</v>
      </c>
      <c r="BU65" s="377" t="str">
        <f t="shared" si="29"/>
        <v>mampu membedakan kehidupan masyarakat dan mengorelasikan  pengaruh geografis dengan mata pencaharian dominan di daerah tempat tinggalnya.</v>
      </c>
      <c r="BV65" s="377" t="str">
        <f t="shared" si="30"/>
        <v>mampu mendeskripsikan, menjelaskan cara melestarikan, dan manfaat keragaman budaya dan kearifan lokal daerahnya masing-masing</v>
      </c>
      <c r="BW65" s="377" t="str">
        <f t="shared" si="31"/>
        <v>mampu mengidentifikasi dan menentukan faktor keragaman budaya di Indonesia.</v>
      </c>
      <c r="BX65" s="377" t="str">
        <f t="shared" si="32"/>
        <v>mampu menjelaskan manfaat dan cara melestarikan keragaman budaya, menunjukkan sikap menghargai keberagaman di lingkungannya</v>
      </c>
      <c r="BY65" s="377" t="str">
        <f t="shared" si="33"/>
        <v>Peserta didik mampu mengidentifikasi, mendeskripsikan, mengkategorikan jenis kebutuhan berdasarkan kepentingan.</v>
      </c>
      <c r="BZ65" s="377" t="str">
        <f t="shared" si="34"/>
        <v xml:space="preserve">Peserta didik mampu membedakan dan mengidentifikasi syarat terjadinya pertukaran barang kebutuhan melalui kegiatan. </v>
      </c>
      <c r="CA65" s="377" t="str">
        <f t="shared" si="35"/>
        <v xml:space="preserve">Peserta didik mampu mengidentifikasi norma dan adat istiadat yang berlaku di daerah tempat tinggalnya. </v>
      </c>
      <c r="CB65" s="377" t="str">
        <f t="shared" si="36"/>
        <v xml:space="preserve">Peserta didik mampu membedakan peraturan tertulis dan tidak tertulis dan menganalisis manfaat mematuhi peraturan. </v>
      </c>
      <c r="CC65" s="257" t="str">
        <f t="shared" si="37"/>
        <v>Kompetensi dalam hal sudah tercapai.</v>
      </c>
      <c r="CD65" s="257" t="str">
        <f t="shared" si="38"/>
        <v>Kompetensi dalam hal mampu mengenal dan menunjukkan letak kota/kabupaten dan provinsi tempat tinggalnya pada peta konvensional/digital.mampu mengidentifikasi kekayaan alam yang ada di daerah tempat, memanfaatkan,  dan mengorelasikannya dengan pengaruh geografisnya.mampu membedakan kehidupan masyarakat dan mengorelasikan  pengaruh geografis dengan mata pencaharian dominan di daerah tempat tinggalnya.mampu mendeskripsikan, menjelaskan cara melestarikan, dan manfaat keragaman budaya dan kearifan lokal daerahnya masing-masingmampu mengidentifikasi dan menentukan faktor keragaman budaya di Indonesia.mampu menjelaskan manfaat dan cara melestarikan keragaman budaya, menunjukkan sikap menghargai keberagaman di lingkungannyaPeserta didik mampu mengidentifikasi, mendeskripsikan, mengkategorikan jenis kebutuhan berdasarkan kepentingan.Peserta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1" priority="1">
      <formula>LEN(TRIM(B13))&gt;0</formula>
    </cfRule>
  </conditionalFormatting>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8" zoomScale="70" zoomScaleNormal="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HOME!E37</f>
        <v>Pendidikan Jasmani, Olahraga, dan Kesehatan</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PJOK'!E9</f>
        <v>dapat menunjukkan kemampuan dalam mempraktikkan berbagai  variasi pola gerak dasar lokomotor, non-lokomotor, dan manipulatif dalam berbagai olahraga tradisional anak Indonesia</v>
      </c>
      <c r="E15" s="243" t="str">
        <f>'TP PJOK'!E10</f>
        <v>dapat menunjukkan kemampuan dalam mempraktikkan pola langkah dasar, gerak dan ayunan lengan dan tangan, pelurusan sendi, dan irama gerak dengan benar.</v>
      </c>
      <c r="F15" s="243" t="str">
        <f>'TP PJOK'!E11</f>
        <v>dapat menunjukkan kemampuan dalam mempraktikkan berbagai perpaduan pola gerak dominan senam lantai tanpa menggunakan alat dengan benar.</v>
      </c>
      <c r="G15" s="243" t="str">
        <f>'TP PJOK'!E12</f>
        <v>dapat menunjukkan kemampuan dalam mempraktikkan gerak dasar pengenalan air, gerakan meluncur, gerakan kaki, gerakan lengan, gerakan mengambil napas, dan koordinasi gerakan renang gaya dada.</v>
      </c>
      <c r="H15" s="243" t="str">
        <f>'TP PJOK'!E13</f>
        <v>dapat memahami dan mampu menerapkan konsep pemeliharaan kebersihan dan kesehatan alat reproduksi, serta kesehatan diri dan orang lain dari penyakit menular dan tidak menular sesuai dengan pola perilaku hidup sehat.</v>
      </c>
      <c r="I15" s="243">
        <f>'TP PJOK'!E14</f>
        <v>0</v>
      </c>
      <c r="J15" s="243">
        <f>'TP PJOK'!E15</f>
        <v>0</v>
      </c>
      <c r="K15" s="243">
        <f>'TP PJOK'!E16</f>
        <v>0</v>
      </c>
      <c r="L15" s="243">
        <f>'TP PJOK'!E17</f>
        <v>0</v>
      </c>
      <c r="M15" s="243">
        <f>'TP PJOK'!E18</f>
        <v>0</v>
      </c>
      <c r="N15" s="456"/>
      <c r="O15" s="243" t="s">
        <v>368</v>
      </c>
      <c r="P15" s="243" t="s">
        <v>369</v>
      </c>
      <c r="Q15" s="239" t="s">
        <v>370</v>
      </c>
      <c r="R15" s="456"/>
      <c r="S15" s="244"/>
      <c r="T15" s="244"/>
      <c r="U15" s="245" t="str">
        <f t="shared" ref="U15:AD15" si="0">D15</f>
        <v>dapat menunjukkan kemampuan dalam mempraktikkan berbagai  variasi pola gerak dasar lokomotor, non-lokomotor, dan manipulatif dalam berbagai olahraga tradisional anak Indonesia</v>
      </c>
      <c r="V15" s="245" t="str">
        <f t="shared" si="0"/>
        <v>dapat menunjukkan kemampuan dalam mempraktikkan pola langkah dasar, gerak dan ayunan lengan dan tangan, pelurusan sendi, dan irama gerak dengan benar.</v>
      </c>
      <c r="W15" s="245" t="str">
        <f t="shared" si="0"/>
        <v>dapat menunjukkan kemampuan dalam mempraktikkan berbagai perpaduan pola gerak dominan senam lantai tanpa menggunakan alat dengan benar.</v>
      </c>
      <c r="X15" s="245" t="str">
        <f t="shared" si="0"/>
        <v>dapat menunjukkan kemampuan dalam mempraktikkan gerak dasar pengenalan air, gerakan meluncur, gerakan kaki, gerakan lengan, gerakan mengambil napas, dan koordinasi gerakan renang gaya dada.</v>
      </c>
      <c r="Y15" s="245" t="str">
        <f t="shared" si="0"/>
        <v>dapat memahami dan mampu menerapkan konsep pemeliharaan kebersihan dan kesehatan alat reproduksi, serta kesehatan diri dan orang lain dari penyakit menular dan tidak menular sesuai dengan pola perilaku hidup sehat.</v>
      </c>
      <c r="Z15" s="245">
        <f t="shared" si="0"/>
        <v>0</v>
      </c>
      <c r="AA15" s="245">
        <f t="shared" si="0"/>
        <v>0</v>
      </c>
      <c r="AB15" s="245">
        <f t="shared" si="0"/>
        <v>0</v>
      </c>
      <c r="AC15" s="245">
        <f t="shared" si="0"/>
        <v>0</v>
      </c>
      <c r="AD15" s="245">
        <f t="shared" si="0"/>
        <v>0</v>
      </c>
      <c r="AE15" s="246" t="str">
        <f t="shared" ref="AE15:AN15" si="1">U15</f>
        <v>dapat menunjukkan kemampuan dalam mempraktikkan berbagai  variasi pola gerak dasar lokomotor, non-lokomotor, dan manipulatif dalam berbagai olahraga tradisional anak Indonesia</v>
      </c>
      <c r="AF15" s="246" t="str">
        <f t="shared" si="1"/>
        <v>dapat menunjukkan kemampuan dalam mempraktikkan pola langkah dasar, gerak dan ayunan lengan dan tangan, pelurusan sendi, dan irama gerak dengan benar.</v>
      </c>
      <c r="AG15" s="246" t="str">
        <f t="shared" si="1"/>
        <v>dapat menunjukkan kemampuan dalam mempraktikkan berbagai perpaduan pola gerak dominan senam lantai tanpa menggunakan alat dengan benar.</v>
      </c>
      <c r="AH15" s="246" t="str">
        <f t="shared" si="1"/>
        <v>dapat menunjukkan kemampuan dalam mempraktikkan gerak dasar pengenalan air, gerakan meluncur, gerakan kaki, gerakan lengan, gerakan mengambil napas, dan koordinasi gerakan renang gaya dada.</v>
      </c>
      <c r="AI15" s="246" t="str">
        <f t="shared" si="1"/>
        <v>dapat memahami dan mampu menerapkan konsep pemeliharaan kebersihan dan kesehatan alat reproduksi, serta kesehatan diri dan orang lain dari penyakit menular dan tidak menular sesuai dengan pola perilaku hidup sehat.</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dapat menunjukkan kemampuan dalam mempraktikkan berbagai  variasi pola gerak dasar lokomotor, non-lokomotor, dan manipulatif dalam berbagai olahraga tradisional anak Indonesia</v>
      </c>
      <c r="AZ15" s="245" t="str">
        <f t="shared" si="3"/>
        <v>dapat menunjukkan kemampuan dalam mempraktikkan pola langkah dasar, gerak dan ayunan lengan dan tangan, pelurusan sendi, dan irama gerak dengan benar.</v>
      </c>
      <c r="BA15" s="245" t="str">
        <f t="shared" si="3"/>
        <v>dapat menunjukkan kemampuan dalam mempraktikkan berbagai perpaduan pola gerak dominan senam lantai tanpa menggunakan alat dengan benar.</v>
      </c>
      <c r="BB15" s="245" t="str">
        <f t="shared" si="3"/>
        <v>dapat menunjukkan kemampuan dalam mempraktikkan gerak dasar pengenalan air, gerakan meluncur, gerakan kaki, gerakan lengan, gerakan mengambil napas, dan koordinasi gerakan renang gaya dada.</v>
      </c>
      <c r="BC15" s="245" t="str">
        <f t="shared" si="3"/>
        <v>dapat memahami dan mampu menerapkan konsep pemeliharaan kebersihan dan kesehatan alat reproduksi, serta kesehatan diri dan orang lain dari penyakit menular dan tidak menular sesuai dengan pola perilaku hidup sehat.</v>
      </c>
      <c r="BD15" s="245">
        <f t="shared" si="3"/>
        <v>0</v>
      </c>
      <c r="BE15" s="245">
        <f t="shared" si="3"/>
        <v>0</v>
      </c>
      <c r="BF15" s="245">
        <f t="shared" si="3"/>
        <v>0</v>
      </c>
      <c r="BG15" s="245">
        <f t="shared" si="3"/>
        <v>0</v>
      </c>
      <c r="BH15" s="245">
        <f t="shared" si="3"/>
        <v>0</v>
      </c>
      <c r="BI15" s="246" t="str">
        <f t="shared" ref="BI15:BR15" si="4">AY15</f>
        <v>dapat menunjukkan kemampuan dalam mempraktikkan berbagai  variasi pola gerak dasar lokomotor, non-lokomotor, dan manipulatif dalam berbagai olahraga tradisional anak Indonesia</v>
      </c>
      <c r="BJ15" s="246" t="str">
        <f t="shared" si="4"/>
        <v>dapat menunjukkan kemampuan dalam mempraktikkan pola langkah dasar, gerak dan ayunan lengan dan tangan, pelurusan sendi, dan irama gerak dengan benar.</v>
      </c>
      <c r="BK15" s="246" t="str">
        <f t="shared" si="4"/>
        <v>dapat menunjukkan kemampuan dalam mempraktikkan berbagai perpaduan pola gerak dominan senam lantai tanpa menggunakan alat dengan benar.</v>
      </c>
      <c r="BL15" s="246" t="str">
        <f t="shared" si="4"/>
        <v>dapat menunjukkan kemampuan dalam mempraktikkan gerak dasar pengenalan air, gerakan meluncur, gerakan kaki, gerakan lengan, gerakan mengambil napas, dan koordinasi gerakan renang gaya dada.</v>
      </c>
      <c r="BM15" s="246" t="str">
        <f t="shared" si="4"/>
        <v>dapat memahami dan mampu menerapkan konsep pemeliharaan kebersihan dan kesehatan alat reproduksi, serta kesehatan diri dan orang lain dari penyakit menular dan tidak menular sesuai dengan pola perilaku hidup sehat.</v>
      </c>
      <c r="BN15" s="246">
        <f t="shared" si="4"/>
        <v>0</v>
      </c>
      <c r="BO15" s="246">
        <f t="shared" si="4"/>
        <v>0</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8.75" customHeight="1">
      <c r="A16" s="190"/>
      <c r="B16" s="208">
        <f>'DATA PESERTA DIDIK'!A6</f>
        <v>1</v>
      </c>
      <c r="C16" s="248" t="str">
        <f>'DATA PESERTA DIDIK'!D6</f>
        <v>ABID AQILA PRANAJA</v>
      </c>
      <c r="D16" s="297">
        <v>91</v>
      </c>
      <c r="E16" s="249">
        <v>93</v>
      </c>
      <c r="F16" s="297">
        <v>88</v>
      </c>
      <c r="G16" s="249">
        <v>87</v>
      </c>
      <c r="H16" s="249">
        <v>95</v>
      </c>
      <c r="I16" s="249"/>
      <c r="J16" s="249"/>
      <c r="K16" s="249"/>
      <c r="L16" s="249"/>
      <c r="M16" s="249"/>
      <c r="N16" s="250">
        <f t="shared" ref="N16:N65" si="6">IFERROR(AVERAGE(D16:M16),"-")</f>
        <v>90.8</v>
      </c>
      <c r="O16" s="251"/>
      <c r="P16" s="251">
        <v>87</v>
      </c>
      <c r="Q16" s="250">
        <f t="shared" ref="Q16:Q65" si="7">IFERROR(AVERAGE(O16:P16),"-")</f>
        <v>87</v>
      </c>
      <c r="R16" s="250">
        <f t="shared" ref="R16:R65" si="8">IFERROR(SUM(($G$11*N16)+($I$11*Q16))/($G$11+$I$11),"-")</f>
        <v>89.533333333333346</v>
      </c>
      <c r="S16" s="190"/>
      <c r="T16" s="190"/>
      <c r="U16" s="253">
        <f t="shared" ref="U16:AD16" si="9">IF(D16&gt;=$R$16,D16,"")</f>
        <v>91</v>
      </c>
      <c r="V16" s="253">
        <f t="shared" si="9"/>
        <v>93</v>
      </c>
      <c r="W16" s="253" t="str">
        <f t="shared" si="9"/>
        <v/>
      </c>
      <c r="X16" s="253" t="str">
        <f t="shared" si="9"/>
        <v/>
      </c>
      <c r="Y16" s="253">
        <f t="shared" si="9"/>
        <v>95</v>
      </c>
      <c r="Z16" s="253" t="str">
        <f t="shared" si="9"/>
        <v/>
      </c>
      <c r="AA16" s="253" t="str">
        <f t="shared" si="9"/>
        <v/>
      </c>
      <c r="AB16" s="253" t="str">
        <f t="shared" si="9"/>
        <v/>
      </c>
      <c r="AC16" s="253" t="str">
        <f t="shared" si="9"/>
        <v/>
      </c>
      <c r="AD16" s="253" t="str">
        <f t="shared" si="9"/>
        <v/>
      </c>
      <c r="AE16" s="254">
        <f t="shared" ref="AE16:AN16" si="10">IFERROR(RANK(U16,$U16:$AD16,0)+COUNTIF($U16:U16,U16)-1,"")</f>
        <v>3</v>
      </c>
      <c r="AF16" s="254">
        <f t="shared" si="10"/>
        <v>2</v>
      </c>
      <c r="AG16" s="254" t="str">
        <f t="shared" si="10"/>
        <v/>
      </c>
      <c r="AH16" s="254" t="str">
        <f t="shared" si="10"/>
        <v/>
      </c>
      <c r="AI16" s="254">
        <f t="shared" si="10"/>
        <v>1</v>
      </c>
      <c r="AJ16" s="254" t="str">
        <f t="shared" si="10"/>
        <v/>
      </c>
      <c r="AK16" s="254" t="str">
        <f t="shared" si="10"/>
        <v/>
      </c>
      <c r="AL16" s="254" t="str">
        <f t="shared" si="10"/>
        <v/>
      </c>
      <c r="AM16" s="254" t="str">
        <f t="shared" si="10"/>
        <v/>
      </c>
      <c r="AN16" s="254" t="str">
        <f t="shared" si="10"/>
        <v/>
      </c>
      <c r="AO16" s="379" t="str">
        <f>IF(D16&gt;=R16,$D$15,"")</f>
        <v>dapat menunjukkan kemampuan dalam mempraktikkan berbagai  variasi pola gerak dasar lokomotor, non-lokomotor, dan manipulatif dalam berbagai olahraga tradisional anak Indonesia</v>
      </c>
      <c r="AP16" s="380" t="str">
        <f>IF(E16&gt;=R16,$E$15,"")</f>
        <v>dapat menunjukkan kemampuan dalam mempraktikkan pola langkah dasar, gerak dan ayunan lengan dan tangan, pelurusan sendi, dan irama gerak dengan benar.</v>
      </c>
      <c r="AQ16" s="380" t="str">
        <f>IF(F16&gt;=R16,$F$15,"")</f>
        <v/>
      </c>
      <c r="AR16" s="380" t="str">
        <f>IF(G16&gt;=R16,$G$15,"")</f>
        <v/>
      </c>
      <c r="AS16" s="380" t="str">
        <f>IF(H16&gt;=R16,$H$15,"")</f>
        <v>dapat memahami dan mampu menerapkan konsep pemeliharaan kebersihan dan kesehatan alat reproduksi, serta kesehatan diri dan orang lain dari penyakit menular dan tidak menular sesuai dengan pola perilaku hidup sehat.</v>
      </c>
      <c r="AT16" s="380" t="str">
        <f>IF(I16&gt;=R16,$I$15,"")</f>
        <v/>
      </c>
      <c r="AU16" s="380" t="str">
        <f>IF(J16&gt;=R16,$J$15,"")</f>
        <v/>
      </c>
      <c r="AV16" s="380" t="str">
        <f>IF(K16&gt;=R16,$K$15,"")</f>
        <v/>
      </c>
      <c r="AW16" s="380" t="str">
        <f>IF(L16&gt;=R16,$L$15,"")</f>
        <v/>
      </c>
      <c r="AX16" s="380" t="str">
        <f>IF(M16&gt;=R16,$M$15,"")</f>
        <v/>
      </c>
      <c r="AY16" s="255" t="str">
        <f t="shared" ref="AY16:BH16" si="11">IF(D16&lt;$R$16,D16,"")</f>
        <v/>
      </c>
      <c r="AZ16" s="255" t="str">
        <f t="shared" si="11"/>
        <v/>
      </c>
      <c r="BA16" s="255">
        <f t="shared" si="11"/>
        <v>88</v>
      </c>
      <c r="BB16" s="255">
        <f t="shared" si="11"/>
        <v>87</v>
      </c>
      <c r="BC16" s="255" t="str">
        <f t="shared" si="11"/>
        <v/>
      </c>
      <c r="BD16" s="255">
        <f t="shared" si="11"/>
        <v>0</v>
      </c>
      <c r="BE16" s="255">
        <f t="shared" si="11"/>
        <v>0</v>
      </c>
      <c r="BF16" s="255">
        <f t="shared" si="11"/>
        <v>0</v>
      </c>
      <c r="BG16" s="255">
        <f t="shared" si="11"/>
        <v>0</v>
      </c>
      <c r="BH16" s="255">
        <f t="shared" si="11"/>
        <v>0</v>
      </c>
      <c r="BI16" s="225" t="str">
        <f t="shared" ref="BI16:BR16" si="12">IFERROR(RANK(AY16,$AY16:$BH16,0)+COUNTIF($AY16:AY16,AY16)-1,"")</f>
        <v/>
      </c>
      <c r="BJ16" s="225" t="str">
        <f t="shared" si="12"/>
        <v/>
      </c>
      <c r="BK16" s="225">
        <f t="shared" si="12"/>
        <v>1</v>
      </c>
      <c r="BL16" s="225">
        <f t="shared" si="12"/>
        <v>2</v>
      </c>
      <c r="BM16" s="225" t="str">
        <f t="shared" si="12"/>
        <v/>
      </c>
      <c r="BN16" s="225">
        <f t="shared" si="12"/>
        <v>3</v>
      </c>
      <c r="BO16" s="225">
        <f t="shared" si="12"/>
        <v>4</v>
      </c>
      <c r="BP16" s="225">
        <f t="shared" si="12"/>
        <v>5</v>
      </c>
      <c r="BQ16" s="225">
        <f t="shared" si="12"/>
        <v>6</v>
      </c>
      <c r="BR16" s="225">
        <f t="shared" si="12"/>
        <v>7</v>
      </c>
      <c r="BS16" s="379" t="str">
        <f>IF(D16&lt;R16,$D$15,"")</f>
        <v/>
      </c>
      <c r="BT16" s="377" t="str">
        <f>IF(E16&lt;R16,$E$15,"")</f>
        <v/>
      </c>
      <c r="BU16" s="377" t="str">
        <f>IF(F16&lt;R16,$F$15,"")</f>
        <v>dapat menunjukkan kemampuan dalam mempraktikkan berbagai perpaduan pola gerak dominan senam lantai tanpa menggunakan alat dengan benar.</v>
      </c>
      <c r="BV16" s="377" t="str">
        <f>IF(G16&lt;R16,$G$15,"")</f>
        <v>dapat menunjukkan kemampuan dalam mempraktikkan gerak dasar pengenalan air, gerakan meluncur, gerakan kaki, gerakan lengan, gerakan mengambil napas, dan koordinasi gerakan renang gaya dada.</v>
      </c>
      <c r="BW16" s="377" t="str">
        <f>IF(H16&lt;R16,$H$15,"")</f>
        <v/>
      </c>
      <c r="BX16" s="377">
        <f>IF(I16&lt;R16,$I$15,"")</f>
        <v>0</v>
      </c>
      <c r="BY16" s="377">
        <f>IF(J16&lt;R16,$J$15,"")</f>
        <v>0</v>
      </c>
      <c r="BZ16" s="377">
        <f>IF(K16&lt;R16,$K$15,"")</f>
        <v>0</v>
      </c>
      <c r="CA16" s="377">
        <f>IF(L16&lt;R16,$L$15,"")</f>
        <v>0</v>
      </c>
      <c r="CB16" s="377">
        <f>IF(M16&lt;R16,$M$15,"")</f>
        <v>0</v>
      </c>
      <c r="CC16" s="257" t="str">
        <f>CONCATENATE("Kompetensi dalam hal ",AO16,AP16,AQ16,AR16,AS16," sudah tercapai.")</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sudah tercapai.</v>
      </c>
      <c r="CD16" s="257" t="str">
        <f>CONCATENATE("Kompetensi dalam hal ",BS16,BT16,BU16,BV16,BW16," perlu ditingkatkan.")</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row>
    <row r="17" spans="1:82" ht="18.75" customHeight="1">
      <c r="A17" s="190"/>
      <c r="B17" s="208">
        <f>'DATA PESERTA DIDIK'!A7</f>
        <v>2</v>
      </c>
      <c r="C17" s="248" t="str">
        <f>'DATA PESERTA DIDIK'!D7</f>
        <v>ACHMAD IBRAHIM ARYASATYA</v>
      </c>
      <c r="D17" s="297">
        <v>92</v>
      </c>
      <c r="E17" s="249">
        <v>89</v>
      </c>
      <c r="F17" s="297">
        <v>91</v>
      </c>
      <c r="G17" s="249">
        <v>92</v>
      </c>
      <c r="H17" s="249">
        <v>94</v>
      </c>
      <c r="I17" s="249"/>
      <c r="J17" s="249"/>
      <c r="K17" s="249"/>
      <c r="L17" s="249"/>
      <c r="M17" s="249"/>
      <c r="N17" s="250">
        <f t="shared" si="6"/>
        <v>91.6</v>
      </c>
      <c r="O17" s="251"/>
      <c r="P17" s="251">
        <v>87</v>
      </c>
      <c r="Q17" s="250">
        <f t="shared" si="7"/>
        <v>87</v>
      </c>
      <c r="R17" s="250">
        <f t="shared" si="8"/>
        <v>90.066666666666663</v>
      </c>
      <c r="S17" s="190"/>
      <c r="T17" s="190"/>
      <c r="U17" s="253">
        <f t="shared" ref="U17:AD17" si="13">IF(D17&gt;=$R$16,D17,"")</f>
        <v>92</v>
      </c>
      <c r="V17" s="253" t="str">
        <f t="shared" si="13"/>
        <v/>
      </c>
      <c r="W17" s="253">
        <f t="shared" si="13"/>
        <v>91</v>
      </c>
      <c r="X17" s="253">
        <f t="shared" si="13"/>
        <v>92</v>
      </c>
      <c r="Y17" s="253">
        <f t="shared" si="13"/>
        <v>94</v>
      </c>
      <c r="Z17" s="253" t="str">
        <f t="shared" si="13"/>
        <v/>
      </c>
      <c r="AA17" s="253" t="str">
        <f t="shared" si="13"/>
        <v/>
      </c>
      <c r="AB17" s="253" t="str">
        <f t="shared" si="13"/>
        <v/>
      </c>
      <c r="AC17" s="253" t="str">
        <f t="shared" si="13"/>
        <v/>
      </c>
      <c r="AD17" s="253" t="str">
        <f t="shared" si="13"/>
        <v/>
      </c>
      <c r="AE17" s="254">
        <f t="shared" ref="AE17:AN17" si="14">IFERROR(RANK(U17,$U17:$AD17,0)+COUNTIF($U17:U17,U17)-1,"")</f>
        <v>2</v>
      </c>
      <c r="AF17" s="254" t="str">
        <f t="shared" si="14"/>
        <v/>
      </c>
      <c r="AG17" s="254">
        <f t="shared" si="14"/>
        <v>4</v>
      </c>
      <c r="AH17" s="254">
        <f t="shared" si="14"/>
        <v>3</v>
      </c>
      <c r="AI17" s="254">
        <f t="shared" si="14"/>
        <v>1</v>
      </c>
      <c r="AJ17" s="254" t="str">
        <f t="shared" si="14"/>
        <v/>
      </c>
      <c r="AK17" s="254" t="str">
        <f t="shared" si="14"/>
        <v/>
      </c>
      <c r="AL17" s="254" t="str">
        <f t="shared" si="14"/>
        <v/>
      </c>
      <c r="AM17" s="254" t="str">
        <f t="shared" si="14"/>
        <v/>
      </c>
      <c r="AN17" s="254" t="str">
        <f t="shared" si="14"/>
        <v/>
      </c>
      <c r="AO17" s="379" t="str">
        <f t="shared" ref="AO17:AO65" si="15">IF(D17&gt;=R17,$D$15,"")</f>
        <v>dapat menunjukkan kemampuan dalam mempraktikkan berbagai  variasi pola gerak dasar lokomotor, non-lokomotor, dan manipulatif dalam berbagai olahraga tradisional anak Indonesia</v>
      </c>
      <c r="AP17" s="380" t="str">
        <f t="shared" ref="AP17:AP65" si="16">IF(E17&gt;=R17,$E$15,"")</f>
        <v/>
      </c>
      <c r="AQ17" s="380" t="str">
        <f t="shared" ref="AQ17:AQ65" si="17">IF(F17&gt;=R17,$F$15,"")</f>
        <v>dapat menunjukkan kemampuan dalam mempraktikkan berbagai perpaduan pola gerak dominan senam lantai tanpa menggunakan alat dengan benar.</v>
      </c>
      <c r="AR17" s="380" t="str">
        <f t="shared" ref="AR17:AR65" si="18">IF(G17&gt;=R17,$G$15,"")</f>
        <v>dapat menunjukkan kemampuan dalam mempraktikkan gerak dasar pengenalan air, gerakan meluncur, gerakan kaki, gerakan lengan, gerakan mengambil napas, dan koordinasi gerakan renang gaya dada.</v>
      </c>
      <c r="AS17" s="380" t="str">
        <f t="shared" ref="AS17:AS65" si="19">IF(H17&gt;=R17,$H$15,"")</f>
        <v>dapat memahami dan mampu menerapkan konsep pemeliharaan kebersihan dan kesehatan alat reproduksi, serta kesehatan diri dan orang lain dari penyakit menular dan tidak menular sesuai dengan pola perilaku hidup sehat.</v>
      </c>
      <c r="AT17" s="380" t="str">
        <f t="shared" ref="AT17:AT65" si="20">IF(I17&gt;=R17,$I$15,"")</f>
        <v/>
      </c>
      <c r="AU17" s="380" t="str">
        <f t="shared" ref="AU17:AU65" si="21">IF(J17&gt;=R17,$J$15,"")</f>
        <v/>
      </c>
      <c r="AV17" s="380" t="str">
        <f t="shared" ref="AV17:AV65" si="22">IF(K17&gt;=R17,$K$15,"")</f>
        <v/>
      </c>
      <c r="AW17" s="380" t="str">
        <f t="shared" ref="AW17:AW65" si="23">IF(L17&gt;=R17,$L$15,"")</f>
        <v/>
      </c>
      <c r="AX17" s="380" t="str">
        <f t="shared" ref="AX17:AX65" si="24">IF(M17&gt;=R17,$M$15,"")</f>
        <v/>
      </c>
      <c r="AY17" s="255" t="str">
        <f t="shared" ref="AY17:BH17" si="25">IF(D17&lt;$R$16,D17,"")</f>
        <v/>
      </c>
      <c r="AZ17" s="255">
        <f t="shared" si="25"/>
        <v>89</v>
      </c>
      <c r="BA17" s="255" t="str">
        <f t="shared" si="25"/>
        <v/>
      </c>
      <c r="BB17" s="255" t="str">
        <f t="shared" si="25"/>
        <v/>
      </c>
      <c r="BC17" s="255" t="str">
        <f t="shared" si="25"/>
        <v/>
      </c>
      <c r="BD17" s="255">
        <f t="shared" si="25"/>
        <v>0</v>
      </c>
      <c r="BE17" s="255">
        <f t="shared" si="25"/>
        <v>0</v>
      </c>
      <c r="BF17" s="255">
        <f t="shared" si="25"/>
        <v>0</v>
      </c>
      <c r="BG17" s="255">
        <f t="shared" si="25"/>
        <v>0</v>
      </c>
      <c r="BH17" s="255">
        <f t="shared" si="25"/>
        <v>0</v>
      </c>
      <c r="BI17" s="225" t="str">
        <f t="shared" ref="BI17:BR17" si="26">IFERROR(RANK(AY17,$AY17:$BH17,0)+COUNTIF($AY17:AY17,AY17)-1,"")</f>
        <v/>
      </c>
      <c r="BJ17" s="225">
        <f t="shared" si="26"/>
        <v>1</v>
      </c>
      <c r="BK17" s="225" t="str">
        <f t="shared" si="26"/>
        <v/>
      </c>
      <c r="BL17" s="225" t="str">
        <f t="shared" si="26"/>
        <v/>
      </c>
      <c r="BM17" s="225" t="str">
        <f t="shared" si="26"/>
        <v/>
      </c>
      <c r="BN17" s="225">
        <f t="shared" si="26"/>
        <v>2</v>
      </c>
      <c r="BO17" s="225">
        <f t="shared" si="26"/>
        <v>3</v>
      </c>
      <c r="BP17" s="225">
        <f t="shared" si="26"/>
        <v>4</v>
      </c>
      <c r="BQ17" s="225">
        <f t="shared" si="26"/>
        <v>5</v>
      </c>
      <c r="BR17" s="225">
        <f t="shared" si="26"/>
        <v>6</v>
      </c>
      <c r="BS17" s="379" t="str">
        <f t="shared" ref="BS17:BS65" si="27">IF(D17&lt;R17,$D$15,"")</f>
        <v/>
      </c>
      <c r="BT17" s="377" t="str">
        <f t="shared" ref="BT17:BT65" si="28">IF(E17&lt;R17,$E$15,"")</f>
        <v>dapat menunjukkan kemampuan dalam mempraktikkan pola langkah dasar, gerak dan ayunan lengan dan tangan, pelurusan sendi, dan irama gerak dengan benar.</v>
      </c>
      <c r="BU17" s="377" t="str">
        <f t="shared" ref="BU17:BU65" si="29">IF(F17&lt;R17,$F$15,"")</f>
        <v/>
      </c>
      <c r="BV17" s="377" t="str">
        <f t="shared" ref="BV17:BV65" si="30">IF(G17&lt;R17,$G$15,"")</f>
        <v/>
      </c>
      <c r="BW17" s="377" t="str">
        <f t="shared" ref="BW17:BW65" si="31">IF(H17&lt;R17,$H$15,"")</f>
        <v/>
      </c>
      <c r="BX17" s="377">
        <f t="shared" ref="BX17:BX65" si="32">IF(I17&lt;R17,$I$15,"")</f>
        <v>0</v>
      </c>
      <c r="BY17" s="377">
        <f t="shared" ref="BY17:BY65" si="33">IF(J17&lt;R17,$J$15,"")</f>
        <v>0</v>
      </c>
      <c r="BZ17" s="377">
        <f t="shared" ref="BZ17:BZ65" si="34">IF(K17&lt;R17,$K$15,"")</f>
        <v>0</v>
      </c>
      <c r="CA17" s="377">
        <f t="shared" ref="CA17:CA65" si="35">IF(L17&lt;R17,$L$15,"")</f>
        <v>0</v>
      </c>
      <c r="CB17" s="377">
        <f t="shared" ref="CB17:CB65" si="36">IF(M17&lt;R17,$M$15,"")</f>
        <v>0</v>
      </c>
      <c r="CC17" s="257" t="str">
        <f t="shared" ref="CC17:CC65" si="37">CONCATENATE("Kompetensi dalam hal ",AO17,AP17,AQ17,AR17,AS17," sudah tercapai.")</f>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17" s="257" t="str">
        <f t="shared" ref="CD17:CD65" si="38">CONCATENATE("Kompetensi dalam hal ",BS17,BT17,BU17,BV17,BW17," perlu ditingkatkan.")</f>
        <v>Kompetensi dalam hal dapat menunjukkan kemampuan dalam mempraktikkan pola langkah dasar, gerak dan ayunan lengan dan tangan, pelurusan sendi, dan irama gerak dengan benar. perlu ditingkatkan.</v>
      </c>
    </row>
    <row r="18" spans="1:82" ht="18.75" customHeight="1">
      <c r="A18" s="190"/>
      <c r="B18" s="208">
        <f>'DATA PESERTA DIDIK'!A8</f>
        <v>3</v>
      </c>
      <c r="C18" s="248" t="str">
        <f>'DATA PESERTA DIDIK'!D8</f>
        <v>AKIRA KISSA ZHAFIRAH</v>
      </c>
      <c r="D18" s="297">
        <v>94</v>
      </c>
      <c r="E18" s="249">
        <v>94</v>
      </c>
      <c r="F18" s="297">
        <v>88</v>
      </c>
      <c r="G18" s="249">
        <v>88</v>
      </c>
      <c r="H18" s="249">
        <v>97</v>
      </c>
      <c r="I18" s="249"/>
      <c r="J18" s="249"/>
      <c r="K18" s="249"/>
      <c r="L18" s="249"/>
      <c r="M18" s="249"/>
      <c r="N18" s="250">
        <f t="shared" si="6"/>
        <v>92.2</v>
      </c>
      <c r="O18" s="251"/>
      <c r="P18" s="251">
        <v>95</v>
      </c>
      <c r="Q18" s="250">
        <f t="shared" si="7"/>
        <v>95</v>
      </c>
      <c r="R18" s="250">
        <f t="shared" si="8"/>
        <v>93.133333333333326</v>
      </c>
      <c r="S18" s="190"/>
      <c r="T18" s="190"/>
      <c r="U18" s="253">
        <f t="shared" ref="U18:AD18" si="39">IF(D18&gt;=$R$16,D18,"")</f>
        <v>94</v>
      </c>
      <c r="V18" s="253">
        <f t="shared" si="39"/>
        <v>94</v>
      </c>
      <c r="W18" s="253" t="str">
        <f t="shared" si="39"/>
        <v/>
      </c>
      <c r="X18" s="253" t="str">
        <f t="shared" si="39"/>
        <v/>
      </c>
      <c r="Y18" s="253">
        <f t="shared" si="39"/>
        <v>97</v>
      </c>
      <c r="Z18" s="253" t="str">
        <f t="shared" si="39"/>
        <v/>
      </c>
      <c r="AA18" s="253" t="str">
        <f t="shared" si="39"/>
        <v/>
      </c>
      <c r="AB18" s="253" t="str">
        <f t="shared" si="39"/>
        <v/>
      </c>
      <c r="AC18" s="253" t="str">
        <f t="shared" si="39"/>
        <v/>
      </c>
      <c r="AD18" s="253" t="str">
        <f t="shared" si="39"/>
        <v/>
      </c>
      <c r="AE18" s="254">
        <f t="shared" ref="AE18:AN18" si="40">IFERROR(RANK(U18,$U18:$AD18,0)+COUNTIF($U18:U18,U18)-1,"")</f>
        <v>2</v>
      </c>
      <c r="AF18" s="254">
        <f t="shared" si="40"/>
        <v>3</v>
      </c>
      <c r="AG18" s="254" t="str">
        <f t="shared" si="40"/>
        <v/>
      </c>
      <c r="AH18" s="254" t="str">
        <f t="shared" si="40"/>
        <v/>
      </c>
      <c r="AI18" s="254">
        <f t="shared" si="40"/>
        <v>1</v>
      </c>
      <c r="AJ18" s="254" t="str">
        <f t="shared" si="40"/>
        <v/>
      </c>
      <c r="AK18" s="254" t="str">
        <f t="shared" si="40"/>
        <v/>
      </c>
      <c r="AL18" s="254" t="str">
        <f t="shared" si="40"/>
        <v/>
      </c>
      <c r="AM18" s="254" t="str">
        <f t="shared" si="40"/>
        <v/>
      </c>
      <c r="AN18" s="254" t="str">
        <f t="shared" si="40"/>
        <v/>
      </c>
      <c r="AO18" s="379" t="str">
        <f t="shared" si="15"/>
        <v>dapat menunjukkan kemampuan dalam mempraktikkan berbagai  variasi pola gerak dasar lokomotor, non-lokomotor, dan manipulatif dalam berbagai olahraga tradisional anak Indonesia</v>
      </c>
      <c r="AP18" s="380" t="str">
        <f t="shared" si="16"/>
        <v>dapat menunjukkan kemampuan dalam mempraktikkan pola langkah dasar, gerak dan ayunan lengan dan tangan, pelurusan sendi, dan irama gerak dengan benar.</v>
      </c>
      <c r="AQ18" s="380" t="str">
        <f t="shared" si="17"/>
        <v/>
      </c>
      <c r="AR18" s="380" t="str">
        <f t="shared" si="18"/>
        <v/>
      </c>
      <c r="AS18" s="380" t="str">
        <f t="shared" si="19"/>
        <v>dapat memahami dan mampu menerapkan konsep pemeliharaan kebersihan dan kesehatan alat reproduksi, serta kesehatan diri dan orang lain dari penyakit menular dan tidak menular sesuai dengan pola perilaku hidup sehat.</v>
      </c>
      <c r="AT18" s="380" t="str">
        <f t="shared" si="20"/>
        <v/>
      </c>
      <c r="AU18" s="380" t="str">
        <f t="shared" si="21"/>
        <v/>
      </c>
      <c r="AV18" s="380" t="str">
        <f t="shared" si="22"/>
        <v/>
      </c>
      <c r="AW18" s="380" t="str">
        <f t="shared" si="23"/>
        <v/>
      </c>
      <c r="AX18" s="380" t="str">
        <f t="shared" si="24"/>
        <v/>
      </c>
      <c r="AY18" s="255" t="str">
        <f t="shared" ref="AY18:BH18" si="41">IF(D18&lt;$R$16,D18,"")</f>
        <v/>
      </c>
      <c r="AZ18" s="255" t="str">
        <f t="shared" si="41"/>
        <v/>
      </c>
      <c r="BA18" s="255">
        <f t="shared" si="41"/>
        <v>88</v>
      </c>
      <c r="BB18" s="255">
        <f t="shared" si="41"/>
        <v>88</v>
      </c>
      <c r="BC18" s="255" t="str">
        <f t="shared" si="41"/>
        <v/>
      </c>
      <c r="BD18" s="255">
        <f t="shared" si="41"/>
        <v>0</v>
      </c>
      <c r="BE18" s="255">
        <f t="shared" si="41"/>
        <v>0</v>
      </c>
      <c r="BF18" s="255">
        <f t="shared" si="41"/>
        <v>0</v>
      </c>
      <c r="BG18" s="255">
        <f t="shared" si="41"/>
        <v>0</v>
      </c>
      <c r="BH18" s="255">
        <f t="shared" si="41"/>
        <v>0</v>
      </c>
      <c r="BI18" s="225" t="str">
        <f t="shared" ref="BI18:BR18" si="42">IFERROR(RANK(AY18,$AY18:$BH18,0)+COUNTIF($AY18:AY18,AY18)-1,"")</f>
        <v/>
      </c>
      <c r="BJ18" s="225" t="str">
        <f t="shared" si="42"/>
        <v/>
      </c>
      <c r="BK18" s="225">
        <f t="shared" si="42"/>
        <v>1</v>
      </c>
      <c r="BL18" s="225">
        <f t="shared" si="42"/>
        <v>2</v>
      </c>
      <c r="BM18" s="225" t="str">
        <f t="shared" si="42"/>
        <v/>
      </c>
      <c r="BN18" s="225">
        <f t="shared" si="42"/>
        <v>3</v>
      </c>
      <c r="BO18" s="225">
        <f t="shared" si="42"/>
        <v>4</v>
      </c>
      <c r="BP18" s="225">
        <f t="shared" si="42"/>
        <v>5</v>
      </c>
      <c r="BQ18" s="225">
        <f t="shared" si="42"/>
        <v>6</v>
      </c>
      <c r="BR18" s="225">
        <f t="shared" si="42"/>
        <v>7</v>
      </c>
      <c r="BS18" s="379" t="str">
        <f t="shared" si="27"/>
        <v/>
      </c>
      <c r="BT18" s="377" t="str">
        <f t="shared" si="28"/>
        <v/>
      </c>
      <c r="BU18" s="377" t="str">
        <f t="shared" si="29"/>
        <v>dapat menunjukkan kemampuan dalam mempraktikkan berbagai perpaduan pola gerak dominan senam lantai tanpa menggunakan alat dengan benar.</v>
      </c>
      <c r="BV18" s="377" t="str">
        <f t="shared" si="30"/>
        <v>dapat menunjukkan kemampuan dalam mempraktikkan gerak dasar pengenalan air, gerakan meluncur, gerakan kaki, gerakan lengan, gerakan mengambil napas, dan koordinasi gerakan renang gaya dada.</v>
      </c>
      <c r="BW18" s="377" t="str">
        <f t="shared" si="31"/>
        <v/>
      </c>
      <c r="BX18" s="377">
        <f t="shared" si="32"/>
        <v>0</v>
      </c>
      <c r="BY18" s="377">
        <f t="shared" si="33"/>
        <v>0</v>
      </c>
      <c r="BZ18" s="377">
        <f t="shared" si="34"/>
        <v>0</v>
      </c>
      <c r="CA18" s="377">
        <f t="shared" si="35"/>
        <v>0</v>
      </c>
      <c r="CB18" s="377">
        <f t="shared" si="36"/>
        <v>0</v>
      </c>
      <c r="CC18"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sudah tercapai.</v>
      </c>
      <c r="CD18" s="257" t="str">
        <f t="shared" si="38"/>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row>
    <row r="19" spans="1:82" ht="18.75" customHeight="1">
      <c r="A19" s="190"/>
      <c r="B19" s="208">
        <f>'DATA PESERTA DIDIK'!A9</f>
        <v>4</v>
      </c>
      <c r="C19" s="248" t="str">
        <f>'DATA PESERTA DIDIK'!D9</f>
        <v>ALANA SALSABILA</v>
      </c>
      <c r="D19" s="297">
        <v>96</v>
      </c>
      <c r="E19" s="249">
        <v>80</v>
      </c>
      <c r="F19" s="297">
        <v>92</v>
      </c>
      <c r="G19" s="249">
        <v>88</v>
      </c>
      <c r="H19" s="249">
        <v>87</v>
      </c>
      <c r="I19" s="249"/>
      <c r="J19" s="249"/>
      <c r="K19" s="249"/>
      <c r="L19" s="249"/>
      <c r="M19" s="249"/>
      <c r="N19" s="250">
        <f t="shared" si="6"/>
        <v>88.6</v>
      </c>
      <c r="O19" s="251"/>
      <c r="P19" s="251">
        <v>93</v>
      </c>
      <c r="Q19" s="250">
        <f t="shared" si="7"/>
        <v>93</v>
      </c>
      <c r="R19" s="250">
        <f t="shared" si="8"/>
        <v>90.066666666666663</v>
      </c>
      <c r="S19" s="190"/>
      <c r="T19" s="190"/>
      <c r="U19" s="253">
        <f t="shared" ref="U19:AD19" si="43">IF(D19&gt;=$R$16,D19,"")</f>
        <v>96</v>
      </c>
      <c r="V19" s="253" t="str">
        <f t="shared" si="43"/>
        <v/>
      </c>
      <c r="W19" s="253">
        <f t="shared" si="43"/>
        <v>92</v>
      </c>
      <c r="X19" s="253" t="str">
        <f t="shared" si="43"/>
        <v/>
      </c>
      <c r="Y19" s="253" t="str">
        <f t="shared" si="43"/>
        <v/>
      </c>
      <c r="Z19" s="253" t="str">
        <f t="shared" si="43"/>
        <v/>
      </c>
      <c r="AA19" s="253" t="str">
        <f t="shared" si="43"/>
        <v/>
      </c>
      <c r="AB19" s="253" t="str">
        <f t="shared" si="43"/>
        <v/>
      </c>
      <c r="AC19" s="253" t="str">
        <f t="shared" si="43"/>
        <v/>
      </c>
      <c r="AD19" s="253" t="str">
        <f t="shared" si="43"/>
        <v/>
      </c>
      <c r="AE19" s="254">
        <f t="shared" ref="AE19:AN19" si="44">IFERROR(RANK(U19,$U19:$AD19,0)+COUNTIF($U19:U19,U19)-1,"")</f>
        <v>1</v>
      </c>
      <c r="AF19" s="254" t="str">
        <f t="shared" si="44"/>
        <v/>
      </c>
      <c r="AG19" s="254">
        <f t="shared" si="44"/>
        <v>2</v>
      </c>
      <c r="AH19" s="254" t="str">
        <f t="shared" si="44"/>
        <v/>
      </c>
      <c r="AI19" s="254" t="str">
        <f t="shared" si="44"/>
        <v/>
      </c>
      <c r="AJ19" s="254" t="str">
        <f t="shared" si="44"/>
        <v/>
      </c>
      <c r="AK19" s="254" t="str">
        <f t="shared" si="44"/>
        <v/>
      </c>
      <c r="AL19" s="254" t="str">
        <f t="shared" si="44"/>
        <v/>
      </c>
      <c r="AM19" s="254" t="str">
        <f t="shared" si="44"/>
        <v/>
      </c>
      <c r="AN19" s="254" t="str">
        <f t="shared" si="44"/>
        <v/>
      </c>
      <c r="AO19" s="379" t="str">
        <f t="shared" si="15"/>
        <v>dapat menunjukkan kemampuan dalam mempraktikkan berbagai  variasi pola gerak dasar lokomotor, non-lokomotor, dan manipulatif dalam berbagai olahraga tradisional anak Indonesia</v>
      </c>
      <c r="AP19" s="380" t="str">
        <f t="shared" si="16"/>
        <v/>
      </c>
      <c r="AQ19" s="380" t="str">
        <f t="shared" si="17"/>
        <v>dapat menunjukkan kemampuan dalam mempraktikkan berbagai perpaduan pola gerak dominan senam lantai tanpa menggunakan alat dengan benar.</v>
      </c>
      <c r="AR19" s="380" t="str">
        <f t="shared" si="18"/>
        <v/>
      </c>
      <c r="AS19" s="380" t="str">
        <f t="shared" si="19"/>
        <v/>
      </c>
      <c r="AT19" s="380" t="str">
        <f t="shared" si="20"/>
        <v/>
      </c>
      <c r="AU19" s="380" t="str">
        <f t="shared" si="21"/>
        <v/>
      </c>
      <c r="AV19" s="380" t="str">
        <f t="shared" si="22"/>
        <v/>
      </c>
      <c r="AW19" s="380" t="str">
        <f t="shared" si="23"/>
        <v/>
      </c>
      <c r="AX19" s="380" t="str">
        <f t="shared" si="24"/>
        <v/>
      </c>
      <c r="AY19" s="255" t="str">
        <f t="shared" ref="AY19:BH19" si="45">IF(D19&lt;$R$16,D19,"")</f>
        <v/>
      </c>
      <c r="AZ19" s="255">
        <f t="shared" si="45"/>
        <v>80</v>
      </c>
      <c r="BA19" s="255" t="str">
        <f t="shared" si="45"/>
        <v/>
      </c>
      <c r="BB19" s="255">
        <f t="shared" si="45"/>
        <v>88</v>
      </c>
      <c r="BC19" s="255">
        <f t="shared" si="45"/>
        <v>87</v>
      </c>
      <c r="BD19" s="255">
        <f t="shared" si="45"/>
        <v>0</v>
      </c>
      <c r="BE19" s="255">
        <f t="shared" si="45"/>
        <v>0</v>
      </c>
      <c r="BF19" s="255">
        <f t="shared" si="45"/>
        <v>0</v>
      </c>
      <c r="BG19" s="255">
        <f t="shared" si="45"/>
        <v>0</v>
      </c>
      <c r="BH19" s="255">
        <f t="shared" si="45"/>
        <v>0</v>
      </c>
      <c r="BI19" s="225" t="str">
        <f t="shared" ref="BI19:BR19" si="46">IFERROR(RANK(AY19,$AY19:$BH19,0)+COUNTIF($AY19:AY19,AY19)-1,"")</f>
        <v/>
      </c>
      <c r="BJ19" s="225">
        <f t="shared" si="46"/>
        <v>3</v>
      </c>
      <c r="BK19" s="225" t="str">
        <f t="shared" si="46"/>
        <v/>
      </c>
      <c r="BL19" s="225">
        <f t="shared" si="46"/>
        <v>1</v>
      </c>
      <c r="BM19" s="225">
        <f t="shared" si="46"/>
        <v>2</v>
      </c>
      <c r="BN19" s="225">
        <f t="shared" si="46"/>
        <v>4</v>
      </c>
      <c r="BO19" s="225">
        <f t="shared" si="46"/>
        <v>5</v>
      </c>
      <c r="BP19" s="225">
        <f t="shared" si="46"/>
        <v>6</v>
      </c>
      <c r="BQ19" s="225">
        <f t="shared" si="46"/>
        <v>7</v>
      </c>
      <c r="BR19" s="225">
        <f t="shared" si="46"/>
        <v>8</v>
      </c>
      <c r="BS19" s="379" t="str">
        <f t="shared" si="27"/>
        <v/>
      </c>
      <c r="BT19" s="377" t="str">
        <f t="shared" si="28"/>
        <v>dapat menunjukkan kemampuan dalam mempraktikkan pola langkah dasar, gerak dan ayunan lengan dan tangan, pelurusan sendi, dan irama gerak dengan benar.</v>
      </c>
      <c r="BU19" s="377" t="str">
        <f t="shared" si="29"/>
        <v/>
      </c>
      <c r="BV19" s="377" t="str">
        <f t="shared" si="30"/>
        <v>dapat menunjukkan kemampuan dalam mempraktikkan gerak dasar pengenalan air, gerakan meluncur, gerakan kaki, gerakan lengan, gerakan mengambil napas, dan koordinasi gerakan renang gaya dada.</v>
      </c>
      <c r="BW19" s="377" t="str">
        <f t="shared" si="31"/>
        <v>dapat memahami dan mampu menerapkan konsep pemeliharaan kebersihan dan kesehatan alat reproduksi, serta kesehatan diri dan orang lain dari penyakit menular dan tidak menular sesuai dengan pola perilaku hidup sehat.</v>
      </c>
      <c r="BX19" s="377">
        <f t="shared" si="32"/>
        <v>0</v>
      </c>
      <c r="BY19" s="377">
        <f t="shared" si="33"/>
        <v>0</v>
      </c>
      <c r="BZ19" s="377">
        <f t="shared" si="34"/>
        <v>0</v>
      </c>
      <c r="CA19" s="377">
        <f t="shared" si="35"/>
        <v>0</v>
      </c>
      <c r="CB19" s="377">
        <f t="shared" si="36"/>
        <v>0</v>
      </c>
      <c r="CC19" s="257" t="str">
        <f t="shared" si="37"/>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 sudah tercapai.</v>
      </c>
      <c r="CD19" s="257" t="str">
        <f t="shared" si="38"/>
        <v>Kompetensi dalam hal dapat menunjukkan kemampuan dalam mempraktikkan pola langkah dasar, gerak dan ayunan lengan dan tangan, pelurusan sendi, dan irama gerak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20" spans="1:82" ht="18.75" customHeight="1">
      <c r="A20" s="190"/>
      <c r="B20" s="208">
        <f>'DATA PESERTA DIDIK'!A10</f>
        <v>5</v>
      </c>
      <c r="C20" s="248" t="str">
        <f>'DATA PESERTA DIDIK'!D10</f>
        <v>ANDRA MAHARDIKA IBRAHIM</v>
      </c>
      <c r="D20" s="297">
        <v>95</v>
      </c>
      <c r="E20" s="249">
        <v>93</v>
      </c>
      <c r="F20" s="297">
        <v>91</v>
      </c>
      <c r="G20" s="249">
        <v>90</v>
      </c>
      <c r="H20" s="249">
        <v>96</v>
      </c>
      <c r="I20" s="249"/>
      <c r="J20" s="249"/>
      <c r="K20" s="249"/>
      <c r="L20" s="249"/>
      <c r="M20" s="249"/>
      <c r="N20" s="250">
        <f t="shared" si="6"/>
        <v>93</v>
      </c>
      <c r="O20" s="251"/>
      <c r="P20" s="251">
        <v>97</v>
      </c>
      <c r="Q20" s="250">
        <f t="shared" si="7"/>
        <v>97</v>
      </c>
      <c r="R20" s="250">
        <f t="shared" si="8"/>
        <v>94.333333333333329</v>
      </c>
      <c r="S20" s="190"/>
      <c r="T20" s="190"/>
      <c r="U20" s="253">
        <f t="shared" ref="U20:AD20" si="47">IF(D20&gt;=$R$16,D20,"")</f>
        <v>95</v>
      </c>
      <c r="V20" s="253">
        <f t="shared" si="47"/>
        <v>93</v>
      </c>
      <c r="W20" s="253">
        <f t="shared" si="47"/>
        <v>91</v>
      </c>
      <c r="X20" s="253">
        <f t="shared" si="47"/>
        <v>90</v>
      </c>
      <c r="Y20" s="253">
        <f t="shared" si="47"/>
        <v>96</v>
      </c>
      <c r="Z20" s="253" t="str">
        <f t="shared" si="47"/>
        <v/>
      </c>
      <c r="AA20" s="253" t="str">
        <f t="shared" si="47"/>
        <v/>
      </c>
      <c r="AB20" s="253" t="str">
        <f t="shared" si="47"/>
        <v/>
      </c>
      <c r="AC20" s="253" t="str">
        <f t="shared" si="47"/>
        <v/>
      </c>
      <c r="AD20" s="253" t="str">
        <f t="shared" si="47"/>
        <v/>
      </c>
      <c r="AE20" s="254">
        <f t="shared" ref="AE20:AN20" si="48">IFERROR(RANK(U20,$U20:$AD20,0)+COUNTIF($U20:U20,U20)-1,"")</f>
        <v>2</v>
      </c>
      <c r="AF20" s="254">
        <f t="shared" si="48"/>
        <v>3</v>
      </c>
      <c r="AG20" s="254">
        <f t="shared" si="48"/>
        <v>4</v>
      </c>
      <c r="AH20" s="254">
        <f t="shared" si="48"/>
        <v>5</v>
      </c>
      <c r="AI20" s="254">
        <f t="shared" si="48"/>
        <v>1</v>
      </c>
      <c r="AJ20" s="254" t="str">
        <f t="shared" si="48"/>
        <v/>
      </c>
      <c r="AK20" s="254" t="str">
        <f t="shared" si="48"/>
        <v/>
      </c>
      <c r="AL20" s="254" t="str">
        <f t="shared" si="48"/>
        <v/>
      </c>
      <c r="AM20" s="254" t="str">
        <f t="shared" si="48"/>
        <v/>
      </c>
      <c r="AN20" s="254" t="str">
        <f t="shared" si="48"/>
        <v/>
      </c>
      <c r="AO20" s="379" t="str">
        <f t="shared" si="15"/>
        <v>dapat menunjukkan kemampuan dalam mempraktikkan berbagai  variasi pola gerak dasar lokomotor, non-lokomotor, dan manipulatif dalam berbagai olahraga tradisional anak Indonesia</v>
      </c>
      <c r="AP20" s="380" t="str">
        <f t="shared" si="16"/>
        <v/>
      </c>
      <c r="AQ20" s="380" t="str">
        <f t="shared" si="17"/>
        <v/>
      </c>
      <c r="AR20" s="380" t="str">
        <f t="shared" si="18"/>
        <v/>
      </c>
      <c r="AS20" s="380" t="str">
        <f t="shared" si="19"/>
        <v>dapat memahami dan mampu menerapkan konsep pemeliharaan kebersihan dan kesehatan alat reproduksi, serta kesehatan diri dan orang lain dari penyakit menular dan tidak menular sesuai dengan pola perilaku hidup sehat.</v>
      </c>
      <c r="AT20" s="380" t="str">
        <f t="shared" si="20"/>
        <v/>
      </c>
      <c r="AU20" s="380" t="str">
        <f t="shared" si="21"/>
        <v/>
      </c>
      <c r="AV20" s="380" t="str">
        <f t="shared" si="22"/>
        <v/>
      </c>
      <c r="AW20" s="380" t="str">
        <f t="shared" si="23"/>
        <v/>
      </c>
      <c r="AX20" s="380" t="str">
        <f t="shared" si="24"/>
        <v/>
      </c>
      <c r="AY20" s="255" t="str">
        <f t="shared" ref="AY20:BH20" si="49">IF(D20&lt;$R$16,D20,"")</f>
        <v/>
      </c>
      <c r="AZ20" s="255" t="str">
        <f t="shared" si="49"/>
        <v/>
      </c>
      <c r="BA20" s="255" t="str">
        <f t="shared" si="49"/>
        <v/>
      </c>
      <c r="BB20" s="255" t="str">
        <f t="shared" si="49"/>
        <v/>
      </c>
      <c r="BC20" s="255" t="str">
        <f t="shared" si="49"/>
        <v/>
      </c>
      <c r="BD20" s="255">
        <f t="shared" si="49"/>
        <v>0</v>
      </c>
      <c r="BE20" s="255">
        <f t="shared" si="49"/>
        <v>0</v>
      </c>
      <c r="BF20" s="255">
        <f t="shared" si="49"/>
        <v>0</v>
      </c>
      <c r="BG20" s="255">
        <f t="shared" si="49"/>
        <v>0</v>
      </c>
      <c r="BH20" s="255">
        <f t="shared" si="49"/>
        <v>0</v>
      </c>
      <c r="BI20" s="225" t="str">
        <f t="shared" ref="BI20:BR20" si="50">IFERROR(RANK(AY20,$AY20:$BH20,0)+COUNTIF($AY20:AY20,AY20)-1,"")</f>
        <v/>
      </c>
      <c r="BJ20" s="225" t="str">
        <f t="shared" si="50"/>
        <v/>
      </c>
      <c r="BK20" s="225" t="str">
        <f t="shared" si="50"/>
        <v/>
      </c>
      <c r="BL20" s="225" t="str">
        <f t="shared" si="50"/>
        <v/>
      </c>
      <c r="BM20" s="225" t="str">
        <f t="shared" si="50"/>
        <v/>
      </c>
      <c r="BN20" s="225">
        <f t="shared" si="50"/>
        <v>1</v>
      </c>
      <c r="BO20" s="225">
        <f t="shared" si="50"/>
        <v>2</v>
      </c>
      <c r="BP20" s="225">
        <f t="shared" si="50"/>
        <v>3</v>
      </c>
      <c r="BQ20" s="225">
        <f t="shared" si="50"/>
        <v>4</v>
      </c>
      <c r="BR20" s="225">
        <f t="shared" si="50"/>
        <v>5</v>
      </c>
      <c r="BS20" s="379" t="str">
        <f t="shared" si="27"/>
        <v/>
      </c>
      <c r="BT20" s="377" t="str">
        <f t="shared" si="28"/>
        <v>dapat menunjukkan kemampuan dalam mempraktikkan pola langkah dasar, gerak dan ayunan lengan dan tangan, pelurusan sendi, dan irama gerak dengan benar.</v>
      </c>
      <c r="BU20" s="377" t="str">
        <f t="shared" si="29"/>
        <v>dapat menunjukkan kemampuan dalam mempraktikkan berbagai perpaduan pola gerak dominan senam lantai tanpa menggunakan alat dengan benar.</v>
      </c>
      <c r="BV20" s="377" t="str">
        <f t="shared" si="30"/>
        <v>dapat menunjukkan kemampuan dalam mempraktikkan gerak dasar pengenalan air, gerakan meluncur, gerakan kaki, gerakan lengan, gerakan mengambil napas, dan koordinasi gerakan renang gaya dada.</v>
      </c>
      <c r="BW20" s="377" t="str">
        <f t="shared" si="31"/>
        <v/>
      </c>
      <c r="BX20" s="377">
        <f t="shared" si="32"/>
        <v>0</v>
      </c>
      <c r="BY20" s="377">
        <f t="shared" si="33"/>
        <v>0</v>
      </c>
      <c r="BZ20" s="377">
        <f t="shared" si="34"/>
        <v>0</v>
      </c>
      <c r="CA20" s="377">
        <f t="shared" si="35"/>
        <v>0</v>
      </c>
      <c r="CB20" s="377">
        <f t="shared" si="36"/>
        <v>0</v>
      </c>
      <c r="CC20" s="257" t="str">
        <f t="shared" si="37"/>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sudah tercapai.</v>
      </c>
      <c r="CD20"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row>
    <row r="21" spans="1:82" ht="18.75" customHeight="1">
      <c r="A21" s="190"/>
      <c r="B21" s="208">
        <f>'DATA PESERTA DIDIK'!A11</f>
        <v>6</v>
      </c>
      <c r="C21" s="248" t="str">
        <f>'DATA PESERTA DIDIK'!D11</f>
        <v>ANINDYASWARI SEKAR TRIANDITA</v>
      </c>
      <c r="D21" s="297">
        <v>87</v>
      </c>
      <c r="E21" s="249">
        <v>98</v>
      </c>
      <c r="F21" s="297">
        <v>97</v>
      </c>
      <c r="G21" s="249">
        <v>87</v>
      </c>
      <c r="H21" s="249">
        <v>88</v>
      </c>
      <c r="I21" s="249"/>
      <c r="J21" s="249"/>
      <c r="K21" s="249"/>
      <c r="L21" s="249"/>
      <c r="M21" s="249"/>
      <c r="N21" s="250">
        <f t="shared" si="6"/>
        <v>91.4</v>
      </c>
      <c r="O21" s="251"/>
      <c r="P21" s="251">
        <v>94</v>
      </c>
      <c r="Q21" s="250">
        <f t="shared" si="7"/>
        <v>94</v>
      </c>
      <c r="R21" s="250">
        <f t="shared" si="8"/>
        <v>92.266666666666666</v>
      </c>
      <c r="S21" s="190"/>
      <c r="T21" s="190"/>
      <c r="U21" s="253" t="str">
        <f t="shared" ref="U21:AD21" si="51">IF(D21&gt;=$R$16,D21,"")</f>
        <v/>
      </c>
      <c r="V21" s="253">
        <f t="shared" si="51"/>
        <v>98</v>
      </c>
      <c r="W21" s="253">
        <f t="shared" si="51"/>
        <v>97</v>
      </c>
      <c r="X21" s="253" t="str">
        <f t="shared" si="51"/>
        <v/>
      </c>
      <c r="Y21" s="253" t="str">
        <f t="shared" si="51"/>
        <v/>
      </c>
      <c r="Z21" s="253" t="str">
        <f t="shared" si="51"/>
        <v/>
      </c>
      <c r="AA21" s="253" t="str">
        <f t="shared" si="51"/>
        <v/>
      </c>
      <c r="AB21" s="253" t="str">
        <f t="shared" si="51"/>
        <v/>
      </c>
      <c r="AC21" s="253" t="str">
        <f t="shared" si="51"/>
        <v/>
      </c>
      <c r="AD21" s="253" t="str">
        <f t="shared" si="51"/>
        <v/>
      </c>
      <c r="AE21" s="254" t="str">
        <f t="shared" ref="AE21:AN21" si="52">IFERROR(RANK(U21,$U21:$AD21,0)+COUNTIF($U21:U21,U21)-1,"")</f>
        <v/>
      </c>
      <c r="AF21" s="254">
        <f t="shared" si="52"/>
        <v>1</v>
      </c>
      <c r="AG21" s="254">
        <f t="shared" si="52"/>
        <v>2</v>
      </c>
      <c r="AH21" s="254" t="str">
        <f t="shared" si="52"/>
        <v/>
      </c>
      <c r="AI21" s="254" t="str">
        <f t="shared" si="52"/>
        <v/>
      </c>
      <c r="AJ21" s="254" t="str">
        <f t="shared" si="52"/>
        <v/>
      </c>
      <c r="AK21" s="254" t="str">
        <f t="shared" si="52"/>
        <v/>
      </c>
      <c r="AL21" s="254" t="str">
        <f t="shared" si="52"/>
        <v/>
      </c>
      <c r="AM21" s="254" t="str">
        <f t="shared" si="52"/>
        <v/>
      </c>
      <c r="AN21" s="254" t="str">
        <f t="shared" si="52"/>
        <v/>
      </c>
      <c r="AO21" s="379" t="str">
        <f t="shared" si="15"/>
        <v/>
      </c>
      <c r="AP21" s="380" t="str">
        <f t="shared" si="16"/>
        <v>dapat menunjukkan kemampuan dalam mempraktikkan pola langkah dasar, gerak dan ayunan lengan dan tangan, pelurusan sendi, dan irama gerak dengan benar.</v>
      </c>
      <c r="AQ21" s="380" t="str">
        <f t="shared" si="17"/>
        <v>dapat menunjukkan kemampuan dalam mempraktikkan berbagai perpaduan pola gerak dominan senam lantai tanpa menggunakan alat dengan benar.</v>
      </c>
      <c r="AR21" s="380" t="str">
        <f t="shared" si="18"/>
        <v/>
      </c>
      <c r="AS21" s="380" t="str">
        <f t="shared" si="19"/>
        <v/>
      </c>
      <c r="AT21" s="380" t="str">
        <f t="shared" si="20"/>
        <v/>
      </c>
      <c r="AU21" s="380" t="str">
        <f t="shared" si="21"/>
        <v/>
      </c>
      <c r="AV21" s="380" t="str">
        <f t="shared" si="22"/>
        <v/>
      </c>
      <c r="AW21" s="380" t="str">
        <f t="shared" si="23"/>
        <v/>
      </c>
      <c r="AX21" s="380" t="str">
        <f t="shared" si="24"/>
        <v/>
      </c>
      <c r="AY21" s="255">
        <f t="shared" ref="AY21:BH21" si="53">IF(D21&lt;$R$16,D21,"")</f>
        <v>87</v>
      </c>
      <c r="AZ21" s="255" t="str">
        <f t="shared" si="53"/>
        <v/>
      </c>
      <c r="BA21" s="255" t="str">
        <f t="shared" si="53"/>
        <v/>
      </c>
      <c r="BB21" s="255">
        <f t="shared" si="53"/>
        <v>87</v>
      </c>
      <c r="BC21" s="255">
        <f t="shared" si="53"/>
        <v>88</v>
      </c>
      <c r="BD21" s="255">
        <f t="shared" si="53"/>
        <v>0</v>
      </c>
      <c r="BE21" s="255">
        <f t="shared" si="53"/>
        <v>0</v>
      </c>
      <c r="BF21" s="255">
        <f t="shared" si="53"/>
        <v>0</v>
      </c>
      <c r="BG21" s="255">
        <f t="shared" si="53"/>
        <v>0</v>
      </c>
      <c r="BH21" s="255">
        <f t="shared" si="53"/>
        <v>0</v>
      </c>
      <c r="BI21" s="225">
        <f t="shared" ref="BI21:BR21" si="54">IFERROR(RANK(AY21,$AY21:$BH21,0)+COUNTIF($AY21:AY21,AY21)-1,"")</f>
        <v>2</v>
      </c>
      <c r="BJ21" s="225" t="str">
        <f t="shared" si="54"/>
        <v/>
      </c>
      <c r="BK21" s="225" t="str">
        <f t="shared" si="54"/>
        <v/>
      </c>
      <c r="BL21" s="225">
        <f t="shared" si="54"/>
        <v>3</v>
      </c>
      <c r="BM21" s="225">
        <f t="shared" si="54"/>
        <v>1</v>
      </c>
      <c r="BN21" s="225">
        <f t="shared" si="54"/>
        <v>4</v>
      </c>
      <c r="BO21" s="225">
        <f t="shared" si="54"/>
        <v>5</v>
      </c>
      <c r="BP21" s="225">
        <f t="shared" si="54"/>
        <v>6</v>
      </c>
      <c r="BQ21" s="225">
        <f t="shared" si="54"/>
        <v>7</v>
      </c>
      <c r="BR21" s="225">
        <f t="shared" si="54"/>
        <v>8</v>
      </c>
      <c r="BS21" s="379" t="str">
        <f t="shared" si="27"/>
        <v>dapat menunjukkan kemampuan dalam mempraktikkan berbagai  variasi pola gerak dasar lokomotor, non-lokomotor, dan manipulatif dalam berbagai olahraga tradisional anak Indonesia</v>
      </c>
      <c r="BT21" s="377" t="str">
        <f t="shared" si="28"/>
        <v/>
      </c>
      <c r="BU21" s="377" t="str">
        <f t="shared" si="29"/>
        <v/>
      </c>
      <c r="BV21" s="377" t="str">
        <f t="shared" si="30"/>
        <v>dapat menunjukkan kemampuan dalam mempraktikkan gerak dasar pengenalan air, gerakan meluncur, gerakan kaki, gerakan lengan, gerakan mengambil napas, dan koordinasi gerakan renang gaya dada.</v>
      </c>
      <c r="BW21" s="377" t="str">
        <f t="shared" si="31"/>
        <v>dapat memahami dan mampu menerapkan konsep pemeliharaan kebersihan dan kesehatan alat reproduksi, serta kesehatan diri dan orang lain dari penyakit menular dan tidak menular sesuai dengan pola perilaku hidup sehat.</v>
      </c>
      <c r="BX21" s="377">
        <f t="shared" si="32"/>
        <v>0</v>
      </c>
      <c r="BY21" s="377">
        <f t="shared" si="33"/>
        <v>0</v>
      </c>
      <c r="BZ21" s="377">
        <f t="shared" si="34"/>
        <v>0</v>
      </c>
      <c r="CA21" s="377">
        <f t="shared" si="35"/>
        <v>0</v>
      </c>
      <c r="CB21" s="377">
        <f t="shared" si="36"/>
        <v>0</v>
      </c>
      <c r="CC21" s="257" t="str">
        <f t="shared" si="37"/>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CD21" s="257" t="str">
        <f t="shared" si="38"/>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22" spans="1:82" ht="18.75" customHeight="1">
      <c r="A22" s="190"/>
      <c r="B22" s="208">
        <f>'DATA PESERTA DIDIK'!A12</f>
        <v>7</v>
      </c>
      <c r="C22" s="248" t="str">
        <f>'DATA PESERTA DIDIK'!D12</f>
        <v>AQUEENA NASYWAH ELSYIFANIE</v>
      </c>
      <c r="D22" s="297">
        <v>87</v>
      </c>
      <c r="E22" s="249">
        <v>95</v>
      </c>
      <c r="F22" s="297">
        <v>92</v>
      </c>
      <c r="G22" s="249">
        <v>88</v>
      </c>
      <c r="H22" s="249">
        <v>94</v>
      </c>
      <c r="I22" s="249"/>
      <c r="J22" s="249"/>
      <c r="K22" s="249"/>
      <c r="L22" s="249"/>
      <c r="M22" s="249"/>
      <c r="N22" s="250">
        <f t="shared" si="6"/>
        <v>91.2</v>
      </c>
      <c r="O22" s="251"/>
      <c r="P22" s="251">
        <v>91</v>
      </c>
      <c r="Q22" s="250">
        <f t="shared" si="7"/>
        <v>91</v>
      </c>
      <c r="R22" s="250">
        <f t="shared" si="8"/>
        <v>91.133333333333326</v>
      </c>
      <c r="S22" s="190"/>
      <c r="T22" s="190"/>
      <c r="U22" s="253" t="str">
        <f t="shared" ref="U22:AD22" si="55">IF(D22&gt;=$R$16,D22,"")</f>
        <v/>
      </c>
      <c r="V22" s="253">
        <f t="shared" si="55"/>
        <v>95</v>
      </c>
      <c r="W22" s="253">
        <f t="shared" si="55"/>
        <v>92</v>
      </c>
      <c r="X22" s="253" t="str">
        <f t="shared" si="55"/>
        <v/>
      </c>
      <c r="Y22" s="253">
        <f t="shared" si="55"/>
        <v>94</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f t="shared" si="56"/>
        <v>1</v>
      </c>
      <c r="AG22" s="254">
        <f t="shared" si="56"/>
        <v>3</v>
      </c>
      <c r="AH22" s="254" t="str">
        <f t="shared" si="56"/>
        <v/>
      </c>
      <c r="AI22" s="254">
        <f t="shared" si="56"/>
        <v>2</v>
      </c>
      <c r="AJ22" s="254" t="str">
        <f t="shared" si="56"/>
        <v/>
      </c>
      <c r="AK22" s="254" t="str">
        <f t="shared" si="56"/>
        <v/>
      </c>
      <c r="AL22" s="254" t="str">
        <f t="shared" si="56"/>
        <v/>
      </c>
      <c r="AM22" s="254" t="str">
        <f t="shared" si="56"/>
        <v/>
      </c>
      <c r="AN22" s="254" t="str">
        <f t="shared" si="56"/>
        <v/>
      </c>
      <c r="AO22" s="379" t="str">
        <f t="shared" si="15"/>
        <v/>
      </c>
      <c r="AP22" s="380" t="str">
        <f t="shared" si="16"/>
        <v>dapat menunjukkan kemampuan dalam mempraktikkan pola langkah dasar, gerak dan ayunan lengan dan tangan, pelurusan sendi, dan irama gerak dengan benar.</v>
      </c>
      <c r="AQ22" s="380" t="str">
        <f t="shared" si="17"/>
        <v>dapat menunjukkan kemampuan dalam mempraktikkan berbagai perpaduan pola gerak dominan senam lantai tanpa menggunakan alat dengan benar.</v>
      </c>
      <c r="AR22" s="380" t="str">
        <f t="shared" si="18"/>
        <v/>
      </c>
      <c r="AS22" s="380" t="str">
        <f t="shared" si="19"/>
        <v>dapat memahami dan mampu menerapkan konsep pemeliharaan kebersihan dan kesehatan alat reproduksi, serta kesehatan diri dan orang lain dari penyakit menular dan tidak menular sesuai dengan pola perilaku hidup sehat.</v>
      </c>
      <c r="AT22" s="380" t="str">
        <f t="shared" si="20"/>
        <v/>
      </c>
      <c r="AU22" s="380" t="str">
        <f t="shared" si="21"/>
        <v/>
      </c>
      <c r="AV22" s="380" t="str">
        <f t="shared" si="22"/>
        <v/>
      </c>
      <c r="AW22" s="380" t="str">
        <f t="shared" si="23"/>
        <v/>
      </c>
      <c r="AX22" s="380" t="str">
        <f t="shared" si="24"/>
        <v/>
      </c>
      <c r="AY22" s="255">
        <f t="shared" ref="AY22:BH22" si="57">IF(D22&lt;$R$16,D22,"")</f>
        <v>87</v>
      </c>
      <c r="AZ22" s="255" t="str">
        <f t="shared" si="57"/>
        <v/>
      </c>
      <c r="BA22" s="255" t="str">
        <f t="shared" si="57"/>
        <v/>
      </c>
      <c r="BB22" s="255">
        <f t="shared" si="57"/>
        <v>88</v>
      </c>
      <c r="BC22" s="255" t="str">
        <f t="shared" si="57"/>
        <v/>
      </c>
      <c r="BD22" s="255">
        <f t="shared" si="57"/>
        <v>0</v>
      </c>
      <c r="BE22" s="255">
        <f t="shared" si="57"/>
        <v>0</v>
      </c>
      <c r="BF22" s="255">
        <f t="shared" si="57"/>
        <v>0</v>
      </c>
      <c r="BG22" s="255">
        <f t="shared" si="57"/>
        <v>0</v>
      </c>
      <c r="BH22" s="255">
        <f t="shared" si="57"/>
        <v>0</v>
      </c>
      <c r="BI22" s="225">
        <f t="shared" ref="BI22:BR22" si="58">IFERROR(RANK(AY22,$AY22:$BH22,0)+COUNTIF($AY22:AY22,AY22)-1,"")</f>
        <v>2</v>
      </c>
      <c r="BJ22" s="225" t="str">
        <f t="shared" si="58"/>
        <v/>
      </c>
      <c r="BK22" s="225" t="str">
        <f t="shared" si="58"/>
        <v/>
      </c>
      <c r="BL22" s="225">
        <f t="shared" si="58"/>
        <v>1</v>
      </c>
      <c r="BM22" s="225" t="str">
        <f t="shared" si="58"/>
        <v/>
      </c>
      <c r="BN22" s="225">
        <f t="shared" si="58"/>
        <v>3</v>
      </c>
      <c r="BO22" s="225">
        <f t="shared" si="58"/>
        <v>4</v>
      </c>
      <c r="BP22" s="225">
        <f t="shared" si="58"/>
        <v>5</v>
      </c>
      <c r="BQ22" s="225">
        <f t="shared" si="58"/>
        <v>6</v>
      </c>
      <c r="BR22" s="225">
        <f t="shared" si="58"/>
        <v>7</v>
      </c>
      <c r="BS22" s="379" t="str">
        <f t="shared" si="27"/>
        <v>dapat menunjukkan kemampuan dalam mempraktikkan berbagai  variasi pola gerak dasar lokomotor, non-lokomotor, dan manipulatif dalam berbagai olahraga tradisional anak Indonesia</v>
      </c>
      <c r="BT22" s="377" t="str">
        <f t="shared" si="28"/>
        <v/>
      </c>
      <c r="BU22" s="377" t="str">
        <f t="shared" si="29"/>
        <v/>
      </c>
      <c r="BV22" s="377" t="str">
        <f t="shared" si="30"/>
        <v>dapat menunjukkan kemampuan dalam mempraktikkan gerak dasar pengenalan air, gerakan meluncur, gerakan kaki, gerakan lengan, gerakan mengambil napas, dan koordinasi gerakan renang gaya dada.</v>
      </c>
      <c r="BW22" s="377" t="str">
        <f t="shared" si="31"/>
        <v/>
      </c>
      <c r="BX22" s="377">
        <f t="shared" si="32"/>
        <v>0</v>
      </c>
      <c r="BY22" s="377">
        <f t="shared" si="33"/>
        <v>0</v>
      </c>
      <c r="BZ22" s="377">
        <f t="shared" si="34"/>
        <v>0</v>
      </c>
      <c r="CA22" s="377">
        <f t="shared" si="35"/>
        <v>0</v>
      </c>
      <c r="CB22" s="377">
        <f t="shared" si="36"/>
        <v>0</v>
      </c>
      <c r="CC22" s="257" t="str">
        <f t="shared" si="37"/>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CD22" s="257" t="str">
        <f t="shared" si="38"/>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perlu ditingkatkan.</v>
      </c>
    </row>
    <row r="23" spans="1:82" ht="18.75" customHeight="1">
      <c r="A23" s="190"/>
      <c r="B23" s="208">
        <f>'DATA PESERTA DIDIK'!A13</f>
        <v>8</v>
      </c>
      <c r="C23" s="248" t="str">
        <f>'DATA PESERTA DIDIK'!D13</f>
        <v>ARKA HANDY ADYA PURNOMO</v>
      </c>
      <c r="D23" s="297">
        <v>97</v>
      </c>
      <c r="E23" s="249">
        <v>98</v>
      </c>
      <c r="F23" s="297">
        <v>95</v>
      </c>
      <c r="G23" s="249">
        <v>95</v>
      </c>
      <c r="H23" s="249">
        <v>90</v>
      </c>
      <c r="I23" s="249"/>
      <c r="J23" s="249"/>
      <c r="K23" s="249"/>
      <c r="L23" s="249"/>
      <c r="M23" s="249"/>
      <c r="N23" s="250">
        <f t="shared" si="6"/>
        <v>95</v>
      </c>
      <c r="O23" s="251"/>
      <c r="P23" s="251">
        <v>88</v>
      </c>
      <c r="Q23" s="250">
        <f t="shared" si="7"/>
        <v>88</v>
      </c>
      <c r="R23" s="250">
        <f t="shared" si="8"/>
        <v>92.666666666666671</v>
      </c>
      <c r="S23" s="190"/>
      <c r="T23" s="190"/>
      <c r="U23" s="253">
        <f t="shared" ref="U23:AD23" si="59">IF(D23&gt;=$R$16,D23,"")</f>
        <v>97</v>
      </c>
      <c r="V23" s="253">
        <f t="shared" si="59"/>
        <v>98</v>
      </c>
      <c r="W23" s="253">
        <f t="shared" si="59"/>
        <v>95</v>
      </c>
      <c r="X23" s="253">
        <f t="shared" si="59"/>
        <v>95</v>
      </c>
      <c r="Y23" s="253">
        <f t="shared" si="59"/>
        <v>90</v>
      </c>
      <c r="Z23" s="253" t="str">
        <f t="shared" si="59"/>
        <v/>
      </c>
      <c r="AA23" s="253" t="str">
        <f t="shared" si="59"/>
        <v/>
      </c>
      <c r="AB23" s="253" t="str">
        <f t="shared" si="59"/>
        <v/>
      </c>
      <c r="AC23" s="253" t="str">
        <f t="shared" si="59"/>
        <v/>
      </c>
      <c r="AD23" s="253" t="str">
        <f t="shared" si="59"/>
        <v/>
      </c>
      <c r="AE23" s="254">
        <f t="shared" ref="AE23:AN23" si="60">IFERROR(RANK(U23,$U23:$AD23,0)+COUNTIF($U23:U23,U23)-1,"")</f>
        <v>2</v>
      </c>
      <c r="AF23" s="254">
        <f t="shared" si="60"/>
        <v>1</v>
      </c>
      <c r="AG23" s="254">
        <f t="shared" si="60"/>
        <v>3</v>
      </c>
      <c r="AH23" s="254">
        <f t="shared" si="60"/>
        <v>4</v>
      </c>
      <c r="AI23" s="254">
        <f t="shared" si="60"/>
        <v>5</v>
      </c>
      <c r="AJ23" s="254" t="str">
        <f t="shared" si="60"/>
        <v/>
      </c>
      <c r="AK23" s="254" t="str">
        <f t="shared" si="60"/>
        <v/>
      </c>
      <c r="AL23" s="254" t="str">
        <f t="shared" si="60"/>
        <v/>
      </c>
      <c r="AM23" s="254" t="str">
        <f t="shared" si="60"/>
        <v/>
      </c>
      <c r="AN23" s="254" t="str">
        <f t="shared" si="60"/>
        <v/>
      </c>
      <c r="AO23" s="379" t="str">
        <f t="shared" si="15"/>
        <v>dapat menunjukkan kemampuan dalam mempraktikkan berbagai  variasi pola gerak dasar lokomotor, non-lokomotor, dan manipulatif dalam berbagai olahraga tradisional anak Indonesia</v>
      </c>
      <c r="AP23" s="380" t="str">
        <f t="shared" si="16"/>
        <v>dapat menunjukkan kemampuan dalam mempraktikkan pola langkah dasar, gerak dan ayunan lengan dan tangan, pelurusan sendi, dan irama gerak dengan benar.</v>
      </c>
      <c r="AQ23" s="380" t="str">
        <f t="shared" si="17"/>
        <v>dapat menunjukkan kemampuan dalam mempraktikkan berbagai perpaduan pola gerak dominan senam lantai tanpa menggunakan alat dengan benar.</v>
      </c>
      <c r="AR23" s="380" t="str">
        <f t="shared" si="18"/>
        <v>dapat menunjukkan kemampuan dalam mempraktikkan gerak dasar pengenalan air, gerakan meluncur, gerakan kaki, gerakan lengan, gerakan mengambil napas, dan koordinasi gerakan renang gaya dada.</v>
      </c>
      <c r="AS23" s="380" t="str">
        <f t="shared" si="19"/>
        <v/>
      </c>
      <c r="AT23" s="380" t="str">
        <f t="shared" si="20"/>
        <v/>
      </c>
      <c r="AU23" s="380" t="str">
        <f t="shared" si="21"/>
        <v/>
      </c>
      <c r="AV23" s="380" t="str">
        <f t="shared" si="22"/>
        <v/>
      </c>
      <c r="AW23" s="380" t="str">
        <f t="shared" si="23"/>
        <v/>
      </c>
      <c r="AX23" s="380" t="str">
        <f t="shared" si="24"/>
        <v/>
      </c>
      <c r="AY23" s="255" t="str">
        <f t="shared" ref="AY23:BH23" si="61">IF(D23&lt;$R$16,D23,"")</f>
        <v/>
      </c>
      <c r="AZ23" s="255" t="str">
        <f t="shared" si="61"/>
        <v/>
      </c>
      <c r="BA23" s="255" t="str">
        <f t="shared" si="61"/>
        <v/>
      </c>
      <c r="BB23" s="255" t="str">
        <f t="shared" si="61"/>
        <v/>
      </c>
      <c r="BC23" s="255" t="str">
        <f t="shared" si="61"/>
        <v/>
      </c>
      <c r="BD23" s="255">
        <f t="shared" si="61"/>
        <v>0</v>
      </c>
      <c r="BE23" s="255">
        <f t="shared" si="61"/>
        <v>0</v>
      </c>
      <c r="BF23" s="255">
        <f t="shared" si="61"/>
        <v>0</v>
      </c>
      <c r="BG23" s="255">
        <f t="shared" si="61"/>
        <v>0</v>
      </c>
      <c r="BH23" s="255">
        <f t="shared" si="61"/>
        <v>0</v>
      </c>
      <c r="BI23" s="225" t="str">
        <f t="shared" ref="BI23:BR23" si="62">IFERROR(RANK(AY23,$AY23:$BH23,0)+COUNTIF($AY23:AY23,AY23)-1,"")</f>
        <v/>
      </c>
      <c r="BJ23" s="225" t="str">
        <f t="shared" si="62"/>
        <v/>
      </c>
      <c r="BK23" s="225" t="str">
        <f t="shared" si="62"/>
        <v/>
      </c>
      <c r="BL23" s="225" t="str">
        <f t="shared" si="62"/>
        <v/>
      </c>
      <c r="BM23" s="225" t="str">
        <f t="shared" si="62"/>
        <v/>
      </c>
      <c r="BN23" s="225">
        <f t="shared" si="62"/>
        <v>1</v>
      </c>
      <c r="BO23" s="225">
        <f t="shared" si="62"/>
        <v>2</v>
      </c>
      <c r="BP23" s="225">
        <f t="shared" si="62"/>
        <v>3</v>
      </c>
      <c r="BQ23" s="225">
        <f t="shared" si="62"/>
        <v>4</v>
      </c>
      <c r="BR23" s="225">
        <f t="shared" si="62"/>
        <v>5</v>
      </c>
      <c r="BS23" s="379" t="str">
        <f t="shared" si="27"/>
        <v/>
      </c>
      <c r="BT23" s="377" t="str">
        <f t="shared" si="28"/>
        <v/>
      </c>
      <c r="BU23" s="377" t="str">
        <f t="shared" si="29"/>
        <v/>
      </c>
      <c r="BV23" s="377" t="str">
        <f t="shared" si="30"/>
        <v/>
      </c>
      <c r="BW23" s="377" t="str">
        <f t="shared" si="31"/>
        <v>dapat memahami dan mampu menerapkan konsep pemeliharaan kebersihan dan kesehatan alat reproduksi, serta kesehatan diri dan orang lain dari penyakit menular dan tidak menular sesuai dengan pola perilaku hidup sehat.</v>
      </c>
      <c r="BX23" s="377">
        <f t="shared" si="32"/>
        <v>0</v>
      </c>
      <c r="BY23" s="377">
        <f t="shared" si="33"/>
        <v>0</v>
      </c>
      <c r="BZ23" s="377">
        <f t="shared" si="34"/>
        <v>0</v>
      </c>
      <c r="CA23" s="377">
        <f t="shared" si="35"/>
        <v>0</v>
      </c>
      <c r="CB23" s="377">
        <f t="shared" si="36"/>
        <v>0</v>
      </c>
      <c r="CC23"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CD23" s="257" t="str">
        <f t="shared" si="38"/>
        <v>Kompetensi dalam hal dapat memahami dan mampu menerapkan konsep pemeliharaan kebersihan dan kesehatan alat reproduksi, serta kesehatan diri dan orang lain dari penyakit menular dan tidak menular sesuai dengan pola perilaku hidup sehat. perlu ditingkatkan.</v>
      </c>
    </row>
    <row r="24" spans="1:82" ht="18.75" customHeight="1">
      <c r="A24" s="190"/>
      <c r="B24" s="208">
        <f>'DATA PESERTA DIDIK'!A14</f>
        <v>9</v>
      </c>
      <c r="C24" s="248" t="str">
        <f>'DATA PESERTA DIDIK'!D14</f>
        <v>AYASHA FIORA SASHUDI</v>
      </c>
      <c r="D24" s="297">
        <v>91</v>
      </c>
      <c r="E24" s="249">
        <v>99</v>
      </c>
      <c r="F24" s="297">
        <v>91</v>
      </c>
      <c r="G24" s="249">
        <v>91</v>
      </c>
      <c r="H24" s="249">
        <v>90</v>
      </c>
      <c r="I24" s="249"/>
      <c r="J24" s="249"/>
      <c r="K24" s="249"/>
      <c r="L24" s="249"/>
      <c r="M24" s="249"/>
      <c r="N24" s="250">
        <f t="shared" si="6"/>
        <v>92.4</v>
      </c>
      <c r="O24" s="251"/>
      <c r="P24" s="251">
        <v>98</v>
      </c>
      <c r="Q24" s="250">
        <f t="shared" si="7"/>
        <v>98</v>
      </c>
      <c r="R24" s="250">
        <f t="shared" si="8"/>
        <v>94.266666666666666</v>
      </c>
      <c r="S24" s="190"/>
      <c r="T24" s="190"/>
      <c r="U24" s="253">
        <f t="shared" ref="U24:AD24" si="63">IF(D24&gt;=$R$16,D24,"")</f>
        <v>91</v>
      </c>
      <c r="V24" s="253">
        <f t="shared" si="63"/>
        <v>99</v>
      </c>
      <c r="W24" s="253">
        <f t="shared" si="63"/>
        <v>91</v>
      </c>
      <c r="X24" s="253">
        <f t="shared" si="63"/>
        <v>91</v>
      </c>
      <c r="Y24" s="253">
        <f t="shared" si="63"/>
        <v>90</v>
      </c>
      <c r="Z24" s="253" t="str">
        <f t="shared" si="63"/>
        <v/>
      </c>
      <c r="AA24" s="253" t="str">
        <f t="shared" si="63"/>
        <v/>
      </c>
      <c r="AB24" s="253" t="str">
        <f t="shared" si="63"/>
        <v/>
      </c>
      <c r="AC24" s="253" t="str">
        <f t="shared" si="63"/>
        <v/>
      </c>
      <c r="AD24" s="253" t="str">
        <f t="shared" si="63"/>
        <v/>
      </c>
      <c r="AE24" s="254">
        <f t="shared" ref="AE24:AN24" si="64">IFERROR(RANK(U24,$U24:$AD24,0)+COUNTIF($U24:U24,U24)-1,"")</f>
        <v>2</v>
      </c>
      <c r="AF24" s="254">
        <f t="shared" si="64"/>
        <v>1</v>
      </c>
      <c r="AG24" s="254">
        <f t="shared" si="64"/>
        <v>3</v>
      </c>
      <c r="AH24" s="254">
        <f t="shared" si="64"/>
        <v>4</v>
      </c>
      <c r="AI24" s="254">
        <f t="shared" si="64"/>
        <v>5</v>
      </c>
      <c r="AJ24" s="254" t="str">
        <f t="shared" si="64"/>
        <v/>
      </c>
      <c r="AK24" s="254" t="str">
        <f t="shared" si="64"/>
        <v/>
      </c>
      <c r="AL24" s="254" t="str">
        <f t="shared" si="64"/>
        <v/>
      </c>
      <c r="AM24" s="254" t="str">
        <f t="shared" si="64"/>
        <v/>
      </c>
      <c r="AN24" s="254" t="str">
        <f t="shared" si="64"/>
        <v/>
      </c>
      <c r="AO24" s="379" t="str">
        <f t="shared" si="15"/>
        <v/>
      </c>
      <c r="AP24" s="380" t="str">
        <f t="shared" si="16"/>
        <v>dapat menunjukkan kemampuan dalam mempraktikkan pola langkah dasar, gerak dan ayunan lengan dan tangan, pelurusan sendi, dan irama gerak dengan benar.</v>
      </c>
      <c r="AQ24" s="380" t="str">
        <f t="shared" si="17"/>
        <v/>
      </c>
      <c r="AR24" s="380" t="str">
        <f t="shared" si="18"/>
        <v/>
      </c>
      <c r="AS24" s="380" t="str">
        <f t="shared" si="19"/>
        <v/>
      </c>
      <c r="AT24" s="380" t="str">
        <f t="shared" si="20"/>
        <v/>
      </c>
      <c r="AU24" s="380" t="str">
        <f t="shared" si="21"/>
        <v/>
      </c>
      <c r="AV24" s="380" t="str">
        <f t="shared" si="22"/>
        <v/>
      </c>
      <c r="AW24" s="380" t="str">
        <f t="shared" si="23"/>
        <v/>
      </c>
      <c r="AX24" s="380" t="str">
        <f t="shared" si="24"/>
        <v/>
      </c>
      <c r="AY24" s="255" t="str">
        <f t="shared" ref="AY24:BH24" si="65">IF(D24&lt;$R$16,D24,"")</f>
        <v/>
      </c>
      <c r="AZ24" s="255" t="str">
        <f t="shared" si="65"/>
        <v/>
      </c>
      <c r="BA24" s="255" t="str">
        <f t="shared" si="65"/>
        <v/>
      </c>
      <c r="BB24" s="255" t="str">
        <f t="shared" si="65"/>
        <v/>
      </c>
      <c r="BC24" s="255" t="str">
        <f t="shared" si="65"/>
        <v/>
      </c>
      <c r="BD24" s="255">
        <f t="shared" si="65"/>
        <v>0</v>
      </c>
      <c r="BE24" s="255">
        <f t="shared" si="65"/>
        <v>0</v>
      </c>
      <c r="BF24" s="255">
        <f t="shared" si="65"/>
        <v>0</v>
      </c>
      <c r="BG24" s="255">
        <f t="shared" si="65"/>
        <v>0</v>
      </c>
      <c r="BH24" s="255">
        <f t="shared" si="65"/>
        <v>0</v>
      </c>
      <c r="BI24" s="225" t="str">
        <f t="shared" ref="BI24:BR24" si="66">IFERROR(RANK(AY24,$AY24:$BH24,0)+COUNTIF($AY24:AY24,AY24)-1,"")</f>
        <v/>
      </c>
      <c r="BJ24" s="225" t="str">
        <f t="shared" si="66"/>
        <v/>
      </c>
      <c r="BK24" s="225" t="str">
        <f t="shared" si="66"/>
        <v/>
      </c>
      <c r="BL24" s="225" t="str">
        <f t="shared" si="66"/>
        <v/>
      </c>
      <c r="BM24" s="225" t="str">
        <f t="shared" si="66"/>
        <v/>
      </c>
      <c r="BN24" s="225">
        <f t="shared" si="66"/>
        <v>1</v>
      </c>
      <c r="BO24" s="225">
        <f t="shared" si="66"/>
        <v>2</v>
      </c>
      <c r="BP24" s="225">
        <f t="shared" si="66"/>
        <v>3</v>
      </c>
      <c r="BQ24" s="225">
        <f t="shared" si="66"/>
        <v>4</v>
      </c>
      <c r="BR24" s="225">
        <f t="shared" si="66"/>
        <v>5</v>
      </c>
      <c r="BS24" s="379" t="str">
        <f t="shared" si="27"/>
        <v>dapat menunjukkan kemampuan dalam mempraktikkan berbagai  variasi pola gerak dasar lokomotor, non-lokomotor, dan manipulatif dalam berbagai olahraga tradisional anak Indonesia</v>
      </c>
      <c r="BT24" s="377" t="str">
        <f t="shared" si="28"/>
        <v/>
      </c>
      <c r="BU24" s="377" t="str">
        <f t="shared" si="29"/>
        <v>dapat menunjukkan kemampuan dalam mempraktikkan berbagai perpaduan pola gerak dominan senam lantai tanpa menggunakan alat dengan benar.</v>
      </c>
      <c r="BV24" s="377" t="str">
        <f t="shared" si="30"/>
        <v>dapat menunjukkan kemampuan dalam mempraktikkan gerak dasar pengenalan air, gerakan meluncur, gerakan kaki, gerakan lengan, gerakan mengambil napas, dan koordinasi gerakan renang gaya dada.</v>
      </c>
      <c r="BW24" s="377" t="str">
        <f t="shared" si="31"/>
        <v>dapat memahami dan mampu menerapkan konsep pemeliharaan kebersihan dan kesehatan alat reproduksi, serta kesehatan diri dan orang lain dari penyakit menular dan tidak menular sesuai dengan pola perilaku hidup sehat.</v>
      </c>
      <c r="BX24" s="377">
        <f t="shared" si="32"/>
        <v>0</v>
      </c>
      <c r="BY24" s="377">
        <f t="shared" si="33"/>
        <v>0</v>
      </c>
      <c r="BZ24" s="377">
        <f t="shared" si="34"/>
        <v>0</v>
      </c>
      <c r="CA24" s="377">
        <f t="shared" si="35"/>
        <v>0</v>
      </c>
      <c r="CB24" s="377">
        <f t="shared" si="36"/>
        <v>0</v>
      </c>
      <c r="CC24" s="257" t="str">
        <f t="shared" si="37"/>
        <v>Kompetensi dalam hal dapat menunjukkan kemampuan dalam mempraktikkan pola langkah dasar, gerak dan ayunan lengan dan tangan, pelurusan sendi, dan irama gerak dengan benar. sudah tercapai.</v>
      </c>
      <c r="CD24" s="257" t="str">
        <f t="shared" si="38"/>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25" spans="1:82" ht="18.75" customHeight="1">
      <c r="A25" s="190"/>
      <c r="B25" s="208">
        <f>'DATA PESERTA DIDIK'!A15</f>
        <v>10</v>
      </c>
      <c r="C25" s="248" t="str">
        <f>'DATA PESERTA DIDIK'!D15</f>
        <v>AZ-ZAHIRA FII'SABILILLAH</v>
      </c>
      <c r="D25" s="297">
        <v>92</v>
      </c>
      <c r="E25" s="249">
        <v>93</v>
      </c>
      <c r="F25" s="297">
        <v>88</v>
      </c>
      <c r="G25" s="249">
        <v>96</v>
      </c>
      <c r="H25" s="249">
        <v>89</v>
      </c>
      <c r="I25" s="249"/>
      <c r="J25" s="249"/>
      <c r="K25" s="249"/>
      <c r="L25" s="249"/>
      <c r="M25" s="249"/>
      <c r="N25" s="250">
        <f t="shared" si="6"/>
        <v>91.6</v>
      </c>
      <c r="O25" s="251"/>
      <c r="P25" s="251">
        <v>96</v>
      </c>
      <c r="Q25" s="250">
        <f t="shared" si="7"/>
        <v>96</v>
      </c>
      <c r="R25" s="250">
        <f t="shared" si="8"/>
        <v>93.066666666666663</v>
      </c>
      <c r="S25" s="190"/>
      <c r="T25" s="190"/>
      <c r="U25" s="253">
        <f t="shared" ref="U25:AD25" si="67">IF(D25&gt;=$R$16,D25,"")</f>
        <v>92</v>
      </c>
      <c r="V25" s="253">
        <f t="shared" si="67"/>
        <v>93</v>
      </c>
      <c r="W25" s="253" t="str">
        <f t="shared" si="67"/>
        <v/>
      </c>
      <c r="X25" s="253">
        <f t="shared" si="67"/>
        <v>96</v>
      </c>
      <c r="Y25" s="253" t="str">
        <f t="shared" si="67"/>
        <v/>
      </c>
      <c r="Z25" s="253" t="str">
        <f t="shared" si="67"/>
        <v/>
      </c>
      <c r="AA25" s="253" t="str">
        <f t="shared" si="67"/>
        <v/>
      </c>
      <c r="AB25" s="253" t="str">
        <f t="shared" si="67"/>
        <v/>
      </c>
      <c r="AC25" s="253" t="str">
        <f t="shared" si="67"/>
        <v/>
      </c>
      <c r="AD25" s="253" t="str">
        <f t="shared" si="67"/>
        <v/>
      </c>
      <c r="AE25" s="254">
        <f t="shared" ref="AE25:AN25" si="68">IFERROR(RANK(U25,$U25:$AD25,0)+COUNTIF($U25:U25,U25)-1,"")</f>
        <v>3</v>
      </c>
      <c r="AF25" s="254">
        <f t="shared" si="68"/>
        <v>2</v>
      </c>
      <c r="AG25" s="254" t="str">
        <f t="shared" si="68"/>
        <v/>
      </c>
      <c r="AH25" s="254">
        <f t="shared" si="68"/>
        <v>1</v>
      </c>
      <c r="AI25" s="254" t="str">
        <f t="shared" si="68"/>
        <v/>
      </c>
      <c r="AJ25" s="254" t="str">
        <f t="shared" si="68"/>
        <v/>
      </c>
      <c r="AK25" s="254" t="str">
        <f t="shared" si="68"/>
        <v/>
      </c>
      <c r="AL25" s="254" t="str">
        <f t="shared" si="68"/>
        <v/>
      </c>
      <c r="AM25" s="254" t="str">
        <f t="shared" si="68"/>
        <v/>
      </c>
      <c r="AN25" s="254" t="str">
        <f t="shared" si="68"/>
        <v/>
      </c>
      <c r="AO25" s="379" t="str">
        <f t="shared" si="15"/>
        <v/>
      </c>
      <c r="AP25" s="380" t="str">
        <f t="shared" si="16"/>
        <v/>
      </c>
      <c r="AQ25" s="380" t="str">
        <f t="shared" si="17"/>
        <v/>
      </c>
      <c r="AR25" s="380" t="str">
        <f t="shared" si="18"/>
        <v>dapat menunjukkan kemampuan dalam mempraktikkan gerak dasar pengenalan air, gerakan meluncur, gerakan kaki, gerakan lengan, gerakan mengambil napas, dan koordinasi gerakan renang gaya dada.</v>
      </c>
      <c r="AS25" s="380" t="str">
        <f t="shared" si="19"/>
        <v/>
      </c>
      <c r="AT25" s="380" t="str">
        <f t="shared" si="20"/>
        <v/>
      </c>
      <c r="AU25" s="380" t="str">
        <f t="shared" si="21"/>
        <v/>
      </c>
      <c r="AV25" s="380" t="str">
        <f t="shared" si="22"/>
        <v/>
      </c>
      <c r="AW25" s="380" t="str">
        <f t="shared" si="23"/>
        <v/>
      </c>
      <c r="AX25" s="380" t="str">
        <f t="shared" si="24"/>
        <v/>
      </c>
      <c r="AY25" s="255" t="str">
        <f t="shared" ref="AY25:BH25" si="69">IF(D25&lt;$R$16,D25,"")</f>
        <v/>
      </c>
      <c r="AZ25" s="255" t="str">
        <f t="shared" si="69"/>
        <v/>
      </c>
      <c r="BA25" s="255">
        <f t="shared" si="69"/>
        <v>88</v>
      </c>
      <c r="BB25" s="255" t="str">
        <f t="shared" si="69"/>
        <v/>
      </c>
      <c r="BC25" s="255">
        <f t="shared" si="69"/>
        <v>89</v>
      </c>
      <c r="BD25" s="255">
        <f t="shared" si="69"/>
        <v>0</v>
      </c>
      <c r="BE25" s="255">
        <f t="shared" si="69"/>
        <v>0</v>
      </c>
      <c r="BF25" s="255">
        <f t="shared" si="69"/>
        <v>0</v>
      </c>
      <c r="BG25" s="255">
        <f t="shared" si="69"/>
        <v>0</v>
      </c>
      <c r="BH25" s="255">
        <f t="shared" si="69"/>
        <v>0</v>
      </c>
      <c r="BI25" s="225" t="str">
        <f t="shared" ref="BI25:BR25" si="70">IFERROR(RANK(AY25,$AY25:$BH25,0)+COUNTIF($AY25:AY25,AY25)-1,"")</f>
        <v/>
      </c>
      <c r="BJ25" s="225" t="str">
        <f t="shared" si="70"/>
        <v/>
      </c>
      <c r="BK25" s="225">
        <f t="shared" si="70"/>
        <v>2</v>
      </c>
      <c r="BL25" s="225" t="str">
        <f t="shared" si="70"/>
        <v/>
      </c>
      <c r="BM25" s="225">
        <f t="shared" si="70"/>
        <v>1</v>
      </c>
      <c r="BN25" s="225">
        <f t="shared" si="70"/>
        <v>3</v>
      </c>
      <c r="BO25" s="225">
        <f t="shared" si="70"/>
        <v>4</v>
      </c>
      <c r="BP25" s="225">
        <f t="shared" si="70"/>
        <v>5</v>
      </c>
      <c r="BQ25" s="225">
        <f t="shared" si="70"/>
        <v>6</v>
      </c>
      <c r="BR25" s="225">
        <f t="shared" si="70"/>
        <v>7</v>
      </c>
      <c r="BS25" s="379" t="str">
        <f t="shared" si="27"/>
        <v>dapat menunjukkan kemampuan dalam mempraktikkan berbagai  variasi pola gerak dasar lokomotor, non-lokomotor, dan manipulatif dalam berbagai olahraga tradisional anak Indonesia</v>
      </c>
      <c r="BT25" s="377" t="str">
        <f t="shared" si="28"/>
        <v>dapat menunjukkan kemampuan dalam mempraktikkan pola langkah dasar, gerak dan ayunan lengan dan tangan, pelurusan sendi, dan irama gerak dengan benar.</v>
      </c>
      <c r="BU25" s="377" t="str">
        <f t="shared" si="29"/>
        <v>dapat menunjukkan kemampuan dalam mempraktikkan berbagai perpaduan pola gerak dominan senam lantai tanpa menggunakan alat dengan benar.</v>
      </c>
      <c r="BV25" s="377" t="str">
        <f t="shared" si="30"/>
        <v/>
      </c>
      <c r="BW25" s="377" t="str">
        <f t="shared" si="31"/>
        <v>dapat memahami dan mampu menerapkan konsep pemeliharaan kebersihan dan kesehatan alat reproduksi, serta kesehatan diri dan orang lain dari penyakit menular dan tidak menular sesuai dengan pola perilaku hidup sehat.</v>
      </c>
      <c r="BX25" s="377">
        <f t="shared" si="32"/>
        <v>0</v>
      </c>
      <c r="BY25" s="377">
        <f t="shared" si="33"/>
        <v>0</v>
      </c>
      <c r="BZ25" s="377">
        <f t="shared" si="34"/>
        <v>0</v>
      </c>
      <c r="CA25" s="377">
        <f t="shared" si="35"/>
        <v>0</v>
      </c>
      <c r="CB25" s="377">
        <f t="shared" si="36"/>
        <v>0</v>
      </c>
      <c r="CC25" s="257" t="str">
        <f t="shared" si="37"/>
        <v>Kompetensi dalam hal dapat menunjukkan kemampuan dalam mempraktikkan gerak dasar pengenalan air, gerakan meluncur, gerakan kaki, gerakan lengan, gerakan mengambil napas, dan koordinasi gerakan renang gaya dada. sudah tercapai.</v>
      </c>
      <c r="CD25"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row>
    <row r="26" spans="1:82" ht="18.75" customHeight="1">
      <c r="A26" s="190"/>
      <c r="B26" s="208">
        <f>'DATA PESERTA DIDIK'!A16</f>
        <v>11</v>
      </c>
      <c r="C26" s="248" t="str">
        <f>'DATA PESERTA DIDIK'!D16</f>
        <v>CHERYL FELICIA PUTRI</v>
      </c>
      <c r="D26" s="297">
        <v>96</v>
      </c>
      <c r="E26" s="249">
        <v>98</v>
      </c>
      <c r="F26" s="297">
        <v>97</v>
      </c>
      <c r="G26" s="249">
        <v>89</v>
      </c>
      <c r="H26" s="249">
        <v>87</v>
      </c>
      <c r="I26" s="249"/>
      <c r="J26" s="249"/>
      <c r="K26" s="249"/>
      <c r="L26" s="249"/>
      <c r="M26" s="249"/>
      <c r="N26" s="250">
        <f t="shared" si="6"/>
        <v>93.4</v>
      </c>
      <c r="O26" s="251"/>
      <c r="P26" s="251">
        <v>92</v>
      </c>
      <c r="Q26" s="250">
        <f t="shared" si="7"/>
        <v>92</v>
      </c>
      <c r="R26" s="250">
        <f t="shared" si="8"/>
        <v>92.933333333333337</v>
      </c>
      <c r="S26" s="190"/>
      <c r="T26" s="190"/>
      <c r="U26" s="253">
        <f t="shared" ref="U26:AD26" si="71">IF(D26&gt;=$R$16,D26,"")</f>
        <v>96</v>
      </c>
      <c r="V26" s="253">
        <f t="shared" si="71"/>
        <v>98</v>
      </c>
      <c r="W26" s="253">
        <f t="shared" si="71"/>
        <v>97</v>
      </c>
      <c r="X26" s="253" t="str">
        <f t="shared" si="71"/>
        <v/>
      </c>
      <c r="Y26" s="253" t="str">
        <f t="shared" si="71"/>
        <v/>
      </c>
      <c r="Z26" s="253" t="str">
        <f t="shared" si="71"/>
        <v/>
      </c>
      <c r="AA26" s="253" t="str">
        <f t="shared" si="71"/>
        <v/>
      </c>
      <c r="AB26" s="253" t="str">
        <f t="shared" si="71"/>
        <v/>
      </c>
      <c r="AC26" s="253" t="str">
        <f t="shared" si="71"/>
        <v/>
      </c>
      <c r="AD26" s="253" t="str">
        <f t="shared" si="71"/>
        <v/>
      </c>
      <c r="AE26" s="254">
        <f t="shared" ref="AE26:AN26" si="72">IFERROR(RANK(U26,$U26:$AD26,0)+COUNTIF($U26:U26,U26)-1,"")</f>
        <v>3</v>
      </c>
      <c r="AF26" s="254">
        <f t="shared" si="72"/>
        <v>1</v>
      </c>
      <c r="AG26" s="254">
        <f t="shared" si="72"/>
        <v>2</v>
      </c>
      <c r="AH26" s="254" t="str">
        <f t="shared" si="72"/>
        <v/>
      </c>
      <c r="AI26" s="254" t="str">
        <f t="shared" si="72"/>
        <v/>
      </c>
      <c r="AJ26" s="254" t="str">
        <f t="shared" si="72"/>
        <v/>
      </c>
      <c r="AK26" s="254" t="str">
        <f t="shared" si="72"/>
        <v/>
      </c>
      <c r="AL26" s="254" t="str">
        <f t="shared" si="72"/>
        <v/>
      </c>
      <c r="AM26" s="254" t="str">
        <f t="shared" si="72"/>
        <v/>
      </c>
      <c r="AN26" s="254" t="str">
        <f t="shared" si="72"/>
        <v/>
      </c>
      <c r="AO26" s="379" t="str">
        <f t="shared" si="15"/>
        <v>dapat menunjukkan kemampuan dalam mempraktikkan berbagai  variasi pola gerak dasar lokomotor, non-lokomotor, dan manipulatif dalam berbagai olahraga tradisional anak Indonesia</v>
      </c>
      <c r="AP26" s="380" t="str">
        <f t="shared" si="16"/>
        <v>dapat menunjukkan kemampuan dalam mempraktikkan pola langkah dasar, gerak dan ayunan lengan dan tangan, pelurusan sendi, dan irama gerak dengan benar.</v>
      </c>
      <c r="AQ26" s="380" t="str">
        <f t="shared" si="17"/>
        <v>dapat menunjukkan kemampuan dalam mempraktikkan berbagai perpaduan pola gerak dominan senam lantai tanpa menggunakan alat dengan benar.</v>
      </c>
      <c r="AR26" s="380" t="str">
        <f t="shared" si="18"/>
        <v/>
      </c>
      <c r="AS26" s="380" t="str">
        <f t="shared" si="19"/>
        <v/>
      </c>
      <c r="AT26" s="380" t="str">
        <f t="shared" si="20"/>
        <v/>
      </c>
      <c r="AU26" s="380" t="str">
        <f t="shared" si="21"/>
        <v/>
      </c>
      <c r="AV26" s="380" t="str">
        <f t="shared" si="22"/>
        <v/>
      </c>
      <c r="AW26" s="380" t="str">
        <f t="shared" si="23"/>
        <v/>
      </c>
      <c r="AX26" s="380" t="str">
        <f t="shared" si="24"/>
        <v/>
      </c>
      <c r="AY26" s="255" t="str">
        <f t="shared" ref="AY26:BH26" si="73">IF(D26&lt;$R$16,D26,"")</f>
        <v/>
      </c>
      <c r="AZ26" s="255" t="str">
        <f t="shared" si="73"/>
        <v/>
      </c>
      <c r="BA26" s="255" t="str">
        <f t="shared" si="73"/>
        <v/>
      </c>
      <c r="BB26" s="255">
        <f t="shared" si="73"/>
        <v>89</v>
      </c>
      <c r="BC26" s="255">
        <f t="shared" si="73"/>
        <v>87</v>
      </c>
      <c r="BD26" s="255">
        <f t="shared" si="73"/>
        <v>0</v>
      </c>
      <c r="BE26" s="255">
        <f t="shared" si="73"/>
        <v>0</v>
      </c>
      <c r="BF26" s="255">
        <f t="shared" si="73"/>
        <v>0</v>
      </c>
      <c r="BG26" s="255">
        <f t="shared" si="73"/>
        <v>0</v>
      </c>
      <c r="BH26" s="255">
        <f t="shared" si="73"/>
        <v>0</v>
      </c>
      <c r="BI26" s="225" t="str">
        <f t="shared" ref="BI26:BR26" si="74">IFERROR(RANK(AY26,$AY26:$BH26,0)+COUNTIF($AY26:AY26,AY26)-1,"")</f>
        <v/>
      </c>
      <c r="BJ26" s="225" t="str">
        <f t="shared" si="74"/>
        <v/>
      </c>
      <c r="BK26" s="225" t="str">
        <f t="shared" si="74"/>
        <v/>
      </c>
      <c r="BL26" s="225">
        <f t="shared" si="74"/>
        <v>1</v>
      </c>
      <c r="BM26" s="225">
        <f t="shared" si="74"/>
        <v>2</v>
      </c>
      <c r="BN26" s="225">
        <f t="shared" si="74"/>
        <v>3</v>
      </c>
      <c r="BO26" s="225">
        <f t="shared" si="74"/>
        <v>4</v>
      </c>
      <c r="BP26" s="225">
        <f t="shared" si="74"/>
        <v>5</v>
      </c>
      <c r="BQ26" s="225">
        <f t="shared" si="74"/>
        <v>6</v>
      </c>
      <c r="BR26" s="225">
        <f t="shared" si="74"/>
        <v>7</v>
      </c>
      <c r="BS26" s="379" t="str">
        <f t="shared" si="27"/>
        <v/>
      </c>
      <c r="BT26" s="377" t="str">
        <f t="shared" si="28"/>
        <v/>
      </c>
      <c r="BU26" s="377" t="str">
        <f t="shared" si="29"/>
        <v/>
      </c>
      <c r="BV26" s="377" t="str">
        <f t="shared" si="30"/>
        <v>dapat menunjukkan kemampuan dalam mempraktikkan gerak dasar pengenalan air, gerakan meluncur, gerakan kaki, gerakan lengan, gerakan mengambil napas, dan koordinasi gerakan renang gaya dada.</v>
      </c>
      <c r="BW26" s="377" t="str">
        <f t="shared" si="31"/>
        <v>dapat memahami dan mampu menerapkan konsep pemeliharaan kebersihan dan kesehatan alat reproduksi, serta kesehatan diri dan orang lain dari penyakit menular dan tidak menular sesuai dengan pola perilaku hidup sehat.</v>
      </c>
      <c r="BX26" s="377">
        <f t="shared" si="32"/>
        <v>0</v>
      </c>
      <c r="BY26" s="377">
        <f t="shared" si="33"/>
        <v>0</v>
      </c>
      <c r="BZ26" s="377">
        <f t="shared" si="34"/>
        <v>0</v>
      </c>
      <c r="CA26" s="377">
        <f t="shared" si="35"/>
        <v>0</v>
      </c>
      <c r="CB26" s="377">
        <f t="shared" si="36"/>
        <v>0</v>
      </c>
      <c r="CC26"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CD26" s="257" t="str">
        <f t="shared" si="38"/>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27" spans="1:82" ht="18.75" customHeight="1">
      <c r="A27" s="190"/>
      <c r="B27" s="208">
        <f>'DATA PESERTA DIDIK'!A17</f>
        <v>12</v>
      </c>
      <c r="C27" s="248" t="str">
        <f>'DATA PESERTA DIDIK'!D17</f>
        <v>CINTAKHANZA ARFINZA GHANIYYA</v>
      </c>
      <c r="D27" s="297">
        <v>91</v>
      </c>
      <c r="E27" s="249">
        <v>85</v>
      </c>
      <c r="F27" s="297">
        <v>88</v>
      </c>
      <c r="G27" s="249">
        <v>93</v>
      </c>
      <c r="H27" s="249">
        <v>95</v>
      </c>
      <c r="I27" s="249"/>
      <c r="J27" s="249"/>
      <c r="K27" s="249"/>
      <c r="L27" s="249"/>
      <c r="M27" s="249"/>
      <c r="N27" s="250">
        <f t="shared" si="6"/>
        <v>90.4</v>
      </c>
      <c r="O27" s="251"/>
      <c r="P27" s="251">
        <v>96</v>
      </c>
      <c r="Q27" s="250">
        <f t="shared" si="7"/>
        <v>96</v>
      </c>
      <c r="R27" s="250">
        <f t="shared" si="8"/>
        <v>92.266666666666666</v>
      </c>
      <c r="S27" s="190"/>
      <c r="T27" s="190"/>
      <c r="U27" s="253">
        <f t="shared" ref="U27:AD27" si="75">IF(D27&gt;=$R$16,D27,"")</f>
        <v>91</v>
      </c>
      <c r="V27" s="253" t="str">
        <f t="shared" si="75"/>
        <v/>
      </c>
      <c r="W27" s="253" t="str">
        <f t="shared" si="75"/>
        <v/>
      </c>
      <c r="X27" s="253">
        <f t="shared" si="75"/>
        <v>93</v>
      </c>
      <c r="Y27" s="253">
        <f t="shared" si="75"/>
        <v>95</v>
      </c>
      <c r="Z27" s="253" t="str">
        <f t="shared" si="75"/>
        <v/>
      </c>
      <c r="AA27" s="253" t="str">
        <f t="shared" si="75"/>
        <v/>
      </c>
      <c r="AB27" s="253" t="str">
        <f t="shared" si="75"/>
        <v/>
      </c>
      <c r="AC27" s="253" t="str">
        <f t="shared" si="75"/>
        <v/>
      </c>
      <c r="AD27" s="253" t="str">
        <f t="shared" si="75"/>
        <v/>
      </c>
      <c r="AE27" s="254">
        <f t="shared" ref="AE27:AN27" si="76">IFERROR(RANK(U27,$U27:$AD27,0)+COUNTIF($U27:U27,U27)-1,"")</f>
        <v>3</v>
      </c>
      <c r="AF27" s="254" t="str">
        <f t="shared" si="76"/>
        <v/>
      </c>
      <c r="AG27" s="254" t="str">
        <f t="shared" si="76"/>
        <v/>
      </c>
      <c r="AH27" s="254">
        <f t="shared" si="76"/>
        <v>2</v>
      </c>
      <c r="AI27" s="254">
        <f t="shared" si="76"/>
        <v>1</v>
      </c>
      <c r="AJ27" s="254" t="str">
        <f t="shared" si="76"/>
        <v/>
      </c>
      <c r="AK27" s="254" t="str">
        <f t="shared" si="76"/>
        <v/>
      </c>
      <c r="AL27" s="254" t="str">
        <f t="shared" si="76"/>
        <v/>
      </c>
      <c r="AM27" s="254" t="str">
        <f t="shared" si="76"/>
        <v/>
      </c>
      <c r="AN27" s="254" t="str">
        <f t="shared" si="76"/>
        <v/>
      </c>
      <c r="AO27" s="379" t="str">
        <f t="shared" si="15"/>
        <v/>
      </c>
      <c r="AP27" s="380" t="str">
        <f t="shared" si="16"/>
        <v/>
      </c>
      <c r="AQ27" s="380" t="str">
        <f t="shared" si="17"/>
        <v/>
      </c>
      <c r="AR27" s="380" t="str">
        <f t="shared" si="18"/>
        <v>dapat menunjukkan kemampuan dalam mempraktikkan gerak dasar pengenalan air, gerakan meluncur, gerakan kaki, gerakan lengan, gerakan mengambil napas, dan koordinasi gerakan renang gaya dada.</v>
      </c>
      <c r="AS27" s="380" t="str">
        <f t="shared" si="19"/>
        <v>dapat memahami dan mampu menerapkan konsep pemeliharaan kebersihan dan kesehatan alat reproduksi, serta kesehatan diri dan orang lain dari penyakit menular dan tidak menular sesuai dengan pola perilaku hidup sehat.</v>
      </c>
      <c r="AT27" s="380" t="str">
        <f t="shared" si="20"/>
        <v/>
      </c>
      <c r="AU27" s="380" t="str">
        <f t="shared" si="21"/>
        <v/>
      </c>
      <c r="AV27" s="380" t="str">
        <f t="shared" si="22"/>
        <v/>
      </c>
      <c r="AW27" s="380" t="str">
        <f t="shared" si="23"/>
        <v/>
      </c>
      <c r="AX27" s="380" t="str">
        <f t="shared" si="24"/>
        <v/>
      </c>
      <c r="AY27" s="255" t="str">
        <f t="shared" ref="AY27:BH27" si="77">IF(D27&lt;$R$16,D27,"")</f>
        <v/>
      </c>
      <c r="AZ27" s="255">
        <f t="shared" si="77"/>
        <v>85</v>
      </c>
      <c r="BA27" s="255">
        <f t="shared" si="77"/>
        <v>88</v>
      </c>
      <c r="BB27" s="255" t="str">
        <f t="shared" si="77"/>
        <v/>
      </c>
      <c r="BC27" s="255" t="str">
        <f t="shared" si="77"/>
        <v/>
      </c>
      <c r="BD27" s="255">
        <f t="shared" si="77"/>
        <v>0</v>
      </c>
      <c r="BE27" s="255">
        <f t="shared" si="77"/>
        <v>0</v>
      </c>
      <c r="BF27" s="255">
        <f t="shared" si="77"/>
        <v>0</v>
      </c>
      <c r="BG27" s="255">
        <f t="shared" si="77"/>
        <v>0</v>
      </c>
      <c r="BH27" s="255">
        <f t="shared" si="77"/>
        <v>0</v>
      </c>
      <c r="BI27" s="225" t="str">
        <f t="shared" ref="BI27:BR27" si="78">IFERROR(RANK(AY27,$AY27:$BH27,0)+COUNTIF($AY27:AY27,AY27)-1,"")</f>
        <v/>
      </c>
      <c r="BJ27" s="225">
        <f t="shared" si="78"/>
        <v>2</v>
      </c>
      <c r="BK27" s="225">
        <f t="shared" si="78"/>
        <v>1</v>
      </c>
      <c r="BL27" s="225" t="str">
        <f t="shared" si="78"/>
        <v/>
      </c>
      <c r="BM27" s="225" t="str">
        <f t="shared" si="78"/>
        <v/>
      </c>
      <c r="BN27" s="225">
        <f t="shared" si="78"/>
        <v>3</v>
      </c>
      <c r="BO27" s="225">
        <f t="shared" si="78"/>
        <v>4</v>
      </c>
      <c r="BP27" s="225">
        <f t="shared" si="78"/>
        <v>5</v>
      </c>
      <c r="BQ27" s="225">
        <f t="shared" si="78"/>
        <v>6</v>
      </c>
      <c r="BR27" s="225">
        <f t="shared" si="78"/>
        <v>7</v>
      </c>
      <c r="BS27" s="379" t="str">
        <f t="shared" si="27"/>
        <v>dapat menunjukkan kemampuan dalam mempraktikkan berbagai  variasi pola gerak dasar lokomotor, non-lokomotor, dan manipulatif dalam berbagai olahraga tradisional anak Indonesia</v>
      </c>
      <c r="BT27" s="377" t="str">
        <f t="shared" si="28"/>
        <v>dapat menunjukkan kemampuan dalam mempraktikkan pola langkah dasar, gerak dan ayunan lengan dan tangan, pelurusan sendi, dan irama gerak dengan benar.</v>
      </c>
      <c r="BU27" s="377" t="str">
        <f t="shared" si="29"/>
        <v>dapat menunjukkan kemampuan dalam mempraktikkan berbagai perpaduan pola gerak dominan senam lantai tanpa menggunakan alat dengan benar.</v>
      </c>
      <c r="BV27" s="377" t="str">
        <f t="shared" si="30"/>
        <v/>
      </c>
      <c r="BW27" s="377" t="str">
        <f t="shared" si="31"/>
        <v/>
      </c>
      <c r="BX27" s="377">
        <f t="shared" si="32"/>
        <v>0</v>
      </c>
      <c r="BY27" s="377">
        <f t="shared" si="33"/>
        <v>0</v>
      </c>
      <c r="BZ27" s="377">
        <f t="shared" si="34"/>
        <v>0</v>
      </c>
      <c r="CA27" s="377">
        <f t="shared" si="35"/>
        <v>0</v>
      </c>
      <c r="CB27" s="377">
        <f t="shared" si="36"/>
        <v>0</v>
      </c>
      <c r="CC27" s="257" t="str">
        <f t="shared" si="37"/>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27"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row>
    <row r="28" spans="1:82" ht="18.75" customHeight="1">
      <c r="A28" s="190"/>
      <c r="B28" s="208">
        <f>'DATA PESERTA DIDIK'!A18</f>
        <v>13</v>
      </c>
      <c r="C28" s="248" t="str">
        <f>'DATA PESERTA DIDIK'!D18</f>
        <v>DAFFA FAIRUZ HIDAYANTO</v>
      </c>
      <c r="D28" s="297">
        <v>93</v>
      </c>
      <c r="E28" s="249">
        <v>89</v>
      </c>
      <c r="F28" s="297">
        <v>91</v>
      </c>
      <c r="G28" s="249">
        <v>94</v>
      </c>
      <c r="H28" s="249">
        <v>95</v>
      </c>
      <c r="I28" s="249"/>
      <c r="J28" s="249"/>
      <c r="K28" s="249"/>
      <c r="L28" s="249"/>
      <c r="M28" s="249"/>
      <c r="N28" s="250">
        <f t="shared" si="6"/>
        <v>92.4</v>
      </c>
      <c r="O28" s="251"/>
      <c r="P28" s="251">
        <v>94</v>
      </c>
      <c r="Q28" s="250">
        <f t="shared" si="7"/>
        <v>94</v>
      </c>
      <c r="R28" s="250">
        <f t="shared" si="8"/>
        <v>92.933333333333337</v>
      </c>
      <c r="S28" s="190"/>
      <c r="T28" s="190"/>
      <c r="U28" s="253">
        <f t="shared" ref="U28:AD28" si="79">IF(D28&gt;=$R$16,D28,"")</f>
        <v>93</v>
      </c>
      <c r="V28" s="253" t="str">
        <f t="shared" si="79"/>
        <v/>
      </c>
      <c r="W28" s="253">
        <f t="shared" si="79"/>
        <v>91</v>
      </c>
      <c r="X28" s="253">
        <f t="shared" si="79"/>
        <v>94</v>
      </c>
      <c r="Y28" s="253">
        <f t="shared" si="79"/>
        <v>95</v>
      </c>
      <c r="Z28" s="253" t="str">
        <f t="shared" si="79"/>
        <v/>
      </c>
      <c r="AA28" s="253" t="str">
        <f t="shared" si="79"/>
        <v/>
      </c>
      <c r="AB28" s="253" t="str">
        <f t="shared" si="79"/>
        <v/>
      </c>
      <c r="AC28" s="253" t="str">
        <f t="shared" si="79"/>
        <v/>
      </c>
      <c r="AD28" s="253" t="str">
        <f t="shared" si="79"/>
        <v/>
      </c>
      <c r="AE28" s="254">
        <f t="shared" ref="AE28:AN28" si="80">IFERROR(RANK(U28,$U28:$AD28,0)+COUNTIF($U28:U28,U28)-1,"")</f>
        <v>3</v>
      </c>
      <c r="AF28" s="254" t="str">
        <f t="shared" si="80"/>
        <v/>
      </c>
      <c r="AG28" s="254">
        <f t="shared" si="80"/>
        <v>4</v>
      </c>
      <c r="AH28" s="254">
        <f t="shared" si="80"/>
        <v>2</v>
      </c>
      <c r="AI28" s="254">
        <f t="shared" si="80"/>
        <v>1</v>
      </c>
      <c r="AJ28" s="254" t="str">
        <f t="shared" si="80"/>
        <v/>
      </c>
      <c r="AK28" s="254" t="str">
        <f t="shared" si="80"/>
        <v/>
      </c>
      <c r="AL28" s="254" t="str">
        <f t="shared" si="80"/>
        <v/>
      </c>
      <c r="AM28" s="254" t="str">
        <f t="shared" si="80"/>
        <v/>
      </c>
      <c r="AN28" s="254" t="str">
        <f t="shared" si="80"/>
        <v/>
      </c>
      <c r="AO28" s="379" t="str">
        <f t="shared" si="15"/>
        <v>dapat menunjukkan kemampuan dalam mempraktikkan berbagai  variasi pola gerak dasar lokomotor, non-lokomotor, dan manipulatif dalam berbagai olahraga tradisional anak Indonesia</v>
      </c>
      <c r="AP28" s="380" t="str">
        <f t="shared" si="16"/>
        <v/>
      </c>
      <c r="AQ28" s="380" t="str">
        <f t="shared" si="17"/>
        <v/>
      </c>
      <c r="AR28" s="380" t="str">
        <f t="shared" si="18"/>
        <v>dapat menunjukkan kemampuan dalam mempraktikkan gerak dasar pengenalan air, gerakan meluncur, gerakan kaki, gerakan lengan, gerakan mengambil napas, dan koordinasi gerakan renang gaya dada.</v>
      </c>
      <c r="AS28" s="380" t="str">
        <f t="shared" si="19"/>
        <v>dapat memahami dan mampu menerapkan konsep pemeliharaan kebersihan dan kesehatan alat reproduksi, serta kesehatan diri dan orang lain dari penyakit menular dan tidak menular sesuai dengan pola perilaku hidup sehat.</v>
      </c>
      <c r="AT28" s="380" t="str">
        <f t="shared" si="20"/>
        <v/>
      </c>
      <c r="AU28" s="380" t="str">
        <f t="shared" si="21"/>
        <v/>
      </c>
      <c r="AV28" s="380" t="str">
        <f t="shared" si="22"/>
        <v/>
      </c>
      <c r="AW28" s="380" t="str">
        <f t="shared" si="23"/>
        <v/>
      </c>
      <c r="AX28" s="380" t="str">
        <f t="shared" si="24"/>
        <v/>
      </c>
      <c r="AY28" s="255" t="str">
        <f t="shared" ref="AY28:BH28" si="81">IF(D28&lt;$R$16,D28,"")</f>
        <v/>
      </c>
      <c r="AZ28" s="255">
        <f t="shared" si="81"/>
        <v>89</v>
      </c>
      <c r="BA28" s="255" t="str">
        <f t="shared" si="81"/>
        <v/>
      </c>
      <c r="BB28" s="255" t="str">
        <f t="shared" si="81"/>
        <v/>
      </c>
      <c r="BC28" s="255" t="str">
        <f t="shared" si="81"/>
        <v/>
      </c>
      <c r="BD28" s="255">
        <f t="shared" si="81"/>
        <v>0</v>
      </c>
      <c r="BE28" s="255">
        <f t="shared" si="81"/>
        <v>0</v>
      </c>
      <c r="BF28" s="255">
        <f t="shared" si="81"/>
        <v>0</v>
      </c>
      <c r="BG28" s="255">
        <f t="shared" si="81"/>
        <v>0</v>
      </c>
      <c r="BH28" s="255">
        <f t="shared" si="81"/>
        <v>0</v>
      </c>
      <c r="BI28" s="225" t="str">
        <f t="shared" ref="BI28:BR28" si="82">IFERROR(RANK(AY28,$AY28:$BH28,0)+COUNTIF($AY28:AY28,AY28)-1,"")</f>
        <v/>
      </c>
      <c r="BJ28" s="225">
        <f t="shared" si="82"/>
        <v>1</v>
      </c>
      <c r="BK28" s="225" t="str">
        <f t="shared" si="82"/>
        <v/>
      </c>
      <c r="BL28" s="225" t="str">
        <f t="shared" si="82"/>
        <v/>
      </c>
      <c r="BM28" s="225" t="str">
        <f t="shared" si="82"/>
        <v/>
      </c>
      <c r="BN28" s="225">
        <f t="shared" si="82"/>
        <v>2</v>
      </c>
      <c r="BO28" s="225">
        <f t="shared" si="82"/>
        <v>3</v>
      </c>
      <c r="BP28" s="225">
        <f t="shared" si="82"/>
        <v>4</v>
      </c>
      <c r="BQ28" s="225">
        <f t="shared" si="82"/>
        <v>5</v>
      </c>
      <c r="BR28" s="225">
        <f t="shared" si="82"/>
        <v>6</v>
      </c>
      <c r="BS28" s="379" t="str">
        <f t="shared" si="27"/>
        <v/>
      </c>
      <c r="BT28" s="377" t="str">
        <f t="shared" si="28"/>
        <v>dapat menunjukkan kemampuan dalam mempraktikkan pola langkah dasar, gerak dan ayunan lengan dan tangan, pelurusan sendi, dan irama gerak dengan benar.</v>
      </c>
      <c r="BU28" s="377" t="str">
        <f t="shared" si="29"/>
        <v>dapat menunjukkan kemampuan dalam mempraktikkan berbagai perpaduan pola gerak dominan senam lantai tanpa menggunakan alat dengan benar.</v>
      </c>
      <c r="BV28" s="377" t="str">
        <f t="shared" si="30"/>
        <v/>
      </c>
      <c r="BW28" s="377" t="str">
        <f t="shared" si="31"/>
        <v/>
      </c>
      <c r="BX28" s="377">
        <f t="shared" si="32"/>
        <v>0</v>
      </c>
      <c r="BY28" s="377">
        <f t="shared" si="33"/>
        <v>0</v>
      </c>
      <c r="BZ28" s="377">
        <f t="shared" si="34"/>
        <v>0</v>
      </c>
      <c r="CA28" s="377">
        <f t="shared" si="35"/>
        <v>0</v>
      </c>
      <c r="CB28" s="377">
        <f t="shared" si="36"/>
        <v>0</v>
      </c>
      <c r="CC28" s="257" t="str">
        <f t="shared" si="37"/>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28"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row>
    <row r="29" spans="1:82" ht="18.75" customHeight="1">
      <c r="A29" s="190"/>
      <c r="B29" s="208">
        <f>'DATA PESERTA DIDIK'!A19</f>
        <v>14</v>
      </c>
      <c r="C29" s="248" t="str">
        <f>'DATA PESERTA DIDIK'!D19</f>
        <v>DAFFA NAUFAL ALFARIL</v>
      </c>
      <c r="D29" s="297">
        <v>94</v>
      </c>
      <c r="E29" s="249">
        <v>91</v>
      </c>
      <c r="F29" s="297">
        <v>92</v>
      </c>
      <c r="G29" s="249">
        <v>96</v>
      </c>
      <c r="H29" s="249">
        <v>87</v>
      </c>
      <c r="I29" s="249"/>
      <c r="J29" s="249"/>
      <c r="K29" s="249"/>
      <c r="L29" s="249"/>
      <c r="M29" s="249"/>
      <c r="N29" s="250">
        <f t="shared" si="6"/>
        <v>92</v>
      </c>
      <c r="O29" s="251"/>
      <c r="P29" s="251">
        <v>96</v>
      </c>
      <c r="Q29" s="250">
        <f t="shared" si="7"/>
        <v>96</v>
      </c>
      <c r="R29" s="250">
        <f t="shared" si="8"/>
        <v>93.333333333333329</v>
      </c>
      <c r="S29" s="190"/>
      <c r="T29" s="190"/>
      <c r="U29" s="253">
        <f t="shared" ref="U29:AD29" si="83">IF(D29&gt;=$R$16,D29,"")</f>
        <v>94</v>
      </c>
      <c r="V29" s="253">
        <f t="shared" si="83"/>
        <v>91</v>
      </c>
      <c r="W29" s="253">
        <f t="shared" si="83"/>
        <v>92</v>
      </c>
      <c r="X29" s="253">
        <f t="shared" si="83"/>
        <v>96</v>
      </c>
      <c r="Y29" s="253" t="str">
        <f t="shared" si="83"/>
        <v/>
      </c>
      <c r="Z29" s="253" t="str">
        <f t="shared" si="83"/>
        <v/>
      </c>
      <c r="AA29" s="253" t="str">
        <f t="shared" si="83"/>
        <v/>
      </c>
      <c r="AB29" s="253" t="str">
        <f t="shared" si="83"/>
        <v/>
      </c>
      <c r="AC29" s="253" t="str">
        <f t="shared" si="83"/>
        <v/>
      </c>
      <c r="AD29" s="253" t="str">
        <f t="shared" si="83"/>
        <v/>
      </c>
      <c r="AE29" s="254">
        <f t="shared" ref="AE29:AN29" si="84">IFERROR(RANK(U29,$U29:$AD29,0)+COUNTIF($U29:U29,U29)-1,"")</f>
        <v>2</v>
      </c>
      <c r="AF29" s="254">
        <f t="shared" si="84"/>
        <v>4</v>
      </c>
      <c r="AG29" s="254">
        <f t="shared" si="84"/>
        <v>3</v>
      </c>
      <c r="AH29" s="254">
        <f t="shared" si="84"/>
        <v>1</v>
      </c>
      <c r="AI29" s="254" t="str">
        <f t="shared" si="84"/>
        <v/>
      </c>
      <c r="AJ29" s="254" t="str">
        <f t="shared" si="84"/>
        <v/>
      </c>
      <c r="AK29" s="254" t="str">
        <f t="shared" si="84"/>
        <v/>
      </c>
      <c r="AL29" s="254" t="str">
        <f t="shared" si="84"/>
        <v/>
      </c>
      <c r="AM29" s="254" t="str">
        <f t="shared" si="84"/>
        <v/>
      </c>
      <c r="AN29" s="254" t="str">
        <f t="shared" si="84"/>
        <v/>
      </c>
      <c r="AO29" s="379" t="str">
        <f t="shared" si="15"/>
        <v>dapat menunjukkan kemampuan dalam mempraktikkan berbagai  variasi pola gerak dasar lokomotor, non-lokomotor, dan manipulatif dalam berbagai olahraga tradisional anak Indonesia</v>
      </c>
      <c r="AP29" s="380" t="str">
        <f t="shared" si="16"/>
        <v/>
      </c>
      <c r="AQ29" s="380" t="str">
        <f t="shared" si="17"/>
        <v/>
      </c>
      <c r="AR29" s="380" t="str">
        <f t="shared" si="18"/>
        <v>dapat menunjukkan kemampuan dalam mempraktikkan gerak dasar pengenalan air, gerakan meluncur, gerakan kaki, gerakan lengan, gerakan mengambil napas, dan koordinasi gerakan renang gaya dada.</v>
      </c>
      <c r="AS29" s="380" t="str">
        <f t="shared" si="19"/>
        <v/>
      </c>
      <c r="AT29" s="380" t="str">
        <f t="shared" si="20"/>
        <v/>
      </c>
      <c r="AU29" s="380" t="str">
        <f t="shared" si="21"/>
        <v/>
      </c>
      <c r="AV29" s="380" t="str">
        <f t="shared" si="22"/>
        <v/>
      </c>
      <c r="AW29" s="380" t="str">
        <f t="shared" si="23"/>
        <v/>
      </c>
      <c r="AX29" s="380" t="str">
        <f t="shared" si="24"/>
        <v/>
      </c>
      <c r="AY29" s="255" t="str">
        <f t="shared" ref="AY29:BH29" si="85">IF(D29&lt;$R$16,D29,"")</f>
        <v/>
      </c>
      <c r="AZ29" s="255" t="str">
        <f t="shared" si="85"/>
        <v/>
      </c>
      <c r="BA29" s="255" t="str">
        <f t="shared" si="85"/>
        <v/>
      </c>
      <c r="BB29" s="255" t="str">
        <f t="shared" si="85"/>
        <v/>
      </c>
      <c r="BC29" s="255">
        <f t="shared" si="85"/>
        <v>87</v>
      </c>
      <c r="BD29" s="255">
        <f t="shared" si="85"/>
        <v>0</v>
      </c>
      <c r="BE29" s="255">
        <f t="shared" si="85"/>
        <v>0</v>
      </c>
      <c r="BF29" s="255">
        <f t="shared" si="85"/>
        <v>0</v>
      </c>
      <c r="BG29" s="255">
        <f t="shared" si="85"/>
        <v>0</v>
      </c>
      <c r="BH29" s="255">
        <f t="shared" si="85"/>
        <v>0</v>
      </c>
      <c r="BI29" s="225" t="str">
        <f t="shared" ref="BI29:BR29" si="86">IFERROR(RANK(AY29,$AY29:$BH29,0)+COUNTIF($AY29:AY29,AY29)-1,"")</f>
        <v/>
      </c>
      <c r="BJ29" s="225" t="str">
        <f t="shared" si="86"/>
        <v/>
      </c>
      <c r="BK29" s="225" t="str">
        <f t="shared" si="86"/>
        <v/>
      </c>
      <c r="BL29" s="225" t="str">
        <f t="shared" si="86"/>
        <v/>
      </c>
      <c r="BM29" s="225">
        <f t="shared" si="86"/>
        <v>1</v>
      </c>
      <c r="BN29" s="225">
        <f t="shared" si="86"/>
        <v>2</v>
      </c>
      <c r="BO29" s="225">
        <f t="shared" si="86"/>
        <v>3</v>
      </c>
      <c r="BP29" s="225">
        <f t="shared" si="86"/>
        <v>4</v>
      </c>
      <c r="BQ29" s="225">
        <f t="shared" si="86"/>
        <v>5</v>
      </c>
      <c r="BR29" s="225">
        <f t="shared" si="86"/>
        <v>6</v>
      </c>
      <c r="BS29" s="379" t="str">
        <f t="shared" si="27"/>
        <v/>
      </c>
      <c r="BT29" s="377" t="str">
        <f t="shared" si="28"/>
        <v>dapat menunjukkan kemampuan dalam mempraktikkan pola langkah dasar, gerak dan ayunan lengan dan tangan, pelurusan sendi, dan irama gerak dengan benar.</v>
      </c>
      <c r="BU29" s="377" t="str">
        <f t="shared" si="29"/>
        <v>dapat menunjukkan kemampuan dalam mempraktikkan berbagai perpaduan pola gerak dominan senam lantai tanpa menggunakan alat dengan benar.</v>
      </c>
      <c r="BV29" s="377" t="str">
        <f t="shared" si="30"/>
        <v/>
      </c>
      <c r="BW29" s="377" t="str">
        <f t="shared" si="31"/>
        <v>dapat memahami dan mampu menerapkan konsep pemeliharaan kebersihan dan kesehatan alat reproduksi, serta kesehatan diri dan orang lain dari penyakit menular dan tidak menular sesuai dengan pola perilaku hidup sehat.</v>
      </c>
      <c r="BX29" s="377">
        <f t="shared" si="32"/>
        <v>0</v>
      </c>
      <c r="BY29" s="377">
        <f t="shared" si="33"/>
        <v>0</v>
      </c>
      <c r="BZ29" s="377">
        <f t="shared" si="34"/>
        <v>0</v>
      </c>
      <c r="CA29" s="377">
        <f t="shared" si="35"/>
        <v>0</v>
      </c>
      <c r="CB29" s="377">
        <f t="shared" si="36"/>
        <v>0</v>
      </c>
      <c r="CC29" s="257" t="str">
        <f t="shared" si="37"/>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sudah tercapai.</v>
      </c>
      <c r="CD29"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row>
    <row r="30" spans="1:82" ht="18.75" customHeight="1">
      <c r="A30" s="190"/>
      <c r="B30" s="208">
        <f>'DATA PESERTA DIDIK'!A20</f>
        <v>15</v>
      </c>
      <c r="C30" s="248" t="str">
        <f>'DATA PESERTA DIDIK'!D20</f>
        <v>DYAN ADHITAMA CATUR RIADY</v>
      </c>
      <c r="D30" s="297">
        <v>87</v>
      </c>
      <c r="E30" s="249">
        <v>87</v>
      </c>
      <c r="F30" s="297">
        <v>91</v>
      </c>
      <c r="G30" s="249">
        <v>95</v>
      </c>
      <c r="H30" s="249">
        <v>90</v>
      </c>
      <c r="I30" s="249"/>
      <c r="J30" s="249"/>
      <c r="K30" s="249"/>
      <c r="L30" s="249"/>
      <c r="M30" s="249"/>
      <c r="N30" s="250">
        <f t="shared" si="6"/>
        <v>90</v>
      </c>
      <c r="O30" s="251"/>
      <c r="P30" s="251">
        <v>89</v>
      </c>
      <c r="Q30" s="250">
        <f t="shared" si="7"/>
        <v>89</v>
      </c>
      <c r="R30" s="250">
        <f t="shared" si="8"/>
        <v>89.666666666666671</v>
      </c>
      <c r="S30" s="190"/>
      <c r="T30" s="190"/>
      <c r="U30" s="253" t="str">
        <f t="shared" ref="U30:AD30" si="87">IF(D30&gt;=$R$16,D30,"")</f>
        <v/>
      </c>
      <c r="V30" s="253" t="str">
        <f t="shared" si="87"/>
        <v/>
      </c>
      <c r="W30" s="253">
        <f t="shared" si="87"/>
        <v>91</v>
      </c>
      <c r="X30" s="253">
        <f t="shared" si="87"/>
        <v>95</v>
      </c>
      <c r="Y30" s="253">
        <f t="shared" si="87"/>
        <v>90</v>
      </c>
      <c r="Z30" s="253" t="str">
        <f t="shared" si="87"/>
        <v/>
      </c>
      <c r="AA30" s="253" t="str">
        <f t="shared" si="87"/>
        <v/>
      </c>
      <c r="AB30" s="253" t="str">
        <f t="shared" si="87"/>
        <v/>
      </c>
      <c r="AC30" s="253" t="str">
        <f t="shared" si="87"/>
        <v/>
      </c>
      <c r="AD30" s="253" t="str">
        <f t="shared" si="87"/>
        <v/>
      </c>
      <c r="AE30" s="254" t="str">
        <f t="shared" ref="AE30:AN30" si="88">IFERROR(RANK(U30,$U30:$AD30,0)+COUNTIF($U30:U30,U30)-1,"")</f>
        <v/>
      </c>
      <c r="AF30" s="254" t="str">
        <f t="shared" si="88"/>
        <v/>
      </c>
      <c r="AG30" s="254">
        <f t="shared" si="88"/>
        <v>2</v>
      </c>
      <c r="AH30" s="254">
        <f t="shared" si="88"/>
        <v>1</v>
      </c>
      <c r="AI30" s="254">
        <f t="shared" si="88"/>
        <v>3</v>
      </c>
      <c r="AJ30" s="254" t="str">
        <f t="shared" si="88"/>
        <v/>
      </c>
      <c r="AK30" s="254" t="str">
        <f t="shared" si="88"/>
        <v/>
      </c>
      <c r="AL30" s="254" t="str">
        <f t="shared" si="88"/>
        <v/>
      </c>
      <c r="AM30" s="254" t="str">
        <f t="shared" si="88"/>
        <v/>
      </c>
      <c r="AN30" s="254" t="str">
        <f t="shared" si="88"/>
        <v/>
      </c>
      <c r="AO30" s="379" t="str">
        <f t="shared" si="15"/>
        <v/>
      </c>
      <c r="AP30" s="380" t="str">
        <f t="shared" si="16"/>
        <v/>
      </c>
      <c r="AQ30" s="380" t="str">
        <f t="shared" si="17"/>
        <v>dapat menunjukkan kemampuan dalam mempraktikkan berbagai perpaduan pola gerak dominan senam lantai tanpa menggunakan alat dengan benar.</v>
      </c>
      <c r="AR30" s="380" t="str">
        <f t="shared" si="18"/>
        <v>dapat menunjukkan kemampuan dalam mempraktikkan gerak dasar pengenalan air, gerakan meluncur, gerakan kaki, gerakan lengan, gerakan mengambil napas, dan koordinasi gerakan renang gaya dada.</v>
      </c>
      <c r="AS30" s="380" t="str">
        <f t="shared" si="19"/>
        <v>dapat memahami dan mampu menerapkan konsep pemeliharaan kebersihan dan kesehatan alat reproduksi, serta kesehatan diri dan orang lain dari penyakit menular dan tidak menular sesuai dengan pola perilaku hidup sehat.</v>
      </c>
      <c r="AT30" s="380" t="str">
        <f t="shared" si="20"/>
        <v/>
      </c>
      <c r="AU30" s="380" t="str">
        <f t="shared" si="21"/>
        <v/>
      </c>
      <c r="AV30" s="380" t="str">
        <f t="shared" si="22"/>
        <v/>
      </c>
      <c r="AW30" s="380" t="str">
        <f t="shared" si="23"/>
        <v/>
      </c>
      <c r="AX30" s="380" t="str">
        <f t="shared" si="24"/>
        <v/>
      </c>
      <c r="AY30" s="255">
        <f t="shared" ref="AY30:BH30" si="89">IF(D30&lt;$R$16,D30,"")</f>
        <v>87</v>
      </c>
      <c r="AZ30" s="255">
        <f t="shared" si="89"/>
        <v>87</v>
      </c>
      <c r="BA30" s="255" t="str">
        <f t="shared" si="89"/>
        <v/>
      </c>
      <c r="BB30" s="255" t="str">
        <f t="shared" si="89"/>
        <v/>
      </c>
      <c r="BC30" s="255" t="str">
        <f t="shared" si="89"/>
        <v/>
      </c>
      <c r="BD30" s="255">
        <f t="shared" si="89"/>
        <v>0</v>
      </c>
      <c r="BE30" s="255">
        <f t="shared" si="89"/>
        <v>0</v>
      </c>
      <c r="BF30" s="255">
        <f t="shared" si="89"/>
        <v>0</v>
      </c>
      <c r="BG30" s="255">
        <f t="shared" si="89"/>
        <v>0</v>
      </c>
      <c r="BH30" s="255">
        <f t="shared" si="89"/>
        <v>0</v>
      </c>
      <c r="BI30" s="225">
        <f t="shared" ref="BI30:BR30" si="90">IFERROR(RANK(AY30,$AY30:$BH30,0)+COUNTIF($AY30:AY30,AY30)-1,"")</f>
        <v>1</v>
      </c>
      <c r="BJ30" s="225">
        <f t="shared" si="90"/>
        <v>2</v>
      </c>
      <c r="BK30" s="225" t="str">
        <f t="shared" si="90"/>
        <v/>
      </c>
      <c r="BL30" s="225" t="str">
        <f t="shared" si="90"/>
        <v/>
      </c>
      <c r="BM30" s="225" t="str">
        <f t="shared" si="90"/>
        <v/>
      </c>
      <c r="BN30" s="225">
        <f t="shared" si="90"/>
        <v>3</v>
      </c>
      <c r="BO30" s="225">
        <f t="shared" si="90"/>
        <v>4</v>
      </c>
      <c r="BP30" s="225">
        <f t="shared" si="90"/>
        <v>5</v>
      </c>
      <c r="BQ30" s="225">
        <f t="shared" si="90"/>
        <v>6</v>
      </c>
      <c r="BR30" s="225">
        <f t="shared" si="90"/>
        <v>7</v>
      </c>
      <c r="BS30" s="379" t="str">
        <f t="shared" si="27"/>
        <v>dapat menunjukkan kemampuan dalam mempraktikkan berbagai  variasi pola gerak dasar lokomotor, non-lokomotor, dan manipulatif dalam berbagai olahraga tradisional anak Indonesia</v>
      </c>
      <c r="BT30" s="377" t="str">
        <f t="shared" si="28"/>
        <v>dapat menunjukkan kemampuan dalam mempraktikkan pola langkah dasar, gerak dan ayunan lengan dan tangan, pelurusan sendi, dan irama gerak dengan benar.</v>
      </c>
      <c r="BU30" s="377" t="str">
        <f t="shared" si="29"/>
        <v/>
      </c>
      <c r="BV30" s="377" t="str">
        <f t="shared" si="30"/>
        <v/>
      </c>
      <c r="BW30" s="377" t="str">
        <f t="shared" si="31"/>
        <v/>
      </c>
      <c r="BX30" s="377">
        <f t="shared" si="32"/>
        <v>0</v>
      </c>
      <c r="BY30" s="377">
        <f t="shared" si="33"/>
        <v>0</v>
      </c>
      <c r="BZ30" s="377">
        <f t="shared" si="34"/>
        <v>0</v>
      </c>
      <c r="CA30" s="377">
        <f t="shared" si="35"/>
        <v>0</v>
      </c>
      <c r="CB30" s="377">
        <f t="shared" si="36"/>
        <v>0</v>
      </c>
      <c r="CC30" s="257" t="str">
        <f t="shared" si="37"/>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30"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 perlu ditingkatkan.</v>
      </c>
    </row>
    <row r="31" spans="1:82" ht="18.75" customHeight="1">
      <c r="A31" s="190"/>
      <c r="B31" s="208">
        <f>'DATA PESERTA DIDIK'!A21</f>
        <v>16</v>
      </c>
      <c r="C31" s="248" t="str">
        <f>'DATA PESERTA DIDIK'!D21</f>
        <v>GENDHIS KINANTI TALITHA HERNADI</v>
      </c>
      <c r="D31" s="297">
        <v>93</v>
      </c>
      <c r="E31" s="249">
        <v>97</v>
      </c>
      <c r="F31" s="297">
        <v>93</v>
      </c>
      <c r="G31" s="249">
        <v>96</v>
      </c>
      <c r="H31" s="249">
        <v>89</v>
      </c>
      <c r="I31" s="249"/>
      <c r="J31" s="249"/>
      <c r="K31" s="249"/>
      <c r="L31" s="249"/>
      <c r="M31" s="249"/>
      <c r="N31" s="250">
        <f t="shared" si="6"/>
        <v>93.6</v>
      </c>
      <c r="O31" s="251"/>
      <c r="P31" s="251">
        <v>93</v>
      </c>
      <c r="Q31" s="250">
        <f t="shared" si="7"/>
        <v>93</v>
      </c>
      <c r="R31" s="250">
        <f t="shared" si="8"/>
        <v>93.399999999999991</v>
      </c>
      <c r="S31" s="190"/>
      <c r="T31" s="190"/>
      <c r="U31" s="253">
        <f t="shared" ref="U31:AD31" si="91">IF(D31&gt;=$R$16,D31,"")</f>
        <v>93</v>
      </c>
      <c r="V31" s="253">
        <f t="shared" si="91"/>
        <v>97</v>
      </c>
      <c r="W31" s="253">
        <f t="shared" si="91"/>
        <v>93</v>
      </c>
      <c r="X31" s="253">
        <f t="shared" si="91"/>
        <v>96</v>
      </c>
      <c r="Y31" s="253" t="str">
        <f t="shared" si="91"/>
        <v/>
      </c>
      <c r="Z31" s="253" t="str">
        <f t="shared" si="91"/>
        <v/>
      </c>
      <c r="AA31" s="253" t="str">
        <f t="shared" si="91"/>
        <v/>
      </c>
      <c r="AB31" s="253" t="str">
        <f t="shared" si="91"/>
        <v/>
      </c>
      <c r="AC31" s="253" t="str">
        <f t="shared" si="91"/>
        <v/>
      </c>
      <c r="AD31" s="253" t="str">
        <f t="shared" si="91"/>
        <v/>
      </c>
      <c r="AE31" s="254">
        <f t="shared" ref="AE31:AN31" si="92">IFERROR(RANK(U31,$U31:$AD31,0)+COUNTIF($U31:U31,U31)-1,"")</f>
        <v>3</v>
      </c>
      <c r="AF31" s="254">
        <f t="shared" si="92"/>
        <v>1</v>
      </c>
      <c r="AG31" s="254">
        <f t="shared" si="92"/>
        <v>4</v>
      </c>
      <c r="AH31" s="254">
        <f t="shared" si="92"/>
        <v>2</v>
      </c>
      <c r="AI31" s="254" t="str">
        <f t="shared" si="92"/>
        <v/>
      </c>
      <c r="AJ31" s="254" t="str">
        <f t="shared" si="92"/>
        <v/>
      </c>
      <c r="AK31" s="254" t="str">
        <f t="shared" si="92"/>
        <v/>
      </c>
      <c r="AL31" s="254" t="str">
        <f t="shared" si="92"/>
        <v/>
      </c>
      <c r="AM31" s="254" t="str">
        <f t="shared" si="92"/>
        <v/>
      </c>
      <c r="AN31" s="254" t="str">
        <f t="shared" si="92"/>
        <v/>
      </c>
      <c r="AO31" s="379" t="str">
        <f t="shared" si="15"/>
        <v/>
      </c>
      <c r="AP31" s="380" t="str">
        <f t="shared" si="16"/>
        <v>dapat menunjukkan kemampuan dalam mempraktikkan pola langkah dasar, gerak dan ayunan lengan dan tangan, pelurusan sendi, dan irama gerak dengan benar.</v>
      </c>
      <c r="AQ31" s="380" t="str">
        <f t="shared" si="17"/>
        <v/>
      </c>
      <c r="AR31" s="380" t="str">
        <f t="shared" si="18"/>
        <v>dapat menunjukkan kemampuan dalam mempraktikkan gerak dasar pengenalan air, gerakan meluncur, gerakan kaki, gerakan lengan, gerakan mengambil napas, dan koordinasi gerakan renang gaya dada.</v>
      </c>
      <c r="AS31" s="380" t="str">
        <f t="shared" si="19"/>
        <v/>
      </c>
      <c r="AT31" s="380" t="str">
        <f t="shared" si="20"/>
        <v/>
      </c>
      <c r="AU31" s="380" t="str">
        <f t="shared" si="21"/>
        <v/>
      </c>
      <c r="AV31" s="380" t="str">
        <f t="shared" si="22"/>
        <v/>
      </c>
      <c r="AW31" s="380" t="str">
        <f t="shared" si="23"/>
        <v/>
      </c>
      <c r="AX31" s="380" t="str">
        <f t="shared" si="24"/>
        <v/>
      </c>
      <c r="AY31" s="255" t="str">
        <f t="shared" ref="AY31:BH31" si="93">IF(D31&lt;$R$16,D31,"")</f>
        <v/>
      </c>
      <c r="AZ31" s="255" t="str">
        <f t="shared" si="93"/>
        <v/>
      </c>
      <c r="BA31" s="255" t="str">
        <f t="shared" si="93"/>
        <v/>
      </c>
      <c r="BB31" s="255" t="str">
        <f t="shared" si="93"/>
        <v/>
      </c>
      <c r="BC31" s="255">
        <f t="shared" si="93"/>
        <v>89</v>
      </c>
      <c r="BD31" s="255">
        <f t="shared" si="93"/>
        <v>0</v>
      </c>
      <c r="BE31" s="255">
        <f t="shared" si="93"/>
        <v>0</v>
      </c>
      <c r="BF31" s="255">
        <f t="shared" si="93"/>
        <v>0</v>
      </c>
      <c r="BG31" s="255">
        <f t="shared" si="93"/>
        <v>0</v>
      </c>
      <c r="BH31" s="255">
        <f t="shared" si="93"/>
        <v>0</v>
      </c>
      <c r="BI31" s="225" t="str">
        <f t="shared" ref="BI31:BR31" si="94">IFERROR(RANK(AY31,$AY31:$BH31,0)+COUNTIF($AY31:AY31,AY31)-1,"")</f>
        <v/>
      </c>
      <c r="BJ31" s="225" t="str">
        <f t="shared" si="94"/>
        <v/>
      </c>
      <c r="BK31" s="225" t="str">
        <f t="shared" si="94"/>
        <v/>
      </c>
      <c r="BL31" s="225" t="str">
        <f t="shared" si="94"/>
        <v/>
      </c>
      <c r="BM31" s="225">
        <f t="shared" si="94"/>
        <v>1</v>
      </c>
      <c r="BN31" s="225">
        <f t="shared" si="94"/>
        <v>2</v>
      </c>
      <c r="BO31" s="225">
        <f t="shared" si="94"/>
        <v>3</v>
      </c>
      <c r="BP31" s="225">
        <f t="shared" si="94"/>
        <v>4</v>
      </c>
      <c r="BQ31" s="225">
        <f t="shared" si="94"/>
        <v>5</v>
      </c>
      <c r="BR31" s="225">
        <f t="shared" si="94"/>
        <v>6</v>
      </c>
      <c r="BS31" s="379" t="str">
        <f t="shared" si="27"/>
        <v>dapat menunjukkan kemampuan dalam mempraktikkan berbagai  variasi pola gerak dasar lokomotor, non-lokomotor, dan manipulatif dalam berbagai olahraga tradisional anak Indonesia</v>
      </c>
      <c r="BT31" s="377" t="str">
        <f t="shared" si="28"/>
        <v/>
      </c>
      <c r="BU31" s="377" t="str">
        <f t="shared" si="29"/>
        <v>dapat menunjukkan kemampuan dalam mempraktikkan berbagai perpaduan pola gerak dominan senam lantai tanpa menggunakan alat dengan benar.</v>
      </c>
      <c r="BV31" s="377" t="str">
        <f t="shared" si="30"/>
        <v/>
      </c>
      <c r="BW31" s="377" t="str">
        <f t="shared" si="31"/>
        <v>dapat memahami dan mampu menerapkan konsep pemeliharaan kebersihan dan kesehatan alat reproduksi, serta kesehatan diri dan orang lain dari penyakit menular dan tidak menular sesuai dengan pola perilaku hidup sehat.</v>
      </c>
      <c r="BX31" s="377">
        <f t="shared" si="32"/>
        <v>0</v>
      </c>
      <c r="BY31" s="377">
        <f t="shared" si="33"/>
        <v>0</v>
      </c>
      <c r="BZ31" s="377">
        <f t="shared" si="34"/>
        <v>0</v>
      </c>
      <c r="CA31" s="377">
        <f t="shared" si="35"/>
        <v>0</v>
      </c>
      <c r="CB31" s="377">
        <f t="shared" si="36"/>
        <v>0</v>
      </c>
      <c r="CC31" s="257" t="str">
        <f t="shared" si="37"/>
        <v>Kompetensi dalam hal dapat menunjukkan kemampuan dalam mempraktikkan pola langkah dasar, gerak dan ayunan lengan dan tangan, pelurusan sendi, dan irama gerak dengan benar.dapat menunjukkan kemampuan dalam mempraktikkan gerak dasar pengenalan air, gerakan meluncur, gerakan kaki, gerakan lengan, gerakan mengambil napas, dan koordinasi gerakan renang gaya dada. sudah tercapai.</v>
      </c>
      <c r="CD31" s="257" t="str">
        <f t="shared" si="38"/>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row>
    <row r="32" spans="1:82" ht="18.75" customHeight="1">
      <c r="A32" s="190"/>
      <c r="B32" s="208">
        <f>'DATA PESERTA DIDIK'!A22</f>
        <v>17</v>
      </c>
      <c r="C32" s="248" t="str">
        <f>'DATA PESERTA DIDIK'!D22</f>
        <v>HANAN TAQI AFLAHA</v>
      </c>
      <c r="D32" s="297">
        <v>90</v>
      </c>
      <c r="E32" s="249">
        <v>95</v>
      </c>
      <c r="F32" s="297">
        <v>90</v>
      </c>
      <c r="G32" s="249">
        <v>98</v>
      </c>
      <c r="H32" s="249">
        <v>97</v>
      </c>
      <c r="I32" s="249"/>
      <c r="J32" s="249"/>
      <c r="K32" s="249"/>
      <c r="L32" s="249"/>
      <c r="M32" s="249"/>
      <c r="N32" s="250">
        <f t="shared" si="6"/>
        <v>94</v>
      </c>
      <c r="O32" s="251"/>
      <c r="P32" s="251">
        <v>99</v>
      </c>
      <c r="Q32" s="250">
        <f t="shared" si="7"/>
        <v>99</v>
      </c>
      <c r="R32" s="250">
        <f t="shared" si="8"/>
        <v>95.666666666666671</v>
      </c>
      <c r="S32" s="190"/>
      <c r="T32" s="190"/>
      <c r="U32" s="253">
        <f t="shared" ref="U32:AD32" si="95">IF(D32&gt;=$R$16,D32,"")</f>
        <v>90</v>
      </c>
      <c r="V32" s="253">
        <f t="shared" si="95"/>
        <v>95</v>
      </c>
      <c r="W32" s="253">
        <f t="shared" si="95"/>
        <v>90</v>
      </c>
      <c r="X32" s="253">
        <f t="shared" si="95"/>
        <v>98</v>
      </c>
      <c r="Y32" s="253">
        <f t="shared" si="95"/>
        <v>97</v>
      </c>
      <c r="Z32" s="253" t="str">
        <f t="shared" si="95"/>
        <v/>
      </c>
      <c r="AA32" s="253" t="str">
        <f t="shared" si="95"/>
        <v/>
      </c>
      <c r="AB32" s="253" t="str">
        <f t="shared" si="95"/>
        <v/>
      </c>
      <c r="AC32" s="253" t="str">
        <f t="shared" si="95"/>
        <v/>
      </c>
      <c r="AD32" s="253" t="str">
        <f t="shared" si="95"/>
        <v/>
      </c>
      <c r="AE32" s="254">
        <f t="shared" ref="AE32:AN32" si="96">IFERROR(RANK(U32,$U32:$AD32,0)+COUNTIF($U32:U32,U32)-1,"")</f>
        <v>4</v>
      </c>
      <c r="AF32" s="254">
        <f t="shared" si="96"/>
        <v>3</v>
      </c>
      <c r="AG32" s="254">
        <f t="shared" si="96"/>
        <v>5</v>
      </c>
      <c r="AH32" s="254">
        <f t="shared" si="96"/>
        <v>1</v>
      </c>
      <c r="AI32" s="254">
        <f t="shared" si="96"/>
        <v>2</v>
      </c>
      <c r="AJ32" s="254" t="str">
        <f t="shared" si="96"/>
        <v/>
      </c>
      <c r="AK32" s="254" t="str">
        <f t="shared" si="96"/>
        <v/>
      </c>
      <c r="AL32" s="254" t="str">
        <f t="shared" si="96"/>
        <v/>
      </c>
      <c r="AM32" s="254" t="str">
        <f t="shared" si="96"/>
        <v/>
      </c>
      <c r="AN32" s="254" t="str">
        <f t="shared" si="96"/>
        <v/>
      </c>
      <c r="AO32" s="379" t="str">
        <f t="shared" si="15"/>
        <v/>
      </c>
      <c r="AP32" s="380" t="str">
        <f t="shared" si="16"/>
        <v/>
      </c>
      <c r="AQ32" s="380" t="str">
        <f t="shared" si="17"/>
        <v/>
      </c>
      <c r="AR32" s="380" t="str">
        <f t="shared" si="18"/>
        <v>dapat menunjukkan kemampuan dalam mempraktikkan gerak dasar pengenalan air, gerakan meluncur, gerakan kaki, gerakan lengan, gerakan mengambil napas, dan koordinasi gerakan renang gaya dada.</v>
      </c>
      <c r="AS32" s="380" t="str">
        <f t="shared" si="19"/>
        <v>dapat memahami dan mampu menerapkan konsep pemeliharaan kebersihan dan kesehatan alat reproduksi, serta kesehatan diri dan orang lain dari penyakit menular dan tidak menular sesuai dengan pola perilaku hidup sehat.</v>
      </c>
      <c r="AT32" s="380" t="str">
        <f t="shared" si="20"/>
        <v/>
      </c>
      <c r="AU32" s="380" t="str">
        <f t="shared" si="21"/>
        <v/>
      </c>
      <c r="AV32" s="380" t="str">
        <f t="shared" si="22"/>
        <v/>
      </c>
      <c r="AW32" s="380" t="str">
        <f t="shared" si="23"/>
        <v/>
      </c>
      <c r="AX32" s="380" t="str">
        <f t="shared" si="24"/>
        <v/>
      </c>
      <c r="AY32" s="255" t="str">
        <f t="shared" ref="AY32:BH32" si="97">IF(D32&lt;$R$16,D32,"")</f>
        <v/>
      </c>
      <c r="AZ32" s="255" t="str">
        <f t="shared" si="97"/>
        <v/>
      </c>
      <c r="BA32" s="255" t="str">
        <f t="shared" si="97"/>
        <v/>
      </c>
      <c r="BB32" s="255" t="str">
        <f t="shared" si="97"/>
        <v/>
      </c>
      <c r="BC32" s="255" t="str">
        <f t="shared" si="97"/>
        <v/>
      </c>
      <c r="BD32" s="255">
        <f t="shared" si="97"/>
        <v>0</v>
      </c>
      <c r="BE32" s="255">
        <f t="shared" si="97"/>
        <v>0</v>
      </c>
      <c r="BF32" s="255">
        <f t="shared" si="97"/>
        <v>0</v>
      </c>
      <c r="BG32" s="255">
        <f t="shared" si="97"/>
        <v>0</v>
      </c>
      <c r="BH32" s="255">
        <f t="shared" si="97"/>
        <v>0</v>
      </c>
      <c r="BI32" s="225" t="str">
        <f t="shared" ref="BI32:BR32" si="98">IFERROR(RANK(AY32,$AY32:$BH32,0)+COUNTIF($AY32:AY32,AY32)-1,"")</f>
        <v/>
      </c>
      <c r="BJ32" s="225" t="str">
        <f t="shared" si="98"/>
        <v/>
      </c>
      <c r="BK32" s="225" t="str">
        <f t="shared" si="98"/>
        <v/>
      </c>
      <c r="BL32" s="225" t="str">
        <f t="shared" si="98"/>
        <v/>
      </c>
      <c r="BM32" s="225" t="str">
        <f t="shared" si="98"/>
        <v/>
      </c>
      <c r="BN32" s="225">
        <f t="shared" si="98"/>
        <v>1</v>
      </c>
      <c r="BO32" s="225">
        <f t="shared" si="98"/>
        <v>2</v>
      </c>
      <c r="BP32" s="225">
        <f t="shared" si="98"/>
        <v>3</v>
      </c>
      <c r="BQ32" s="225">
        <f t="shared" si="98"/>
        <v>4</v>
      </c>
      <c r="BR32" s="225">
        <f t="shared" si="98"/>
        <v>5</v>
      </c>
      <c r="BS32" s="379" t="str">
        <f t="shared" si="27"/>
        <v>dapat menunjukkan kemampuan dalam mempraktikkan berbagai  variasi pola gerak dasar lokomotor, non-lokomotor, dan manipulatif dalam berbagai olahraga tradisional anak Indonesia</v>
      </c>
      <c r="BT32" s="377" t="str">
        <f t="shared" si="28"/>
        <v>dapat menunjukkan kemampuan dalam mempraktikkan pola langkah dasar, gerak dan ayunan lengan dan tangan, pelurusan sendi, dan irama gerak dengan benar.</v>
      </c>
      <c r="BU32" s="377" t="str">
        <f t="shared" si="29"/>
        <v>dapat menunjukkan kemampuan dalam mempraktikkan berbagai perpaduan pola gerak dominan senam lantai tanpa menggunakan alat dengan benar.</v>
      </c>
      <c r="BV32" s="377" t="str">
        <f t="shared" si="30"/>
        <v/>
      </c>
      <c r="BW32" s="377" t="str">
        <f t="shared" si="31"/>
        <v/>
      </c>
      <c r="BX32" s="377">
        <f t="shared" si="32"/>
        <v>0</v>
      </c>
      <c r="BY32" s="377">
        <f t="shared" si="33"/>
        <v>0</v>
      </c>
      <c r="BZ32" s="377">
        <f t="shared" si="34"/>
        <v>0</v>
      </c>
      <c r="CA32" s="377">
        <f t="shared" si="35"/>
        <v>0</v>
      </c>
      <c r="CB32" s="377">
        <f t="shared" si="36"/>
        <v>0</v>
      </c>
      <c r="CC32" s="257" t="str">
        <f t="shared" si="37"/>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32"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row>
    <row r="33" spans="1:82" ht="18.75" customHeight="1">
      <c r="A33" s="190"/>
      <c r="B33" s="208">
        <f>'DATA PESERTA DIDIK'!A23</f>
        <v>18</v>
      </c>
      <c r="C33" s="248" t="str">
        <f>'DATA PESERTA DIDIK'!D23</f>
        <v>ILLONA JIHAN AL SYAURABBANI</v>
      </c>
      <c r="D33" s="297">
        <v>94</v>
      </c>
      <c r="E33" s="249">
        <v>96</v>
      </c>
      <c r="F33" s="297">
        <v>94</v>
      </c>
      <c r="G33" s="249">
        <v>92</v>
      </c>
      <c r="H33" s="249">
        <v>90</v>
      </c>
      <c r="I33" s="249"/>
      <c r="J33" s="249"/>
      <c r="K33" s="249"/>
      <c r="L33" s="249"/>
      <c r="M33" s="249"/>
      <c r="N33" s="250">
        <f t="shared" si="6"/>
        <v>93.2</v>
      </c>
      <c r="O33" s="251"/>
      <c r="P33" s="251">
        <v>96</v>
      </c>
      <c r="Q33" s="250">
        <f t="shared" si="7"/>
        <v>96</v>
      </c>
      <c r="R33" s="250">
        <f t="shared" si="8"/>
        <v>94.133333333333326</v>
      </c>
      <c r="S33" s="190"/>
      <c r="T33" s="190"/>
      <c r="U33" s="253">
        <f t="shared" ref="U33:AD33" si="99">IF(D33&gt;=$R$16,D33,"")</f>
        <v>94</v>
      </c>
      <c r="V33" s="253">
        <f t="shared" si="99"/>
        <v>96</v>
      </c>
      <c r="W33" s="253">
        <f t="shared" si="99"/>
        <v>94</v>
      </c>
      <c r="X33" s="253">
        <f t="shared" si="99"/>
        <v>92</v>
      </c>
      <c r="Y33" s="253">
        <f t="shared" si="99"/>
        <v>90</v>
      </c>
      <c r="Z33" s="253" t="str">
        <f t="shared" si="99"/>
        <v/>
      </c>
      <c r="AA33" s="253" t="str">
        <f t="shared" si="99"/>
        <v/>
      </c>
      <c r="AB33" s="253" t="str">
        <f t="shared" si="99"/>
        <v/>
      </c>
      <c r="AC33" s="253" t="str">
        <f t="shared" si="99"/>
        <v/>
      </c>
      <c r="AD33" s="253" t="str">
        <f t="shared" si="99"/>
        <v/>
      </c>
      <c r="AE33" s="254">
        <f t="shared" ref="AE33:AN33" si="100">IFERROR(RANK(U33,$U33:$AD33,0)+COUNTIF($U33:U33,U33)-1,"")</f>
        <v>2</v>
      </c>
      <c r="AF33" s="254">
        <f t="shared" si="100"/>
        <v>1</v>
      </c>
      <c r="AG33" s="254">
        <f t="shared" si="100"/>
        <v>3</v>
      </c>
      <c r="AH33" s="254">
        <f t="shared" si="100"/>
        <v>4</v>
      </c>
      <c r="AI33" s="254">
        <f t="shared" si="100"/>
        <v>5</v>
      </c>
      <c r="AJ33" s="254" t="str">
        <f t="shared" si="100"/>
        <v/>
      </c>
      <c r="AK33" s="254" t="str">
        <f t="shared" si="100"/>
        <v/>
      </c>
      <c r="AL33" s="254" t="str">
        <f t="shared" si="100"/>
        <v/>
      </c>
      <c r="AM33" s="254" t="str">
        <f t="shared" si="100"/>
        <v/>
      </c>
      <c r="AN33" s="254" t="str">
        <f t="shared" si="100"/>
        <v/>
      </c>
      <c r="AO33" s="379" t="str">
        <f t="shared" si="15"/>
        <v/>
      </c>
      <c r="AP33" s="380" t="str">
        <f t="shared" si="16"/>
        <v>dapat menunjukkan kemampuan dalam mempraktikkan pola langkah dasar, gerak dan ayunan lengan dan tangan, pelurusan sendi, dan irama gerak dengan benar.</v>
      </c>
      <c r="AQ33" s="380" t="str">
        <f t="shared" si="17"/>
        <v/>
      </c>
      <c r="AR33" s="380" t="str">
        <f t="shared" si="18"/>
        <v/>
      </c>
      <c r="AS33" s="380" t="str">
        <f t="shared" si="19"/>
        <v/>
      </c>
      <c r="AT33" s="380" t="str">
        <f t="shared" si="20"/>
        <v/>
      </c>
      <c r="AU33" s="380" t="str">
        <f t="shared" si="21"/>
        <v/>
      </c>
      <c r="AV33" s="380" t="str">
        <f t="shared" si="22"/>
        <v/>
      </c>
      <c r="AW33" s="380" t="str">
        <f t="shared" si="23"/>
        <v/>
      </c>
      <c r="AX33" s="380" t="str">
        <f t="shared" si="24"/>
        <v/>
      </c>
      <c r="AY33" s="255" t="str">
        <f t="shared" ref="AY33:BH33" si="101">IF(D33&lt;$R$16,D33,"")</f>
        <v/>
      </c>
      <c r="AZ33" s="255" t="str">
        <f t="shared" si="101"/>
        <v/>
      </c>
      <c r="BA33" s="255" t="str">
        <f t="shared" si="101"/>
        <v/>
      </c>
      <c r="BB33" s="255" t="str">
        <f t="shared" si="101"/>
        <v/>
      </c>
      <c r="BC33" s="255" t="str">
        <f t="shared" si="101"/>
        <v/>
      </c>
      <c r="BD33" s="255">
        <f t="shared" si="101"/>
        <v>0</v>
      </c>
      <c r="BE33" s="255">
        <f t="shared" si="101"/>
        <v>0</v>
      </c>
      <c r="BF33" s="255">
        <f t="shared" si="101"/>
        <v>0</v>
      </c>
      <c r="BG33" s="255">
        <f t="shared" si="101"/>
        <v>0</v>
      </c>
      <c r="BH33" s="255">
        <f t="shared" si="101"/>
        <v>0</v>
      </c>
      <c r="BI33" s="225" t="str">
        <f t="shared" ref="BI33:BR33" si="102">IFERROR(RANK(AY33,$AY33:$BH33,0)+COUNTIF($AY33:AY33,AY33)-1,"")</f>
        <v/>
      </c>
      <c r="BJ33" s="225" t="str">
        <f t="shared" si="102"/>
        <v/>
      </c>
      <c r="BK33" s="225" t="str">
        <f t="shared" si="102"/>
        <v/>
      </c>
      <c r="BL33" s="225" t="str">
        <f t="shared" si="102"/>
        <v/>
      </c>
      <c r="BM33" s="225" t="str">
        <f t="shared" si="102"/>
        <v/>
      </c>
      <c r="BN33" s="225">
        <f t="shared" si="102"/>
        <v>1</v>
      </c>
      <c r="BO33" s="225">
        <f t="shared" si="102"/>
        <v>2</v>
      </c>
      <c r="BP33" s="225">
        <f t="shared" si="102"/>
        <v>3</v>
      </c>
      <c r="BQ33" s="225">
        <f t="shared" si="102"/>
        <v>4</v>
      </c>
      <c r="BR33" s="225">
        <f t="shared" si="102"/>
        <v>5</v>
      </c>
      <c r="BS33" s="379" t="str">
        <f t="shared" si="27"/>
        <v>dapat menunjukkan kemampuan dalam mempraktikkan berbagai  variasi pola gerak dasar lokomotor, non-lokomotor, dan manipulatif dalam berbagai olahraga tradisional anak Indonesia</v>
      </c>
      <c r="BT33" s="377" t="str">
        <f t="shared" si="28"/>
        <v/>
      </c>
      <c r="BU33" s="377" t="str">
        <f t="shared" si="29"/>
        <v>dapat menunjukkan kemampuan dalam mempraktikkan berbagai perpaduan pola gerak dominan senam lantai tanpa menggunakan alat dengan benar.</v>
      </c>
      <c r="BV33" s="377" t="str">
        <f t="shared" si="30"/>
        <v>dapat menunjukkan kemampuan dalam mempraktikkan gerak dasar pengenalan air, gerakan meluncur, gerakan kaki, gerakan lengan, gerakan mengambil napas, dan koordinasi gerakan renang gaya dada.</v>
      </c>
      <c r="BW33" s="377" t="str">
        <f t="shared" si="31"/>
        <v>dapat memahami dan mampu menerapkan konsep pemeliharaan kebersihan dan kesehatan alat reproduksi, serta kesehatan diri dan orang lain dari penyakit menular dan tidak menular sesuai dengan pola perilaku hidup sehat.</v>
      </c>
      <c r="BX33" s="377">
        <f t="shared" si="32"/>
        <v>0</v>
      </c>
      <c r="BY33" s="377">
        <f t="shared" si="33"/>
        <v>0</v>
      </c>
      <c r="BZ33" s="377">
        <f t="shared" si="34"/>
        <v>0</v>
      </c>
      <c r="CA33" s="377">
        <f t="shared" si="35"/>
        <v>0</v>
      </c>
      <c r="CB33" s="377">
        <f t="shared" si="36"/>
        <v>0</v>
      </c>
      <c r="CC33" s="257" t="str">
        <f t="shared" si="37"/>
        <v>Kompetensi dalam hal dapat menunjukkan kemampuan dalam mempraktikkan pola langkah dasar, gerak dan ayunan lengan dan tangan, pelurusan sendi, dan irama gerak dengan benar. sudah tercapai.</v>
      </c>
      <c r="CD33" s="257" t="str">
        <f t="shared" si="38"/>
        <v>Kompetensi dalam hal dapat menunjukkan kemampuan dalam mempraktikkan berbagai  variasi pola gerak dasar lokomotor, non-lokomotor, dan manipulatif dalam berbagai olahraga tradisional anak Indonesiadapat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34" spans="1:82" ht="18.75" customHeight="1">
      <c r="A34" s="190"/>
      <c r="B34" s="208">
        <f>'DATA PESERTA DIDIK'!A24</f>
        <v>19</v>
      </c>
      <c r="C34" s="248" t="str">
        <f>'DATA PESERTA DIDIK'!D24</f>
        <v>LATISHA MEIRA AZIZAHRA</v>
      </c>
      <c r="D34" s="297">
        <v>95</v>
      </c>
      <c r="E34" s="249">
        <v>98</v>
      </c>
      <c r="F34" s="297">
        <v>95</v>
      </c>
      <c r="G34" s="249">
        <v>89</v>
      </c>
      <c r="H34" s="249">
        <v>92</v>
      </c>
      <c r="I34" s="249"/>
      <c r="J34" s="249"/>
      <c r="K34" s="249"/>
      <c r="L34" s="249"/>
      <c r="M34" s="249"/>
      <c r="N34" s="250">
        <f t="shared" si="6"/>
        <v>93.8</v>
      </c>
      <c r="O34" s="251"/>
      <c r="P34" s="251">
        <v>90</v>
      </c>
      <c r="Q34" s="250">
        <f t="shared" si="7"/>
        <v>90</v>
      </c>
      <c r="R34" s="250">
        <f t="shared" si="8"/>
        <v>92.533333333333346</v>
      </c>
      <c r="S34" s="190"/>
      <c r="T34" s="190"/>
      <c r="U34" s="253">
        <f t="shared" ref="U34:AD34" si="103">IF(D34&gt;=$R$16,D34,"")</f>
        <v>95</v>
      </c>
      <c r="V34" s="253">
        <f t="shared" si="103"/>
        <v>98</v>
      </c>
      <c r="W34" s="253">
        <f t="shared" si="103"/>
        <v>95</v>
      </c>
      <c r="X34" s="253" t="str">
        <f t="shared" si="103"/>
        <v/>
      </c>
      <c r="Y34" s="253">
        <f t="shared" si="103"/>
        <v>92</v>
      </c>
      <c r="Z34" s="253" t="str">
        <f t="shared" si="103"/>
        <v/>
      </c>
      <c r="AA34" s="253" t="str">
        <f t="shared" si="103"/>
        <v/>
      </c>
      <c r="AB34" s="253" t="str">
        <f t="shared" si="103"/>
        <v/>
      </c>
      <c r="AC34" s="253" t="str">
        <f t="shared" si="103"/>
        <v/>
      </c>
      <c r="AD34" s="253" t="str">
        <f t="shared" si="103"/>
        <v/>
      </c>
      <c r="AE34" s="254">
        <f t="shared" ref="AE34:AN34" si="104">IFERROR(RANK(U34,$U34:$AD34,0)+COUNTIF($U34:U34,U34)-1,"")</f>
        <v>2</v>
      </c>
      <c r="AF34" s="254">
        <f t="shared" si="104"/>
        <v>1</v>
      </c>
      <c r="AG34" s="254">
        <f t="shared" si="104"/>
        <v>3</v>
      </c>
      <c r="AH34" s="254" t="str">
        <f t="shared" si="104"/>
        <v/>
      </c>
      <c r="AI34" s="254">
        <f t="shared" si="104"/>
        <v>4</v>
      </c>
      <c r="AJ34" s="254" t="str">
        <f t="shared" si="104"/>
        <v/>
      </c>
      <c r="AK34" s="254" t="str">
        <f t="shared" si="104"/>
        <v/>
      </c>
      <c r="AL34" s="254" t="str">
        <f t="shared" si="104"/>
        <v/>
      </c>
      <c r="AM34" s="254" t="str">
        <f t="shared" si="104"/>
        <v/>
      </c>
      <c r="AN34" s="254" t="str">
        <f t="shared" si="104"/>
        <v/>
      </c>
      <c r="AO34" s="379" t="str">
        <f t="shared" si="15"/>
        <v>dapat menunjukkan kemampuan dalam mempraktikkan berbagai  variasi pola gerak dasar lokomotor, non-lokomotor, dan manipulatif dalam berbagai olahraga tradisional anak Indonesia</v>
      </c>
      <c r="AP34" s="380" t="str">
        <f t="shared" si="16"/>
        <v>dapat menunjukkan kemampuan dalam mempraktikkan pola langkah dasar, gerak dan ayunan lengan dan tangan, pelurusan sendi, dan irama gerak dengan benar.</v>
      </c>
      <c r="AQ34" s="380" t="str">
        <f t="shared" si="17"/>
        <v>dapat menunjukkan kemampuan dalam mempraktikkan berbagai perpaduan pola gerak dominan senam lantai tanpa menggunakan alat dengan benar.</v>
      </c>
      <c r="AR34" s="380" t="str">
        <f t="shared" si="18"/>
        <v/>
      </c>
      <c r="AS34" s="380" t="str">
        <f t="shared" si="19"/>
        <v/>
      </c>
      <c r="AT34" s="380" t="str">
        <f t="shared" si="20"/>
        <v/>
      </c>
      <c r="AU34" s="380" t="str">
        <f t="shared" si="21"/>
        <v/>
      </c>
      <c r="AV34" s="380" t="str">
        <f t="shared" si="22"/>
        <v/>
      </c>
      <c r="AW34" s="380" t="str">
        <f t="shared" si="23"/>
        <v/>
      </c>
      <c r="AX34" s="380" t="str">
        <f t="shared" si="24"/>
        <v/>
      </c>
      <c r="AY34" s="255" t="str">
        <f t="shared" ref="AY34:BH34" si="105">IF(D34&lt;$R$16,D34,"")</f>
        <v/>
      </c>
      <c r="AZ34" s="255" t="str">
        <f t="shared" si="105"/>
        <v/>
      </c>
      <c r="BA34" s="255" t="str">
        <f t="shared" si="105"/>
        <v/>
      </c>
      <c r="BB34" s="255">
        <f t="shared" si="105"/>
        <v>89</v>
      </c>
      <c r="BC34" s="255" t="str">
        <f t="shared" si="105"/>
        <v/>
      </c>
      <c r="BD34" s="255">
        <f t="shared" si="105"/>
        <v>0</v>
      </c>
      <c r="BE34" s="255">
        <f t="shared" si="105"/>
        <v>0</v>
      </c>
      <c r="BF34" s="255">
        <f t="shared" si="105"/>
        <v>0</v>
      </c>
      <c r="BG34" s="255">
        <f t="shared" si="105"/>
        <v>0</v>
      </c>
      <c r="BH34" s="255">
        <f t="shared" si="105"/>
        <v>0</v>
      </c>
      <c r="BI34" s="225" t="str">
        <f t="shared" ref="BI34:BR34" si="106">IFERROR(RANK(AY34,$AY34:$BH34,0)+COUNTIF($AY34:AY34,AY34)-1,"")</f>
        <v/>
      </c>
      <c r="BJ34" s="225" t="str">
        <f t="shared" si="106"/>
        <v/>
      </c>
      <c r="BK34" s="225" t="str">
        <f t="shared" si="106"/>
        <v/>
      </c>
      <c r="BL34" s="225">
        <f t="shared" si="106"/>
        <v>1</v>
      </c>
      <c r="BM34" s="225" t="str">
        <f t="shared" si="106"/>
        <v/>
      </c>
      <c r="BN34" s="225">
        <f t="shared" si="106"/>
        <v>2</v>
      </c>
      <c r="BO34" s="225">
        <f t="shared" si="106"/>
        <v>3</v>
      </c>
      <c r="BP34" s="225">
        <f t="shared" si="106"/>
        <v>4</v>
      </c>
      <c r="BQ34" s="225">
        <f t="shared" si="106"/>
        <v>5</v>
      </c>
      <c r="BR34" s="225">
        <f t="shared" si="106"/>
        <v>6</v>
      </c>
      <c r="BS34" s="379" t="str">
        <f t="shared" si="27"/>
        <v/>
      </c>
      <c r="BT34" s="377" t="str">
        <f t="shared" si="28"/>
        <v/>
      </c>
      <c r="BU34" s="377" t="str">
        <f t="shared" si="29"/>
        <v/>
      </c>
      <c r="BV34" s="377" t="str">
        <f t="shared" si="30"/>
        <v>dapat menunjukkan kemampuan dalam mempraktikkan gerak dasar pengenalan air, gerakan meluncur, gerakan kaki, gerakan lengan, gerakan mengambil napas, dan koordinasi gerakan renang gaya dada.</v>
      </c>
      <c r="BW34" s="377" t="str">
        <f t="shared" si="31"/>
        <v>dapat memahami dan mampu menerapkan konsep pemeliharaan kebersihan dan kesehatan alat reproduksi, serta kesehatan diri dan orang lain dari penyakit menular dan tidak menular sesuai dengan pola perilaku hidup sehat.</v>
      </c>
      <c r="BX34" s="377">
        <f t="shared" si="32"/>
        <v>0</v>
      </c>
      <c r="BY34" s="377">
        <f t="shared" si="33"/>
        <v>0</v>
      </c>
      <c r="BZ34" s="377">
        <f t="shared" si="34"/>
        <v>0</v>
      </c>
      <c r="CA34" s="377">
        <f t="shared" si="35"/>
        <v>0</v>
      </c>
      <c r="CB34" s="377">
        <f t="shared" si="36"/>
        <v>0</v>
      </c>
      <c r="CC34"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CD34" s="257" t="str">
        <f t="shared" si="38"/>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35" spans="1:82" ht="18.75" customHeight="1">
      <c r="A35" s="190"/>
      <c r="B35" s="208">
        <f>'DATA PESERTA DIDIK'!A25</f>
        <v>20</v>
      </c>
      <c r="C35" s="248" t="str">
        <f>'DATA PESERTA DIDIK'!D25</f>
        <v>MUHAMMAD ANANTA AESAR NAIL</v>
      </c>
      <c r="D35" s="297">
        <v>88</v>
      </c>
      <c r="E35" s="249">
        <v>96</v>
      </c>
      <c r="F35" s="297">
        <v>98</v>
      </c>
      <c r="G35" s="249">
        <v>97</v>
      </c>
      <c r="H35" s="249">
        <v>89</v>
      </c>
      <c r="I35" s="249"/>
      <c r="J35" s="249"/>
      <c r="K35" s="249"/>
      <c r="L35" s="249"/>
      <c r="M35" s="249"/>
      <c r="N35" s="250">
        <f t="shared" si="6"/>
        <v>93.6</v>
      </c>
      <c r="O35" s="251"/>
      <c r="P35" s="251">
        <v>85</v>
      </c>
      <c r="Q35" s="250">
        <f t="shared" si="7"/>
        <v>85</v>
      </c>
      <c r="R35" s="250">
        <f t="shared" si="8"/>
        <v>90.733333333333334</v>
      </c>
      <c r="S35" s="190"/>
      <c r="T35" s="190"/>
      <c r="U35" s="253" t="str">
        <f t="shared" ref="U35:AD35" si="107">IF(D35&gt;=$R$16,D35,"")</f>
        <v/>
      </c>
      <c r="V35" s="253">
        <f t="shared" si="107"/>
        <v>96</v>
      </c>
      <c r="W35" s="253">
        <f t="shared" si="107"/>
        <v>98</v>
      </c>
      <c r="X35" s="253">
        <f t="shared" si="107"/>
        <v>97</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f t="shared" si="108"/>
        <v>3</v>
      </c>
      <c r="AG35" s="254">
        <f t="shared" si="108"/>
        <v>1</v>
      </c>
      <c r="AH35" s="254">
        <f t="shared" si="108"/>
        <v>2</v>
      </c>
      <c r="AI35" s="254" t="str">
        <f t="shared" si="108"/>
        <v/>
      </c>
      <c r="AJ35" s="254" t="str">
        <f t="shared" si="108"/>
        <v/>
      </c>
      <c r="AK35" s="254" t="str">
        <f t="shared" si="108"/>
        <v/>
      </c>
      <c r="AL35" s="254" t="str">
        <f t="shared" si="108"/>
        <v/>
      </c>
      <c r="AM35" s="254" t="str">
        <f t="shared" si="108"/>
        <v/>
      </c>
      <c r="AN35" s="254" t="str">
        <f t="shared" si="108"/>
        <v/>
      </c>
      <c r="AO35" s="379" t="str">
        <f t="shared" si="15"/>
        <v/>
      </c>
      <c r="AP35" s="380" t="str">
        <f t="shared" si="16"/>
        <v>dapat menunjukkan kemampuan dalam mempraktikkan pola langkah dasar, gerak dan ayunan lengan dan tangan, pelurusan sendi, dan irama gerak dengan benar.</v>
      </c>
      <c r="AQ35" s="380" t="str">
        <f t="shared" si="17"/>
        <v>dapat menunjukkan kemampuan dalam mempraktikkan berbagai perpaduan pola gerak dominan senam lantai tanpa menggunakan alat dengan benar.</v>
      </c>
      <c r="AR35" s="380" t="str">
        <f t="shared" si="18"/>
        <v>dapat menunjukkan kemampuan dalam mempraktikkan gerak dasar pengenalan air, gerakan meluncur, gerakan kaki, gerakan lengan, gerakan mengambil napas, dan koordinasi gerakan renang gaya dada.</v>
      </c>
      <c r="AS35" s="380" t="str">
        <f t="shared" si="19"/>
        <v/>
      </c>
      <c r="AT35" s="380" t="str">
        <f t="shared" si="20"/>
        <v/>
      </c>
      <c r="AU35" s="380" t="str">
        <f t="shared" si="21"/>
        <v/>
      </c>
      <c r="AV35" s="380" t="str">
        <f t="shared" si="22"/>
        <v/>
      </c>
      <c r="AW35" s="380" t="str">
        <f t="shared" si="23"/>
        <v/>
      </c>
      <c r="AX35" s="380" t="str">
        <f t="shared" si="24"/>
        <v/>
      </c>
      <c r="AY35" s="255">
        <f t="shared" ref="AY35:BH35" si="109">IF(D35&lt;$R$16,D35,"")</f>
        <v>88</v>
      </c>
      <c r="AZ35" s="255" t="str">
        <f t="shared" si="109"/>
        <v/>
      </c>
      <c r="BA35" s="255" t="str">
        <f t="shared" si="109"/>
        <v/>
      </c>
      <c r="BB35" s="255" t="str">
        <f t="shared" si="109"/>
        <v/>
      </c>
      <c r="BC35" s="255">
        <f t="shared" si="109"/>
        <v>89</v>
      </c>
      <c r="BD35" s="255">
        <f t="shared" si="109"/>
        <v>0</v>
      </c>
      <c r="BE35" s="255">
        <f t="shared" si="109"/>
        <v>0</v>
      </c>
      <c r="BF35" s="255">
        <f t="shared" si="109"/>
        <v>0</v>
      </c>
      <c r="BG35" s="255">
        <f t="shared" si="109"/>
        <v>0</v>
      </c>
      <c r="BH35" s="255">
        <f t="shared" si="109"/>
        <v>0</v>
      </c>
      <c r="BI35" s="225">
        <f t="shared" ref="BI35:BR35" si="110">IFERROR(RANK(AY35,$AY35:$BH35,0)+COUNTIF($AY35:AY35,AY35)-1,"")</f>
        <v>2</v>
      </c>
      <c r="BJ35" s="225" t="str">
        <f t="shared" si="110"/>
        <v/>
      </c>
      <c r="BK35" s="225" t="str">
        <f t="shared" si="110"/>
        <v/>
      </c>
      <c r="BL35" s="225" t="str">
        <f t="shared" si="110"/>
        <v/>
      </c>
      <c r="BM35" s="225">
        <f t="shared" si="110"/>
        <v>1</v>
      </c>
      <c r="BN35" s="225">
        <f t="shared" si="110"/>
        <v>3</v>
      </c>
      <c r="BO35" s="225">
        <f t="shared" si="110"/>
        <v>4</v>
      </c>
      <c r="BP35" s="225">
        <f t="shared" si="110"/>
        <v>5</v>
      </c>
      <c r="BQ35" s="225">
        <f t="shared" si="110"/>
        <v>6</v>
      </c>
      <c r="BR35" s="225">
        <f t="shared" si="110"/>
        <v>7</v>
      </c>
      <c r="BS35" s="379" t="str">
        <f t="shared" si="27"/>
        <v>dapat menunjukkan kemampuan dalam mempraktikkan berbagai  variasi pola gerak dasar lokomotor, non-lokomotor, dan manipulatif dalam berbagai olahraga tradisional anak Indonesia</v>
      </c>
      <c r="BT35" s="377" t="str">
        <f t="shared" si="28"/>
        <v/>
      </c>
      <c r="BU35" s="377" t="str">
        <f t="shared" si="29"/>
        <v/>
      </c>
      <c r="BV35" s="377" t="str">
        <f t="shared" si="30"/>
        <v/>
      </c>
      <c r="BW35" s="377" t="str">
        <f t="shared" si="31"/>
        <v>dapat memahami dan mampu menerapkan konsep pemeliharaan kebersihan dan kesehatan alat reproduksi, serta kesehatan diri dan orang lain dari penyakit menular dan tidak menular sesuai dengan pola perilaku hidup sehat.</v>
      </c>
      <c r="BX35" s="377">
        <f t="shared" si="32"/>
        <v>0</v>
      </c>
      <c r="BY35" s="377">
        <f t="shared" si="33"/>
        <v>0</v>
      </c>
      <c r="BZ35" s="377">
        <f t="shared" si="34"/>
        <v>0</v>
      </c>
      <c r="CA35" s="377">
        <f t="shared" si="35"/>
        <v>0</v>
      </c>
      <c r="CB35" s="377">
        <f t="shared" si="36"/>
        <v>0</v>
      </c>
      <c r="CC35" s="257" t="str">
        <f t="shared" si="37"/>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CD35" s="257" t="str">
        <f t="shared" si="38"/>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perlu ditingkatkan.</v>
      </c>
    </row>
    <row r="36" spans="1:82" ht="18.75" customHeight="1">
      <c r="A36" s="190"/>
      <c r="B36" s="208">
        <f>'DATA PESERTA DIDIK'!A26</f>
        <v>21</v>
      </c>
      <c r="C36" s="248" t="str">
        <f>'DATA PESERTA DIDIK'!D26</f>
        <v>MUHAMMAD FAREZKY IMANULLAH</v>
      </c>
      <c r="D36" s="297">
        <v>96</v>
      </c>
      <c r="E36" s="249">
        <v>93</v>
      </c>
      <c r="F36" s="297">
        <v>93</v>
      </c>
      <c r="G36" s="249">
        <v>92</v>
      </c>
      <c r="H36" s="249">
        <v>80</v>
      </c>
      <c r="I36" s="249"/>
      <c r="J36" s="249"/>
      <c r="K36" s="249"/>
      <c r="L36" s="249"/>
      <c r="M36" s="249"/>
      <c r="N36" s="250">
        <f t="shared" si="6"/>
        <v>90.8</v>
      </c>
      <c r="O36" s="251"/>
      <c r="P36" s="251">
        <v>64</v>
      </c>
      <c r="Q36" s="250">
        <f t="shared" si="7"/>
        <v>64</v>
      </c>
      <c r="R36" s="250">
        <f t="shared" si="8"/>
        <v>81.86666666666666</v>
      </c>
      <c r="S36" s="190"/>
      <c r="T36" s="190"/>
      <c r="U36" s="253">
        <f t="shared" ref="U36:AD36" si="111">IF(D36&gt;=$R$16,D36,"")</f>
        <v>96</v>
      </c>
      <c r="V36" s="253">
        <f t="shared" si="111"/>
        <v>93</v>
      </c>
      <c r="W36" s="253">
        <f t="shared" si="111"/>
        <v>93</v>
      </c>
      <c r="X36" s="253">
        <f t="shared" si="111"/>
        <v>92</v>
      </c>
      <c r="Y36" s="253" t="str">
        <f t="shared" si="111"/>
        <v/>
      </c>
      <c r="Z36" s="253" t="str">
        <f t="shared" si="111"/>
        <v/>
      </c>
      <c r="AA36" s="253" t="str">
        <f t="shared" si="111"/>
        <v/>
      </c>
      <c r="AB36" s="253" t="str">
        <f t="shared" si="111"/>
        <v/>
      </c>
      <c r="AC36" s="253" t="str">
        <f t="shared" si="111"/>
        <v/>
      </c>
      <c r="AD36" s="253" t="str">
        <f t="shared" si="111"/>
        <v/>
      </c>
      <c r="AE36" s="254">
        <f t="shared" ref="AE36:AN36" si="112">IFERROR(RANK(U36,$U36:$AD36,0)+COUNTIF($U36:U36,U36)-1,"")</f>
        <v>1</v>
      </c>
      <c r="AF36" s="254">
        <f t="shared" si="112"/>
        <v>2</v>
      </c>
      <c r="AG36" s="254">
        <f t="shared" si="112"/>
        <v>3</v>
      </c>
      <c r="AH36" s="254">
        <f t="shared" si="112"/>
        <v>4</v>
      </c>
      <c r="AI36" s="254" t="str">
        <f t="shared" si="112"/>
        <v/>
      </c>
      <c r="AJ36" s="254" t="str">
        <f t="shared" si="112"/>
        <v/>
      </c>
      <c r="AK36" s="254" t="str">
        <f t="shared" si="112"/>
        <v/>
      </c>
      <c r="AL36" s="254" t="str">
        <f t="shared" si="112"/>
        <v/>
      </c>
      <c r="AM36" s="254" t="str">
        <f t="shared" si="112"/>
        <v/>
      </c>
      <c r="AN36" s="254" t="str">
        <f t="shared" si="112"/>
        <v/>
      </c>
      <c r="AO36" s="379" t="str">
        <f t="shared" si="15"/>
        <v>dapat menunjukkan kemampuan dalam mempraktikkan berbagai  variasi pola gerak dasar lokomotor, non-lokomotor, dan manipulatif dalam berbagai olahraga tradisional anak Indonesia</v>
      </c>
      <c r="AP36" s="380" t="str">
        <f t="shared" si="16"/>
        <v>dapat menunjukkan kemampuan dalam mempraktikkan pola langkah dasar, gerak dan ayunan lengan dan tangan, pelurusan sendi, dan irama gerak dengan benar.</v>
      </c>
      <c r="AQ36" s="380" t="str">
        <f t="shared" si="17"/>
        <v>dapat menunjukkan kemampuan dalam mempraktikkan berbagai perpaduan pola gerak dominan senam lantai tanpa menggunakan alat dengan benar.</v>
      </c>
      <c r="AR36" s="380" t="str">
        <f t="shared" si="18"/>
        <v>dapat menunjukkan kemampuan dalam mempraktikkan gerak dasar pengenalan air, gerakan meluncur, gerakan kaki, gerakan lengan, gerakan mengambil napas, dan koordinasi gerakan renang gaya dada.</v>
      </c>
      <c r="AS36" s="380" t="str">
        <f t="shared" si="19"/>
        <v/>
      </c>
      <c r="AT36" s="380" t="str">
        <f t="shared" si="20"/>
        <v/>
      </c>
      <c r="AU36" s="380" t="str">
        <f t="shared" si="21"/>
        <v/>
      </c>
      <c r="AV36" s="380" t="str">
        <f t="shared" si="22"/>
        <v/>
      </c>
      <c r="AW36" s="380" t="str">
        <f t="shared" si="23"/>
        <v/>
      </c>
      <c r="AX36" s="380" t="str">
        <f t="shared" si="24"/>
        <v/>
      </c>
      <c r="AY36" s="255" t="str">
        <f t="shared" ref="AY36:BH36" si="113">IF(D36&lt;$R$16,D36,"")</f>
        <v/>
      </c>
      <c r="AZ36" s="255" t="str">
        <f t="shared" si="113"/>
        <v/>
      </c>
      <c r="BA36" s="255" t="str">
        <f t="shared" si="113"/>
        <v/>
      </c>
      <c r="BB36" s="255" t="str">
        <f t="shared" si="113"/>
        <v/>
      </c>
      <c r="BC36" s="255">
        <f t="shared" si="113"/>
        <v>80</v>
      </c>
      <c r="BD36" s="255">
        <f t="shared" si="113"/>
        <v>0</v>
      </c>
      <c r="BE36" s="255">
        <f t="shared" si="113"/>
        <v>0</v>
      </c>
      <c r="BF36" s="255">
        <f t="shared" si="113"/>
        <v>0</v>
      </c>
      <c r="BG36" s="255">
        <f t="shared" si="113"/>
        <v>0</v>
      </c>
      <c r="BH36" s="255">
        <f t="shared" si="113"/>
        <v>0</v>
      </c>
      <c r="BI36" s="225" t="str">
        <f t="shared" ref="BI36:BR36" si="114">IFERROR(RANK(AY36,$AY36:$BH36,0)+COUNTIF($AY36:AY36,AY36)-1,"")</f>
        <v/>
      </c>
      <c r="BJ36" s="225" t="str">
        <f t="shared" si="114"/>
        <v/>
      </c>
      <c r="BK36" s="225" t="str">
        <f t="shared" si="114"/>
        <v/>
      </c>
      <c r="BL36" s="225" t="str">
        <f t="shared" si="114"/>
        <v/>
      </c>
      <c r="BM36" s="225">
        <f t="shared" si="114"/>
        <v>1</v>
      </c>
      <c r="BN36" s="225">
        <f t="shared" si="114"/>
        <v>2</v>
      </c>
      <c r="BO36" s="225">
        <f t="shared" si="114"/>
        <v>3</v>
      </c>
      <c r="BP36" s="225">
        <f t="shared" si="114"/>
        <v>4</v>
      </c>
      <c r="BQ36" s="225">
        <f t="shared" si="114"/>
        <v>5</v>
      </c>
      <c r="BR36" s="225">
        <f t="shared" si="114"/>
        <v>6</v>
      </c>
      <c r="BS36" s="379" t="str">
        <f t="shared" si="27"/>
        <v/>
      </c>
      <c r="BT36" s="377" t="str">
        <f t="shared" si="28"/>
        <v/>
      </c>
      <c r="BU36" s="377" t="str">
        <f t="shared" si="29"/>
        <v/>
      </c>
      <c r="BV36" s="377" t="str">
        <f t="shared" si="30"/>
        <v/>
      </c>
      <c r="BW36" s="377" t="str">
        <f t="shared" si="31"/>
        <v>dapat memahami dan mampu menerapkan konsep pemeliharaan kebersihan dan kesehatan alat reproduksi, serta kesehatan diri dan orang lain dari penyakit menular dan tidak menular sesuai dengan pola perilaku hidup sehat.</v>
      </c>
      <c r="BX36" s="377">
        <f t="shared" si="32"/>
        <v>0</v>
      </c>
      <c r="BY36" s="377">
        <f t="shared" si="33"/>
        <v>0</v>
      </c>
      <c r="BZ36" s="377">
        <f t="shared" si="34"/>
        <v>0</v>
      </c>
      <c r="CA36" s="377">
        <f t="shared" si="35"/>
        <v>0</v>
      </c>
      <c r="CB36" s="377">
        <f t="shared" si="36"/>
        <v>0</v>
      </c>
      <c r="CC36"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CD36" s="257" t="str">
        <f t="shared" si="38"/>
        <v>Kompetensi dalam hal dapat memahami dan mampu menerapkan konsep pemeliharaan kebersihan dan kesehatan alat reproduksi, serta kesehatan diri dan orang lain dari penyakit menular dan tidak menular sesuai dengan pola perilaku hidup sehat. perlu ditingkatkan.</v>
      </c>
    </row>
    <row r="37" spans="1:82" ht="18.75" customHeight="1">
      <c r="A37" s="190"/>
      <c r="B37" s="208">
        <f>'DATA PESERTA DIDIK'!A27</f>
        <v>22</v>
      </c>
      <c r="C37" s="248" t="str">
        <f>'DATA PESERTA DIDIK'!D27</f>
        <v>MUHAMMAD HAFIDZ RAFI RACHMAN</v>
      </c>
      <c r="D37" s="297">
        <v>88</v>
      </c>
      <c r="E37" s="249">
        <v>98</v>
      </c>
      <c r="F37" s="297">
        <v>97</v>
      </c>
      <c r="G37" s="249">
        <v>95</v>
      </c>
      <c r="H37" s="249">
        <v>95</v>
      </c>
      <c r="I37" s="249"/>
      <c r="J37" s="249"/>
      <c r="K37" s="249"/>
      <c r="L37" s="249"/>
      <c r="M37" s="249"/>
      <c r="N37" s="250">
        <f t="shared" si="6"/>
        <v>94.6</v>
      </c>
      <c r="O37" s="251"/>
      <c r="P37" s="251">
        <v>93</v>
      </c>
      <c r="Q37" s="250">
        <f t="shared" si="7"/>
        <v>93</v>
      </c>
      <c r="R37" s="250">
        <f t="shared" si="8"/>
        <v>94.066666666666663</v>
      </c>
      <c r="S37" s="190"/>
      <c r="T37" s="190"/>
      <c r="U37" s="253" t="str">
        <f t="shared" ref="U37:AD37" si="115">IF(D37&gt;=$R$16,D37,"")</f>
        <v/>
      </c>
      <c r="V37" s="253">
        <f t="shared" si="115"/>
        <v>98</v>
      </c>
      <c r="W37" s="253">
        <f t="shared" si="115"/>
        <v>97</v>
      </c>
      <c r="X37" s="253">
        <f t="shared" si="115"/>
        <v>95</v>
      </c>
      <c r="Y37" s="253">
        <f t="shared" si="115"/>
        <v>95</v>
      </c>
      <c r="Z37" s="253" t="str">
        <f t="shared" si="115"/>
        <v/>
      </c>
      <c r="AA37" s="253" t="str">
        <f t="shared" si="115"/>
        <v/>
      </c>
      <c r="AB37" s="253" t="str">
        <f t="shared" si="115"/>
        <v/>
      </c>
      <c r="AC37" s="253" t="str">
        <f t="shared" si="115"/>
        <v/>
      </c>
      <c r="AD37" s="253" t="str">
        <f t="shared" si="115"/>
        <v/>
      </c>
      <c r="AE37" s="254" t="str">
        <f t="shared" ref="AE37:AN37" si="116">IFERROR(RANK(U37,$U37:$AD37,0)+COUNTIF($U37:U37,U37)-1,"")</f>
        <v/>
      </c>
      <c r="AF37" s="254">
        <f t="shared" si="116"/>
        <v>1</v>
      </c>
      <c r="AG37" s="254">
        <f t="shared" si="116"/>
        <v>2</v>
      </c>
      <c r="AH37" s="254">
        <f t="shared" si="116"/>
        <v>3</v>
      </c>
      <c r="AI37" s="254">
        <f t="shared" si="116"/>
        <v>4</v>
      </c>
      <c r="AJ37" s="254" t="str">
        <f t="shared" si="116"/>
        <v/>
      </c>
      <c r="AK37" s="254" t="str">
        <f t="shared" si="116"/>
        <v/>
      </c>
      <c r="AL37" s="254" t="str">
        <f t="shared" si="116"/>
        <v/>
      </c>
      <c r="AM37" s="254" t="str">
        <f t="shared" si="116"/>
        <v/>
      </c>
      <c r="AN37" s="254" t="str">
        <f t="shared" si="116"/>
        <v/>
      </c>
      <c r="AO37" s="379" t="str">
        <f t="shared" si="15"/>
        <v/>
      </c>
      <c r="AP37" s="380" t="str">
        <f t="shared" si="16"/>
        <v>dapat menunjukkan kemampuan dalam mempraktikkan pola langkah dasar, gerak dan ayunan lengan dan tangan, pelurusan sendi, dan irama gerak dengan benar.</v>
      </c>
      <c r="AQ37" s="380" t="str">
        <f t="shared" si="17"/>
        <v>dapat menunjukkan kemampuan dalam mempraktikkan berbagai perpaduan pola gerak dominan senam lantai tanpa menggunakan alat dengan benar.</v>
      </c>
      <c r="AR37" s="380" t="str">
        <f t="shared" si="18"/>
        <v>dapat menunjukkan kemampuan dalam mempraktikkan gerak dasar pengenalan air, gerakan meluncur, gerakan kaki, gerakan lengan, gerakan mengambil napas, dan koordinasi gerakan renang gaya dada.</v>
      </c>
      <c r="AS37" s="380" t="str">
        <f t="shared" si="19"/>
        <v>dapat memahami dan mampu menerapkan konsep pemeliharaan kebersihan dan kesehatan alat reproduksi, serta kesehatan diri dan orang lain dari penyakit menular dan tidak menular sesuai dengan pola perilaku hidup sehat.</v>
      </c>
      <c r="AT37" s="380" t="str">
        <f t="shared" si="20"/>
        <v/>
      </c>
      <c r="AU37" s="380" t="str">
        <f t="shared" si="21"/>
        <v/>
      </c>
      <c r="AV37" s="380" t="str">
        <f t="shared" si="22"/>
        <v/>
      </c>
      <c r="AW37" s="380" t="str">
        <f t="shared" si="23"/>
        <v/>
      </c>
      <c r="AX37" s="380" t="str">
        <f t="shared" si="24"/>
        <v/>
      </c>
      <c r="AY37" s="255">
        <f t="shared" ref="AY37:BH37" si="117">IF(D37&lt;$R$16,D37,"")</f>
        <v>88</v>
      </c>
      <c r="AZ37" s="255" t="str">
        <f t="shared" si="117"/>
        <v/>
      </c>
      <c r="BA37" s="255" t="str">
        <f t="shared" si="117"/>
        <v/>
      </c>
      <c r="BB37" s="255" t="str">
        <f t="shared" si="117"/>
        <v/>
      </c>
      <c r="BC37" s="255" t="str">
        <f t="shared" si="117"/>
        <v/>
      </c>
      <c r="BD37" s="255">
        <f t="shared" si="117"/>
        <v>0</v>
      </c>
      <c r="BE37" s="255">
        <f t="shared" si="117"/>
        <v>0</v>
      </c>
      <c r="BF37" s="255">
        <f t="shared" si="117"/>
        <v>0</v>
      </c>
      <c r="BG37" s="255">
        <f t="shared" si="117"/>
        <v>0</v>
      </c>
      <c r="BH37" s="255">
        <f t="shared" si="117"/>
        <v>0</v>
      </c>
      <c r="BI37" s="225">
        <f t="shared" ref="BI37:BR37" si="118">IFERROR(RANK(AY37,$AY37:$BH37,0)+COUNTIF($AY37:AY37,AY37)-1,"")</f>
        <v>1</v>
      </c>
      <c r="BJ37" s="225" t="str">
        <f t="shared" si="118"/>
        <v/>
      </c>
      <c r="BK37" s="225" t="str">
        <f t="shared" si="118"/>
        <v/>
      </c>
      <c r="BL37" s="225" t="str">
        <f t="shared" si="118"/>
        <v/>
      </c>
      <c r="BM37" s="225" t="str">
        <f t="shared" si="118"/>
        <v/>
      </c>
      <c r="BN37" s="225">
        <f t="shared" si="118"/>
        <v>2</v>
      </c>
      <c r="BO37" s="225">
        <f t="shared" si="118"/>
        <v>3</v>
      </c>
      <c r="BP37" s="225">
        <f t="shared" si="118"/>
        <v>4</v>
      </c>
      <c r="BQ37" s="225">
        <f t="shared" si="118"/>
        <v>5</v>
      </c>
      <c r="BR37" s="225">
        <f t="shared" si="118"/>
        <v>6</v>
      </c>
      <c r="BS37" s="379" t="str">
        <f t="shared" si="27"/>
        <v>dapat menunjukkan kemampuan dalam mempraktikkan berbagai  variasi pola gerak dasar lokomotor, non-lokomotor, dan manipulatif dalam berbagai olahraga tradisional anak Indonesia</v>
      </c>
      <c r="BT37" s="377" t="str">
        <f t="shared" si="28"/>
        <v/>
      </c>
      <c r="BU37" s="377" t="str">
        <f t="shared" si="29"/>
        <v/>
      </c>
      <c r="BV37" s="377" t="str">
        <f t="shared" si="30"/>
        <v/>
      </c>
      <c r="BW37" s="377" t="str">
        <f t="shared" si="31"/>
        <v/>
      </c>
      <c r="BX37" s="377">
        <f t="shared" si="32"/>
        <v>0</v>
      </c>
      <c r="BY37" s="377">
        <f t="shared" si="33"/>
        <v>0</v>
      </c>
      <c r="BZ37" s="377">
        <f t="shared" si="34"/>
        <v>0</v>
      </c>
      <c r="CA37" s="377">
        <f t="shared" si="35"/>
        <v>0</v>
      </c>
      <c r="CB37" s="377">
        <f t="shared" si="36"/>
        <v>0</v>
      </c>
      <c r="CC37" s="257" t="str">
        <f t="shared" si="37"/>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37" s="257" t="str">
        <f t="shared" si="38"/>
        <v>Kompetensi dalam hal dapat menunjukkan kemampuan dalam mempraktikkan berbagai  variasi pola gerak dasar lokomotor, non-lokomotor, dan manipulatif dalam berbagai olahraga tradisional anak Indonesia perlu ditingkatkan.</v>
      </c>
    </row>
    <row r="38" spans="1:82" ht="18.75" customHeight="1">
      <c r="A38" s="190"/>
      <c r="B38" s="208">
        <f>'DATA PESERTA DIDIK'!A28</f>
        <v>23</v>
      </c>
      <c r="C38" s="248" t="str">
        <f>'DATA PESERTA DIDIK'!D28</f>
        <v>MUHAMMAD RAJASTA ANDISA KRISNATAMA</v>
      </c>
      <c r="D38" s="297">
        <v>88</v>
      </c>
      <c r="E38" s="249">
        <v>90</v>
      </c>
      <c r="F38" s="297">
        <v>91</v>
      </c>
      <c r="G38" s="249">
        <v>93</v>
      </c>
      <c r="H38" s="249">
        <v>87</v>
      </c>
      <c r="I38" s="249"/>
      <c r="J38" s="249"/>
      <c r="K38" s="249"/>
      <c r="L38" s="249"/>
      <c r="M38" s="249"/>
      <c r="N38" s="250">
        <f t="shared" si="6"/>
        <v>89.8</v>
      </c>
      <c r="O38" s="251"/>
      <c r="P38" s="251">
        <v>91</v>
      </c>
      <c r="Q38" s="250">
        <f t="shared" si="7"/>
        <v>91</v>
      </c>
      <c r="R38" s="250">
        <f t="shared" si="8"/>
        <v>90.2</v>
      </c>
      <c r="S38" s="190"/>
      <c r="T38" s="190"/>
      <c r="U38" s="253" t="str">
        <f t="shared" ref="U38:AD38" si="119">IF(D38&gt;=$R$16,D38,"")</f>
        <v/>
      </c>
      <c r="V38" s="253">
        <f t="shared" si="119"/>
        <v>90</v>
      </c>
      <c r="W38" s="253">
        <f t="shared" si="119"/>
        <v>91</v>
      </c>
      <c r="X38" s="253">
        <f t="shared" si="119"/>
        <v>93</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f t="shared" si="120"/>
        <v>3</v>
      </c>
      <c r="AG38" s="254">
        <f t="shared" si="120"/>
        <v>2</v>
      </c>
      <c r="AH38" s="254">
        <f t="shared" si="120"/>
        <v>1</v>
      </c>
      <c r="AI38" s="254" t="str">
        <f t="shared" si="120"/>
        <v/>
      </c>
      <c r="AJ38" s="254" t="str">
        <f t="shared" si="120"/>
        <v/>
      </c>
      <c r="AK38" s="254" t="str">
        <f t="shared" si="120"/>
        <v/>
      </c>
      <c r="AL38" s="254" t="str">
        <f t="shared" si="120"/>
        <v/>
      </c>
      <c r="AM38" s="254" t="str">
        <f t="shared" si="120"/>
        <v/>
      </c>
      <c r="AN38" s="254" t="str">
        <f t="shared" si="120"/>
        <v/>
      </c>
      <c r="AO38" s="379" t="str">
        <f t="shared" si="15"/>
        <v/>
      </c>
      <c r="AP38" s="380" t="str">
        <f t="shared" si="16"/>
        <v/>
      </c>
      <c r="AQ38" s="380" t="str">
        <f t="shared" si="17"/>
        <v>dapat menunjukkan kemampuan dalam mempraktikkan berbagai perpaduan pola gerak dominan senam lantai tanpa menggunakan alat dengan benar.</v>
      </c>
      <c r="AR38" s="380" t="str">
        <f t="shared" si="18"/>
        <v>dapat menunjukkan kemampuan dalam mempraktikkan gerak dasar pengenalan air, gerakan meluncur, gerakan kaki, gerakan lengan, gerakan mengambil napas, dan koordinasi gerakan renang gaya dada.</v>
      </c>
      <c r="AS38" s="380" t="str">
        <f t="shared" si="19"/>
        <v/>
      </c>
      <c r="AT38" s="380" t="str">
        <f t="shared" si="20"/>
        <v/>
      </c>
      <c r="AU38" s="380" t="str">
        <f t="shared" si="21"/>
        <v/>
      </c>
      <c r="AV38" s="380" t="str">
        <f t="shared" si="22"/>
        <v/>
      </c>
      <c r="AW38" s="380" t="str">
        <f t="shared" si="23"/>
        <v/>
      </c>
      <c r="AX38" s="380" t="str">
        <f t="shared" si="24"/>
        <v/>
      </c>
      <c r="AY38" s="255">
        <f t="shared" ref="AY38:BH38" si="121">IF(D38&lt;$R$16,D38,"")</f>
        <v>88</v>
      </c>
      <c r="AZ38" s="255" t="str">
        <f t="shared" si="121"/>
        <v/>
      </c>
      <c r="BA38" s="255" t="str">
        <f t="shared" si="121"/>
        <v/>
      </c>
      <c r="BB38" s="255" t="str">
        <f t="shared" si="121"/>
        <v/>
      </c>
      <c r="BC38" s="255">
        <f t="shared" si="121"/>
        <v>87</v>
      </c>
      <c r="BD38" s="255">
        <f t="shared" si="121"/>
        <v>0</v>
      </c>
      <c r="BE38" s="255">
        <f t="shared" si="121"/>
        <v>0</v>
      </c>
      <c r="BF38" s="255">
        <f t="shared" si="121"/>
        <v>0</v>
      </c>
      <c r="BG38" s="255">
        <f t="shared" si="121"/>
        <v>0</v>
      </c>
      <c r="BH38" s="255">
        <f t="shared" si="121"/>
        <v>0</v>
      </c>
      <c r="BI38" s="225">
        <f t="shared" ref="BI38:BR38" si="122">IFERROR(RANK(AY38,$AY38:$BH38,0)+COUNTIF($AY38:AY38,AY38)-1,"")</f>
        <v>1</v>
      </c>
      <c r="BJ38" s="225" t="str">
        <f t="shared" si="122"/>
        <v/>
      </c>
      <c r="BK38" s="225" t="str">
        <f t="shared" si="122"/>
        <v/>
      </c>
      <c r="BL38" s="225" t="str">
        <f t="shared" si="122"/>
        <v/>
      </c>
      <c r="BM38" s="225">
        <f t="shared" si="122"/>
        <v>2</v>
      </c>
      <c r="BN38" s="225">
        <f t="shared" si="122"/>
        <v>3</v>
      </c>
      <c r="BO38" s="225">
        <f t="shared" si="122"/>
        <v>4</v>
      </c>
      <c r="BP38" s="225">
        <f t="shared" si="122"/>
        <v>5</v>
      </c>
      <c r="BQ38" s="225">
        <f t="shared" si="122"/>
        <v>6</v>
      </c>
      <c r="BR38" s="225">
        <f t="shared" si="122"/>
        <v>7</v>
      </c>
      <c r="BS38" s="379" t="str">
        <f t="shared" si="27"/>
        <v>dapat menunjukkan kemampuan dalam mempraktikkan berbagai  variasi pola gerak dasar lokomotor, non-lokomotor, dan manipulatif dalam berbagai olahraga tradisional anak Indonesia</v>
      </c>
      <c r="BT38" s="377" t="str">
        <f t="shared" si="28"/>
        <v>dapat menunjukkan kemampuan dalam mempraktikkan pola langkah dasar, gerak dan ayunan lengan dan tangan, pelurusan sendi, dan irama gerak dengan benar.</v>
      </c>
      <c r="BU38" s="377" t="str">
        <f t="shared" si="29"/>
        <v/>
      </c>
      <c r="BV38" s="377" t="str">
        <f t="shared" si="30"/>
        <v/>
      </c>
      <c r="BW38" s="377" t="str">
        <f t="shared" si="31"/>
        <v>dapat memahami dan mampu menerapkan konsep pemeliharaan kebersihan dan kesehatan alat reproduksi, serta kesehatan diri dan orang lain dari penyakit menular dan tidak menular sesuai dengan pola perilaku hidup sehat.</v>
      </c>
      <c r="BX38" s="377">
        <f t="shared" si="32"/>
        <v>0</v>
      </c>
      <c r="BY38" s="377">
        <f t="shared" si="33"/>
        <v>0</v>
      </c>
      <c r="BZ38" s="377">
        <f t="shared" si="34"/>
        <v>0</v>
      </c>
      <c r="CA38" s="377">
        <f t="shared" si="35"/>
        <v>0</v>
      </c>
      <c r="CB38" s="377">
        <f t="shared" si="36"/>
        <v>0</v>
      </c>
      <c r="CC38" s="257" t="str">
        <f t="shared" si="37"/>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CD38"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perlu ditingkatkan.</v>
      </c>
    </row>
    <row r="39" spans="1:82" ht="18.75" customHeight="1">
      <c r="A39" s="190"/>
      <c r="B39" s="208">
        <f>'DATA PESERTA DIDIK'!A29</f>
        <v>24</v>
      </c>
      <c r="C39" s="248" t="str">
        <f>'DATA PESERTA DIDIK'!D29</f>
        <v>MUHAMMAD SABIAN ELDEN LAKSANA</v>
      </c>
      <c r="D39" s="297">
        <v>93</v>
      </c>
      <c r="E39" s="249">
        <v>91</v>
      </c>
      <c r="F39" s="297">
        <v>91</v>
      </c>
      <c r="G39" s="249">
        <v>87</v>
      </c>
      <c r="H39" s="249">
        <v>89</v>
      </c>
      <c r="I39" s="249"/>
      <c r="J39" s="249"/>
      <c r="K39" s="249"/>
      <c r="L39" s="249"/>
      <c r="M39" s="249"/>
      <c r="N39" s="250">
        <f t="shared" si="6"/>
        <v>90.2</v>
      </c>
      <c r="O39" s="251"/>
      <c r="P39" s="251">
        <v>83</v>
      </c>
      <c r="Q39" s="250">
        <f t="shared" si="7"/>
        <v>83</v>
      </c>
      <c r="R39" s="250">
        <f t="shared" si="8"/>
        <v>87.8</v>
      </c>
      <c r="S39" s="190"/>
      <c r="T39" s="190"/>
      <c r="U39" s="253">
        <f t="shared" ref="U39:AD39" si="123">IF(D39&gt;=$R$16,D39,"")</f>
        <v>93</v>
      </c>
      <c r="V39" s="253">
        <f t="shared" si="123"/>
        <v>91</v>
      </c>
      <c r="W39" s="253">
        <f t="shared" si="123"/>
        <v>91</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f t="shared" ref="AE39:AN39" si="124">IFERROR(RANK(U39,$U39:$AD39,0)+COUNTIF($U39:U39,U39)-1,"")</f>
        <v>1</v>
      </c>
      <c r="AF39" s="254">
        <f t="shared" si="124"/>
        <v>2</v>
      </c>
      <c r="AG39" s="254">
        <f t="shared" si="124"/>
        <v>3</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79" t="str">
        <f t="shared" si="15"/>
        <v>dapat menunjukkan kemampuan dalam mempraktikkan berbagai  variasi pola gerak dasar lokomotor, non-lokomotor, dan manipulatif dalam berbagai olahraga tradisional anak Indonesia</v>
      </c>
      <c r="AP39" s="380" t="str">
        <f t="shared" si="16"/>
        <v>dapat menunjukkan kemampuan dalam mempraktikkan pola langkah dasar, gerak dan ayunan lengan dan tangan, pelurusan sendi, dan irama gerak dengan benar.</v>
      </c>
      <c r="AQ39" s="380" t="str">
        <f t="shared" si="17"/>
        <v>dapat menunjukkan kemampuan dalam mempraktikkan berbagai perpaduan pola gerak dominan senam lantai tanpa menggunakan alat dengan benar.</v>
      </c>
      <c r="AR39" s="380" t="str">
        <f t="shared" si="18"/>
        <v/>
      </c>
      <c r="AS39" s="380" t="str">
        <f t="shared" si="19"/>
        <v>dapat memahami dan mampu menerapkan konsep pemeliharaan kebersihan dan kesehatan alat reproduksi, serta kesehatan diri dan orang lain dari penyakit menular dan tidak menular sesuai dengan pola perilaku hidup sehat.</v>
      </c>
      <c r="AT39" s="380" t="str">
        <f t="shared" si="20"/>
        <v/>
      </c>
      <c r="AU39" s="380" t="str">
        <f t="shared" si="21"/>
        <v/>
      </c>
      <c r="AV39" s="380" t="str">
        <f t="shared" si="22"/>
        <v/>
      </c>
      <c r="AW39" s="380" t="str">
        <f t="shared" si="23"/>
        <v/>
      </c>
      <c r="AX39" s="380" t="str">
        <f t="shared" si="24"/>
        <v/>
      </c>
      <c r="AY39" s="255" t="str">
        <f t="shared" ref="AY39:BH39" si="125">IF(D39&lt;$R$16,D39,"")</f>
        <v/>
      </c>
      <c r="AZ39" s="255" t="str">
        <f t="shared" si="125"/>
        <v/>
      </c>
      <c r="BA39" s="255" t="str">
        <f t="shared" si="125"/>
        <v/>
      </c>
      <c r="BB39" s="255">
        <f t="shared" si="125"/>
        <v>87</v>
      </c>
      <c r="BC39" s="255">
        <f t="shared" si="125"/>
        <v>89</v>
      </c>
      <c r="BD39" s="255">
        <f t="shared" si="125"/>
        <v>0</v>
      </c>
      <c r="BE39" s="255">
        <f t="shared" si="125"/>
        <v>0</v>
      </c>
      <c r="BF39" s="255">
        <f t="shared" si="125"/>
        <v>0</v>
      </c>
      <c r="BG39" s="255">
        <f t="shared" si="125"/>
        <v>0</v>
      </c>
      <c r="BH39" s="255">
        <f t="shared" si="125"/>
        <v>0</v>
      </c>
      <c r="BI39" s="225" t="str">
        <f t="shared" ref="BI39:BR39" si="126">IFERROR(RANK(AY39,$AY39:$BH39,0)+COUNTIF($AY39:AY39,AY39)-1,"")</f>
        <v/>
      </c>
      <c r="BJ39" s="225" t="str">
        <f t="shared" si="126"/>
        <v/>
      </c>
      <c r="BK39" s="225" t="str">
        <f t="shared" si="126"/>
        <v/>
      </c>
      <c r="BL39" s="225">
        <f t="shared" si="126"/>
        <v>2</v>
      </c>
      <c r="BM39" s="225">
        <f t="shared" si="126"/>
        <v>1</v>
      </c>
      <c r="BN39" s="225">
        <f t="shared" si="126"/>
        <v>3</v>
      </c>
      <c r="BO39" s="225">
        <f t="shared" si="126"/>
        <v>4</v>
      </c>
      <c r="BP39" s="225">
        <f t="shared" si="126"/>
        <v>5</v>
      </c>
      <c r="BQ39" s="225">
        <f t="shared" si="126"/>
        <v>6</v>
      </c>
      <c r="BR39" s="225">
        <f t="shared" si="126"/>
        <v>7</v>
      </c>
      <c r="BS39" s="379" t="str">
        <f t="shared" si="27"/>
        <v/>
      </c>
      <c r="BT39" s="377" t="str">
        <f t="shared" si="28"/>
        <v/>
      </c>
      <c r="BU39" s="377" t="str">
        <f t="shared" si="29"/>
        <v/>
      </c>
      <c r="BV39" s="377" t="str">
        <f t="shared" si="30"/>
        <v>dapat menunjukkan kemampuan dalam mempraktikkan gerak dasar pengenalan air, gerakan meluncur, gerakan kaki, gerakan lengan, gerakan mengambil napas, dan koordinasi gerakan renang gaya dada.</v>
      </c>
      <c r="BW39" s="377" t="str">
        <f t="shared" si="31"/>
        <v/>
      </c>
      <c r="BX39" s="377">
        <f t="shared" si="32"/>
        <v>0</v>
      </c>
      <c r="BY39" s="377">
        <f t="shared" si="33"/>
        <v>0</v>
      </c>
      <c r="BZ39" s="377">
        <f t="shared" si="34"/>
        <v>0</v>
      </c>
      <c r="CA39" s="377">
        <f t="shared" si="35"/>
        <v>0</v>
      </c>
      <c r="CB39" s="377">
        <f t="shared" si="36"/>
        <v>0</v>
      </c>
      <c r="CC39"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CD39" s="257" t="str">
        <f t="shared" si="38"/>
        <v>Kompetensi dalam hal dapat menunjukkan kemampuan dalam mempraktikkan gerak dasar pengenalan air, gerakan meluncur, gerakan kaki, gerakan lengan, gerakan mengambil napas, dan koordinasi gerakan renang gaya dada. perlu ditingkatkan.</v>
      </c>
    </row>
    <row r="40" spans="1:82" ht="18.75" customHeight="1">
      <c r="A40" s="190"/>
      <c r="B40" s="208">
        <f>'DATA PESERTA DIDIK'!A30</f>
        <v>25</v>
      </c>
      <c r="C40" s="248" t="str">
        <f>'DATA PESERTA DIDIK'!D30</f>
        <v>NARENDRA AZKA RAMADHAN</v>
      </c>
      <c r="D40" s="297">
        <v>97</v>
      </c>
      <c r="E40" s="249">
        <v>93</v>
      </c>
      <c r="F40" s="297">
        <v>94</v>
      </c>
      <c r="G40" s="249">
        <v>92</v>
      </c>
      <c r="H40" s="249">
        <v>97</v>
      </c>
      <c r="I40" s="249"/>
      <c r="J40" s="249"/>
      <c r="K40" s="249"/>
      <c r="L40" s="249"/>
      <c r="M40" s="249"/>
      <c r="N40" s="250">
        <f t="shared" si="6"/>
        <v>94.6</v>
      </c>
      <c r="O40" s="251"/>
      <c r="P40" s="251">
        <v>96</v>
      </c>
      <c r="Q40" s="250">
        <f t="shared" si="7"/>
        <v>96</v>
      </c>
      <c r="R40" s="250">
        <f t="shared" si="8"/>
        <v>95.066666666666663</v>
      </c>
      <c r="S40" s="190"/>
      <c r="T40" s="190"/>
      <c r="U40" s="253">
        <f t="shared" ref="U40:AD40" si="127">IF(D40&gt;=$R$16,D40,"")</f>
        <v>97</v>
      </c>
      <c r="V40" s="253">
        <f t="shared" si="127"/>
        <v>93</v>
      </c>
      <c r="W40" s="253">
        <f t="shared" si="127"/>
        <v>94</v>
      </c>
      <c r="X40" s="253">
        <f t="shared" si="127"/>
        <v>92</v>
      </c>
      <c r="Y40" s="253">
        <f t="shared" si="127"/>
        <v>97</v>
      </c>
      <c r="Z40" s="253" t="str">
        <f t="shared" si="127"/>
        <v/>
      </c>
      <c r="AA40" s="253" t="str">
        <f t="shared" si="127"/>
        <v/>
      </c>
      <c r="AB40" s="253" t="str">
        <f t="shared" si="127"/>
        <v/>
      </c>
      <c r="AC40" s="253" t="str">
        <f t="shared" si="127"/>
        <v/>
      </c>
      <c r="AD40" s="253" t="str">
        <f t="shared" si="127"/>
        <v/>
      </c>
      <c r="AE40" s="254">
        <f t="shared" ref="AE40:AN40" si="128">IFERROR(RANK(U40,$U40:$AD40,0)+COUNTIF($U40:U40,U40)-1,"")</f>
        <v>1</v>
      </c>
      <c r="AF40" s="254">
        <f t="shared" si="128"/>
        <v>4</v>
      </c>
      <c r="AG40" s="254">
        <f t="shared" si="128"/>
        <v>3</v>
      </c>
      <c r="AH40" s="254">
        <f t="shared" si="128"/>
        <v>5</v>
      </c>
      <c r="AI40" s="254">
        <f t="shared" si="128"/>
        <v>2</v>
      </c>
      <c r="AJ40" s="254" t="str">
        <f t="shared" si="128"/>
        <v/>
      </c>
      <c r="AK40" s="254" t="str">
        <f t="shared" si="128"/>
        <v/>
      </c>
      <c r="AL40" s="254" t="str">
        <f t="shared" si="128"/>
        <v/>
      </c>
      <c r="AM40" s="254" t="str">
        <f t="shared" si="128"/>
        <v/>
      </c>
      <c r="AN40" s="254" t="str">
        <f t="shared" si="128"/>
        <v/>
      </c>
      <c r="AO40" s="379" t="str">
        <f t="shared" si="15"/>
        <v>dapat menunjukkan kemampuan dalam mempraktikkan berbagai  variasi pola gerak dasar lokomotor, non-lokomotor, dan manipulatif dalam berbagai olahraga tradisional anak Indonesia</v>
      </c>
      <c r="AP40" s="380" t="str">
        <f t="shared" si="16"/>
        <v/>
      </c>
      <c r="AQ40" s="380" t="str">
        <f t="shared" si="17"/>
        <v/>
      </c>
      <c r="AR40" s="380" t="str">
        <f t="shared" si="18"/>
        <v/>
      </c>
      <c r="AS40" s="380" t="str">
        <f t="shared" si="19"/>
        <v>dapat memahami dan mampu menerapkan konsep pemeliharaan kebersihan dan kesehatan alat reproduksi, serta kesehatan diri dan orang lain dari penyakit menular dan tidak menular sesuai dengan pola perilaku hidup sehat.</v>
      </c>
      <c r="AT40" s="380" t="str">
        <f t="shared" si="20"/>
        <v/>
      </c>
      <c r="AU40" s="380" t="str">
        <f t="shared" si="21"/>
        <v/>
      </c>
      <c r="AV40" s="380" t="str">
        <f t="shared" si="22"/>
        <v/>
      </c>
      <c r="AW40" s="380" t="str">
        <f t="shared" si="23"/>
        <v/>
      </c>
      <c r="AX40" s="380" t="str">
        <f t="shared" si="24"/>
        <v/>
      </c>
      <c r="AY40" s="255" t="str">
        <f t="shared" ref="AY40:BH40" si="129">IF(D40&lt;$R$16,D40,"")</f>
        <v/>
      </c>
      <c r="AZ40" s="255" t="str">
        <f t="shared" si="129"/>
        <v/>
      </c>
      <c r="BA40" s="255" t="str">
        <f t="shared" si="129"/>
        <v/>
      </c>
      <c r="BB40" s="255" t="str">
        <f t="shared" si="129"/>
        <v/>
      </c>
      <c r="BC40" s="255" t="str">
        <f t="shared" si="129"/>
        <v/>
      </c>
      <c r="BD40" s="255">
        <f t="shared" si="129"/>
        <v>0</v>
      </c>
      <c r="BE40" s="255">
        <f t="shared" si="129"/>
        <v>0</v>
      </c>
      <c r="BF40" s="255">
        <f t="shared" si="129"/>
        <v>0</v>
      </c>
      <c r="BG40" s="255">
        <f t="shared" si="129"/>
        <v>0</v>
      </c>
      <c r="BH40" s="255">
        <f t="shared" si="129"/>
        <v>0</v>
      </c>
      <c r="BI40" s="225" t="str">
        <f t="shared" ref="BI40:BR40" si="130">IFERROR(RANK(AY40,$AY40:$BH40,0)+COUNTIF($AY40:AY40,AY40)-1,"")</f>
        <v/>
      </c>
      <c r="BJ40" s="225" t="str">
        <f t="shared" si="130"/>
        <v/>
      </c>
      <c r="BK40" s="225" t="str">
        <f t="shared" si="130"/>
        <v/>
      </c>
      <c r="BL40" s="225" t="str">
        <f t="shared" si="130"/>
        <v/>
      </c>
      <c r="BM40" s="225" t="str">
        <f t="shared" si="130"/>
        <v/>
      </c>
      <c r="BN40" s="225">
        <f t="shared" si="130"/>
        <v>1</v>
      </c>
      <c r="BO40" s="225">
        <f t="shared" si="130"/>
        <v>2</v>
      </c>
      <c r="BP40" s="225">
        <f t="shared" si="130"/>
        <v>3</v>
      </c>
      <c r="BQ40" s="225">
        <f t="shared" si="130"/>
        <v>4</v>
      </c>
      <c r="BR40" s="225">
        <f t="shared" si="130"/>
        <v>5</v>
      </c>
      <c r="BS40" s="379" t="str">
        <f t="shared" si="27"/>
        <v/>
      </c>
      <c r="BT40" s="377" t="str">
        <f t="shared" si="28"/>
        <v>dapat menunjukkan kemampuan dalam mempraktikkan pola langkah dasar, gerak dan ayunan lengan dan tangan, pelurusan sendi, dan irama gerak dengan benar.</v>
      </c>
      <c r="BU40" s="377" t="str">
        <f t="shared" si="29"/>
        <v>dapat menunjukkan kemampuan dalam mempraktikkan berbagai perpaduan pola gerak dominan senam lantai tanpa menggunakan alat dengan benar.</v>
      </c>
      <c r="BV40" s="377" t="str">
        <f t="shared" si="30"/>
        <v>dapat menunjukkan kemampuan dalam mempraktikkan gerak dasar pengenalan air, gerakan meluncur, gerakan kaki, gerakan lengan, gerakan mengambil napas, dan koordinasi gerakan renang gaya dada.</v>
      </c>
      <c r="BW40" s="377" t="str">
        <f t="shared" si="31"/>
        <v/>
      </c>
      <c r="BX40" s="377">
        <f t="shared" si="32"/>
        <v>0</v>
      </c>
      <c r="BY40" s="377">
        <f t="shared" si="33"/>
        <v>0</v>
      </c>
      <c r="BZ40" s="377">
        <f t="shared" si="34"/>
        <v>0</v>
      </c>
      <c r="CA40" s="377">
        <f t="shared" si="35"/>
        <v>0</v>
      </c>
      <c r="CB40" s="377">
        <f t="shared" si="36"/>
        <v>0</v>
      </c>
      <c r="CC40" s="257" t="str">
        <f t="shared" si="37"/>
        <v>Kompetensi dalam hal dapat menunjukkan kemampuan dalam mempraktikkan berbagai  variasi pola gerak dasar lokomotor, non-lokomotor, dan manipulatif dalam berbagai olahraga tradisional anak Indonesiadapat memahami dan mampu menerapkan konsep pemeliharaan kebersihan dan kesehatan alat reproduksi, serta kesehatan diri dan orang lain dari penyakit menular dan tidak menular sesuai dengan pola perilaku hidup sehat. sudah tercapai.</v>
      </c>
      <c r="CD40"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perlu ditingkatkan.</v>
      </c>
    </row>
    <row r="41" spans="1:82" ht="18.75" customHeight="1">
      <c r="A41" s="190"/>
      <c r="B41" s="208">
        <f>'DATA PESERTA DIDIK'!A31</f>
        <v>26</v>
      </c>
      <c r="C41" s="248" t="str">
        <f>'DATA PESERTA DIDIK'!D31</f>
        <v>NAUFAL IHSAN HAWARI</v>
      </c>
      <c r="D41" s="297">
        <v>87</v>
      </c>
      <c r="E41" s="249">
        <v>88</v>
      </c>
      <c r="F41" s="297">
        <v>88</v>
      </c>
      <c r="G41" s="249">
        <v>93</v>
      </c>
      <c r="H41" s="249">
        <v>95</v>
      </c>
      <c r="I41" s="249"/>
      <c r="J41" s="249"/>
      <c r="K41" s="249"/>
      <c r="L41" s="249"/>
      <c r="M41" s="249"/>
      <c r="N41" s="250">
        <f t="shared" si="6"/>
        <v>90.2</v>
      </c>
      <c r="O41" s="251"/>
      <c r="P41" s="251">
        <v>93</v>
      </c>
      <c r="Q41" s="250">
        <f t="shared" si="7"/>
        <v>93</v>
      </c>
      <c r="R41" s="250">
        <f t="shared" si="8"/>
        <v>91.133333333333326</v>
      </c>
      <c r="S41" s="190"/>
      <c r="T41" s="190"/>
      <c r="U41" s="253" t="str">
        <f t="shared" ref="U41:AD41" si="131">IF(D41&gt;=$R$16,D41,"")</f>
        <v/>
      </c>
      <c r="V41" s="253" t="str">
        <f t="shared" si="131"/>
        <v/>
      </c>
      <c r="W41" s="253" t="str">
        <f t="shared" si="131"/>
        <v/>
      </c>
      <c r="X41" s="253">
        <f t="shared" si="131"/>
        <v>93</v>
      </c>
      <c r="Y41" s="253">
        <f t="shared" si="131"/>
        <v>95</v>
      </c>
      <c r="Z41" s="253" t="str">
        <f t="shared" si="131"/>
        <v/>
      </c>
      <c r="AA41" s="253" t="str">
        <f t="shared" si="131"/>
        <v/>
      </c>
      <c r="AB41" s="253" t="str">
        <f t="shared" si="131"/>
        <v/>
      </c>
      <c r="AC41" s="253" t="str">
        <f t="shared" si="131"/>
        <v/>
      </c>
      <c r="AD41" s="253" t="str">
        <f t="shared" si="131"/>
        <v/>
      </c>
      <c r="AE41" s="254" t="str">
        <f t="shared" ref="AE41:AN41" si="132">IFERROR(RANK(U41,$U41:$AD41,0)+COUNTIF($U41:U41,U41)-1,"")</f>
        <v/>
      </c>
      <c r="AF41" s="254" t="str">
        <f t="shared" si="132"/>
        <v/>
      </c>
      <c r="AG41" s="254" t="str">
        <f t="shared" si="132"/>
        <v/>
      </c>
      <c r="AH41" s="254">
        <f t="shared" si="132"/>
        <v>2</v>
      </c>
      <c r="AI41" s="254">
        <f t="shared" si="132"/>
        <v>1</v>
      </c>
      <c r="AJ41" s="254" t="str">
        <f t="shared" si="132"/>
        <v/>
      </c>
      <c r="AK41" s="254" t="str">
        <f t="shared" si="132"/>
        <v/>
      </c>
      <c r="AL41" s="254" t="str">
        <f t="shared" si="132"/>
        <v/>
      </c>
      <c r="AM41" s="254" t="str">
        <f t="shared" si="132"/>
        <v/>
      </c>
      <c r="AN41" s="254" t="str">
        <f t="shared" si="132"/>
        <v/>
      </c>
      <c r="AO41" s="379" t="str">
        <f t="shared" si="15"/>
        <v/>
      </c>
      <c r="AP41" s="380" t="str">
        <f t="shared" si="16"/>
        <v/>
      </c>
      <c r="AQ41" s="380" t="str">
        <f t="shared" si="17"/>
        <v/>
      </c>
      <c r="AR41" s="380" t="str">
        <f t="shared" si="18"/>
        <v>dapat menunjukkan kemampuan dalam mempraktikkan gerak dasar pengenalan air, gerakan meluncur, gerakan kaki, gerakan lengan, gerakan mengambil napas, dan koordinasi gerakan renang gaya dada.</v>
      </c>
      <c r="AS41" s="380" t="str">
        <f t="shared" si="19"/>
        <v>dapat memahami dan mampu menerapkan konsep pemeliharaan kebersihan dan kesehatan alat reproduksi, serta kesehatan diri dan orang lain dari penyakit menular dan tidak menular sesuai dengan pola perilaku hidup sehat.</v>
      </c>
      <c r="AT41" s="380" t="str">
        <f t="shared" si="20"/>
        <v/>
      </c>
      <c r="AU41" s="380" t="str">
        <f t="shared" si="21"/>
        <v/>
      </c>
      <c r="AV41" s="380" t="str">
        <f t="shared" si="22"/>
        <v/>
      </c>
      <c r="AW41" s="380" t="str">
        <f t="shared" si="23"/>
        <v/>
      </c>
      <c r="AX41" s="380" t="str">
        <f t="shared" si="24"/>
        <v/>
      </c>
      <c r="AY41" s="255">
        <f t="shared" ref="AY41:BH41" si="133">IF(D41&lt;$R$16,D41,"")</f>
        <v>87</v>
      </c>
      <c r="AZ41" s="255">
        <f t="shared" si="133"/>
        <v>88</v>
      </c>
      <c r="BA41" s="255">
        <f t="shared" si="133"/>
        <v>88</v>
      </c>
      <c r="BB41" s="255" t="str">
        <f t="shared" si="133"/>
        <v/>
      </c>
      <c r="BC41" s="255" t="str">
        <f t="shared" si="133"/>
        <v/>
      </c>
      <c r="BD41" s="255">
        <f t="shared" si="133"/>
        <v>0</v>
      </c>
      <c r="BE41" s="255">
        <f t="shared" si="133"/>
        <v>0</v>
      </c>
      <c r="BF41" s="255">
        <f t="shared" si="133"/>
        <v>0</v>
      </c>
      <c r="BG41" s="255">
        <f t="shared" si="133"/>
        <v>0</v>
      </c>
      <c r="BH41" s="255">
        <f t="shared" si="133"/>
        <v>0</v>
      </c>
      <c r="BI41" s="225">
        <f t="shared" ref="BI41:BR41" si="134">IFERROR(RANK(AY41,$AY41:$BH41,0)+COUNTIF($AY41:AY41,AY41)-1,"")</f>
        <v>3</v>
      </c>
      <c r="BJ41" s="225">
        <f t="shared" si="134"/>
        <v>1</v>
      </c>
      <c r="BK41" s="225">
        <f t="shared" si="134"/>
        <v>2</v>
      </c>
      <c r="BL41" s="225" t="str">
        <f t="shared" si="134"/>
        <v/>
      </c>
      <c r="BM41" s="225" t="str">
        <f t="shared" si="134"/>
        <v/>
      </c>
      <c r="BN41" s="225">
        <f t="shared" si="134"/>
        <v>4</v>
      </c>
      <c r="BO41" s="225">
        <f t="shared" si="134"/>
        <v>5</v>
      </c>
      <c r="BP41" s="225">
        <f t="shared" si="134"/>
        <v>6</v>
      </c>
      <c r="BQ41" s="225">
        <f t="shared" si="134"/>
        <v>7</v>
      </c>
      <c r="BR41" s="225">
        <f t="shared" si="134"/>
        <v>8</v>
      </c>
      <c r="BS41" s="379" t="str">
        <f t="shared" si="27"/>
        <v>dapat menunjukkan kemampuan dalam mempraktikkan berbagai  variasi pola gerak dasar lokomotor, non-lokomotor, dan manipulatif dalam berbagai olahraga tradisional anak Indonesia</v>
      </c>
      <c r="BT41" s="377" t="str">
        <f t="shared" si="28"/>
        <v>dapat menunjukkan kemampuan dalam mempraktikkan pola langkah dasar, gerak dan ayunan lengan dan tangan, pelurusan sendi, dan irama gerak dengan benar.</v>
      </c>
      <c r="BU41" s="377" t="str">
        <f t="shared" si="29"/>
        <v>dapat menunjukkan kemampuan dalam mempraktikkan berbagai perpaduan pola gerak dominan senam lantai tanpa menggunakan alat dengan benar.</v>
      </c>
      <c r="BV41" s="377" t="str">
        <f t="shared" si="30"/>
        <v/>
      </c>
      <c r="BW41" s="377" t="str">
        <f t="shared" si="31"/>
        <v/>
      </c>
      <c r="BX41" s="377">
        <f t="shared" si="32"/>
        <v>0</v>
      </c>
      <c r="BY41" s="377">
        <f t="shared" si="33"/>
        <v>0</v>
      </c>
      <c r="BZ41" s="377">
        <f t="shared" si="34"/>
        <v>0</v>
      </c>
      <c r="CA41" s="377">
        <f t="shared" si="35"/>
        <v>0</v>
      </c>
      <c r="CB41" s="377">
        <f t="shared" si="36"/>
        <v>0</v>
      </c>
      <c r="CC41" s="257" t="str">
        <f t="shared" si="37"/>
        <v>Kompetensi dalam hal 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41"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row>
    <row r="42" spans="1:82" ht="18.75" customHeight="1">
      <c r="A42" s="190"/>
      <c r="B42" s="208">
        <f>'DATA PESERTA DIDIK'!A32</f>
        <v>27</v>
      </c>
      <c r="C42" s="248" t="str">
        <f>'DATA PESERTA DIDIK'!D32</f>
        <v>SULTAN ATHALA DAVILLIO JAYANEGARA</v>
      </c>
      <c r="D42" s="297">
        <v>95</v>
      </c>
      <c r="E42" s="249">
        <v>88</v>
      </c>
      <c r="F42" s="297">
        <v>88</v>
      </c>
      <c r="G42" s="249">
        <v>96</v>
      </c>
      <c r="H42" s="249">
        <v>93</v>
      </c>
      <c r="I42" s="249"/>
      <c r="J42" s="249"/>
      <c r="K42" s="249"/>
      <c r="L42" s="249"/>
      <c r="M42" s="249"/>
      <c r="N42" s="250">
        <f t="shared" si="6"/>
        <v>92</v>
      </c>
      <c r="O42" s="251"/>
      <c r="P42" s="251">
        <v>95</v>
      </c>
      <c r="Q42" s="250">
        <f t="shared" si="7"/>
        <v>95</v>
      </c>
      <c r="R42" s="250">
        <f t="shared" si="8"/>
        <v>93</v>
      </c>
      <c r="S42" s="190"/>
      <c r="T42" s="190"/>
      <c r="U42" s="253">
        <f t="shared" ref="U42:AD42" si="135">IF(D42&gt;=$R$16,D42,"")</f>
        <v>95</v>
      </c>
      <c r="V42" s="253" t="str">
        <f t="shared" si="135"/>
        <v/>
      </c>
      <c r="W42" s="253" t="str">
        <f t="shared" si="135"/>
        <v/>
      </c>
      <c r="X42" s="253">
        <f t="shared" si="135"/>
        <v>96</v>
      </c>
      <c r="Y42" s="253">
        <f t="shared" si="135"/>
        <v>93</v>
      </c>
      <c r="Z42" s="253" t="str">
        <f t="shared" si="135"/>
        <v/>
      </c>
      <c r="AA42" s="253" t="str">
        <f t="shared" si="135"/>
        <v/>
      </c>
      <c r="AB42" s="253" t="str">
        <f t="shared" si="135"/>
        <v/>
      </c>
      <c r="AC42" s="253" t="str">
        <f t="shared" si="135"/>
        <v/>
      </c>
      <c r="AD42" s="253" t="str">
        <f t="shared" si="135"/>
        <v/>
      </c>
      <c r="AE42" s="254">
        <f t="shared" ref="AE42:AN42" si="136">IFERROR(RANK(U42,$U42:$AD42,0)+COUNTIF($U42:U42,U42)-1,"")</f>
        <v>2</v>
      </c>
      <c r="AF42" s="254" t="str">
        <f t="shared" si="136"/>
        <v/>
      </c>
      <c r="AG42" s="254" t="str">
        <f t="shared" si="136"/>
        <v/>
      </c>
      <c r="AH42" s="254">
        <f t="shared" si="136"/>
        <v>1</v>
      </c>
      <c r="AI42" s="254">
        <f t="shared" si="136"/>
        <v>3</v>
      </c>
      <c r="AJ42" s="254" t="str">
        <f t="shared" si="136"/>
        <v/>
      </c>
      <c r="AK42" s="254" t="str">
        <f t="shared" si="136"/>
        <v/>
      </c>
      <c r="AL42" s="254" t="str">
        <f t="shared" si="136"/>
        <v/>
      </c>
      <c r="AM42" s="254" t="str">
        <f t="shared" si="136"/>
        <v/>
      </c>
      <c r="AN42" s="254" t="str">
        <f t="shared" si="136"/>
        <v/>
      </c>
      <c r="AO42" s="379" t="str">
        <f t="shared" si="15"/>
        <v>dapat menunjukkan kemampuan dalam mempraktikkan berbagai  variasi pola gerak dasar lokomotor, non-lokomotor, dan manipulatif dalam berbagai olahraga tradisional anak Indonesia</v>
      </c>
      <c r="AP42" s="380" t="str">
        <f t="shared" si="16"/>
        <v/>
      </c>
      <c r="AQ42" s="380" t="str">
        <f t="shared" si="17"/>
        <v/>
      </c>
      <c r="AR42" s="380" t="str">
        <f t="shared" si="18"/>
        <v>dapat menunjukkan kemampuan dalam mempraktikkan gerak dasar pengenalan air, gerakan meluncur, gerakan kaki, gerakan lengan, gerakan mengambil napas, dan koordinasi gerakan renang gaya dada.</v>
      </c>
      <c r="AS42" s="380" t="str">
        <f t="shared" si="19"/>
        <v>dapat memahami dan mampu menerapkan konsep pemeliharaan kebersihan dan kesehatan alat reproduksi, serta kesehatan diri dan orang lain dari penyakit menular dan tidak menular sesuai dengan pola perilaku hidup sehat.</v>
      </c>
      <c r="AT42" s="380" t="str">
        <f t="shared" si="20"/>
        <v/>
      </c>
      <c r="AU42" s="380" t="str">
        <f t="shared" si="21"/>
        <v/>
      </c>
      <c r="AV42" s="380" t="str">
        <f t="shared" si="22"/>
        <v/>
      </c>
      <c r="AW42" s="380" t="str">
        <f t="shared" si="23"/>
        <v/>
      </c>
      <c r="AX42" s="380" t="str">
        <f t="shared" si="24"/>
        <v/>
      </c>
      <c r="AY42" s="255" t="str">
        <f t="shared" ref="AY42:BH42" si="137">IF(D42&lt;$R$16,D42,"")</f>
        <v/>
      </c>
      <c r="AZ42" s="255">
        <f t="shared" si="137"/>
        <v>88</v>
      </c>
      <c r="BA42" s="255">
        <f t="shared" si="137"/>
        <v>88</v>
      </c>
      <c r="BB42" s="255" t="str">
        <f t="shared" si="137"/>
        <v/>
      </c>
      <c r="BC42" s="255" t="str">
        <f t="shared" si="137"/>
        <v/>
      </c>
      <c r="BD42" s="255">
        <f t="shared" si="137"/>
        <v>0</v>
      </c>
      <c r="BE42" s="255">
        <f t="shared" si="137"/>
        <v>0</v>
      </c>
      <c r="BF42" s="255">
        <f t="shared" si="137"/>
        <v>0</v>
      </c>
      <c r="BG42" s="255">
        <f t="shared" si="137"/>
        <v>0</v>
      </c>
      <c r="BH42" s="255">
        <f t="shared" si="137"/>
        <v>0</v>
      </c>
      <c r="BI42" s="225" t="str">
        <f t="shared" ref="BI42:BR42" si="138">IFERROR(RANK(AY42,$AY42:$BH42,0)+COUNTIF($AY42:AY42,AY42)-1,"")</f>
        <v/>
      </c>
      <c r="BJ42" s="225">
        <f t="shared" si="138"/>
        <v>1</v>
      </c>
      <c r="BK42" s="225">
        <f t="shared" si="138"/>
        <v>2</v>
      </c>
      <c r="BL42" s="225" t="str">
        <f t="shared" si="138"/>
        <v/>
      </c>
      <c r="BM42" s="225" t="str">
        <f t="shared" si="138"/>
        <v/>
      </c>
      <c r="BN42" s="225">
        <f t="shared" si="138"/>
        <v>3</v>
      </c>
      <c r="BO42" s="225">
        <f t="shared" si="138"/>
        <v>4</v>
      </c>
      <c r="BP42" s="225">
        <f t="shared" si="138"/>
        <v>5</v>
      </c>
      <c r="BQ42" s="225">
        <f t="shared" si="138"/>
        <v>6</v>
      </c>
      <c r="BR42" s="225">
        <f t="shared" si="138"/>
        <v>7</v>
      </c>
      <c r="BS42" s="379" t="str">
        <f t="shared" si="27"/>
        <v/>
      </c>
      <c r="BT42" s="377" t="str">
        <f t="shared" si="28"/>
        <v>dapat menunjukkan kemampuan dalam mempraktikkan pola langkah dasar, gerak dan ayunan lengan dan tangan, pelurusan sendi, dan irama gerak dengan benar.</v>
      </c>
      <c r="BU42" s="377" t="str">
        <f t="shared" si="29"/>
        <v>dapat menunjukkan kemampuan dalam mempraktikkan berbagai perpaduan pola gerak dominan senam lantai tanpa menggunakan alat dengan benar.</v>
      </c>
      <c r="BV42" s="377" t="str">
        <f t="shared" si="30"/>
        <v/>
      </c>
      <c r="BW42" s="377" t="str">
        <f t="shared" si="31"/>
        <v/>
      </c>
      <c r="BX42" s="377">
        <f t="shared" si="32"/>
        <v>0</v>
      </c>
      <c r="BY42" s="377">
        <f t="shared" si="33"/>
        <v>0</v>
      </c>
      <c r="BZ42" s="377">
        <f t="shared" si="34"/>
        <v>0</v>
      </c>
      <c r="CA42" s="377">
        <f t="shared" si="35"/>
        <v>0</v>
      </c>
      <c r="CB42" s="377">
        <f t="shared" si="36"/>
        <v>0</v>
      </c>
      <c r="CC42" s="257" t="str">
        <f t="shared" si="37"/>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sudah tercapai.</v>
      </c>
      <c r="CD42"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perlu ditingkatkan.</v>
      </c>
    </row>
    <row r="43" spans="1:82" ht="18.75" customHeight="1">
      <c r="A43" s="190"/>
      <c r="B43" s="208">
        <f>'DATA PESERTA DIDIK'!A33</f>
        <v>28</v>
      </c>
      <c r="C43" s="248" t="str">
        <f>'DATA PESERTA DIDIK'!D33</f>
        <v>SYIFA AZZAHRA RAHMANIA</v>
      </c>
      <c r="D43" s="297">
        <v>87</v>
      </c>
      <c r="E43" s="249">
        <v>97</v>
      </c>
      <c r="F43" s="297">
        <v>97</v>
      </c>
      <c r="G43" s="249">
        <v>93</v>
      </c>
      <c r="H43" s="249">
        <v>88</v>
      </c>
      <c r="I43" s="249"/>
      <c r="J43" s="249"/>
      <c r="K43" s="249"/>
      <c r="L43" s="249"/>
      <c r="M43" s="249"/>
      <c r="N43" s="250">
        <f t="shared" si="6"/>
        <v>92.4</v>
      </c>
      <c r="O43" s="251"/>
      <c r="P43" s="251">
        <v>98</v>
      </c>
      <c r="Q43" s="250">
        <f t="shared" si="7"/>
        <v>98</v>
      </c>
      <c r="R43" s="250">
        <f t="shared" si="8"/>
        <v>94.266666666666666</v>
      </c>
      <c r="S43" s="190"/>
      <c r="T43" s="190"/>
      <c r="U43" s="253" t="str">
        <f t="shared" ref="U43:AD43" si="139">IF(D43&gt;=$R$16,D43,"")</f>
        <v/>
      </c>
      <c r="V43" s="253">
        <f t="shared" si="139"/>
        <v>97</v>
      </c>
      <c r="W43" s="253">
        <f t="shared" si="139"/>
        <v>97</v>
      </c>
      <c r="X43" s="253">
        <f t="shared" si="139"/>
        <v>93</v>
      </c>
      <c r="Y43" s="253" t="str">
        <f t="shared" si="139"/>
        <v/>
      </c>
      <c r="Z43" s="253" t="str">
        <f t="shared" si="139"/>
        <v/>
      </c>
      <c r="AA43" s="253" t="str">
        <f t="shared" si="139"/>
        <v/>
      </c>
      <c r="AB43" s="253" t="str">
        <f t="shared" si="139"/>
        <v/>
      </c>
      <c r="AC43" s="253" t="str">
        <f t="shared" si="139"/>
        <v/>
      </c>
      <c r="AD43" s="253" t="str">
        <f t="shared" si="139"/>
        <v/>
      </c>
      <c r="AE43" s="254" t="str">
        <f t="shared" ref="AE43:AN43" si="140">IFERROR(RANK(U43,$U43:$AD43,0)+COUNTIF($U43:U43,U43)-1,"")</f>
        <v/>
      </c>
      <c r="AF43" s="254">
        <f t="shared" si="140"/>
        <v>1</v>
      </c>
      <c r="AG43" s="254">
        <f t="shared" si="140"/>
        <v>2</v>
      </c>
      <c r="AH43" s="254">
        <f t="shared" si="140"/>
        <v>3</v>
      </c>
      <c r="AI43" s="254" t="str">
        <f t="shared" si="140"/>
        <v/>
      </c>
      <c r="AJ43" s="254" t="str">
        <f t="shared" si="140"/>
        <v/>
      </c>
      <c r="AK43" s="254" t="str">
        <f t="shared" si="140"/>
        <v/>
      </c>
      <c r="AL43" s="254" t="str">
        <f t="shared" si="140"/>
        <v/>
      </c>
      <c r="AM43" s="254" t="str">
        <f t="shared" si="140"/>
        <v/>
      </c>
      <c r="AN43" s="254" t="str">
        <f t="shared" si="140"/>
        <v/>
      </c>
      <c r="AO43" s="379" t="str">
        <f t="shared" si="15"/>
        <v/>
      </c>
      <c r="AP43" s="380" t="str">
        <f t="shared" si="16"/>
        <v>dapat menunjukkan kemampuan dalam mempraktikkan pola langkah dasar, gerak dan ayunan lengan dan tangan, pelurusan sendi, dan irama gerak dengan benar.</v>
      </c>
      <c r="AQ43" s="380" t="str">
        <f t="shared" si="17"/>
        <v>dapat menunjukkan kemampuan dalam mempraktikkan berbagai perpaduan pola gerak dominan senam lantai tanpa menggunakan alat dengan benar.</v>
      </c>
      <c r="AR43" s="380" t="str">
        <f t="shared" si="18"/>
        <v/>
      </c>
      <c r="AS43" s="380" t="str">
        <f t="shared" si="19"/>
        <v/>
      </c>
      <c r="AT43" s="380" t="str">
        <f t="shared" si="20"/>
        <v/>
      </c>
      <c r="AU43" s="380" t="str">
        <f t="shared" si="21"/>
        <v/>
      </c>
      <c r="AV43" s="380" t="str">
        <f t="shared" si="22"/>
        <v/>
      </c>
      <c r="AW43" s="380" t="str">
        <f t="shared" si="23"/>
        <v/>
      </c>
      <c r="AX43" s="380" t="str">
        <f t="shared" si="24"/>
        <v/>
      </c>
      <c r="AY43" s="255">
        <f t="shared" ref="AY43:BH43" si="141">IF(D43&lt;$R$16,D43,"")</f>
        <v>87</v>
      </c>
      <c r="AZ43" s="255" t="str">
        <f t="shared" si="141"/>
        <v/>
      </c>
      <c r="BA43" s="255" t="str">
        <f t="shared" si="141"/>
        <v/>
      </c>
      <c r="BB43" s="255" t="str">
        <f t="shared" si="141"/>
        <v/>
      </c>
      <c r="BC43" s="255">
        <f t="shared" si="141"/>
        <v>88</v>
      </c>
      <c r="BD43" s="255">
        <f t="shared" si="141"/>
        <v>0</v>
      </c>
      <c r="BE43" s="255">
        <f t="shared" si="141"/>
        <v>0</v>
      </c>
      <c r="BF43" s="255">
        <f t="shared" si="141"/>
        <v>0</v>
      </c>
      <c r="BG43" s="255">
        <f t="shared" si="141"/>
        <v>0</v>
      </c>
      <c r="BH43" s="255">
        <f t="shared" si="141"/>
        <v>0</v>
      </c>
      <c r="BI43" s="225">
        <f t="shared" ref="BI43:BR43" si="142">IFERROR(RANK(AY43,$AY43:$BH43,0)+COUNTIF($AY43:AY43,AY43)-1,"")</f>
        <v>2</v>
      </c>
      <c r="BJ43" s="225" t="str">
        <f t="shared" si="142"/>
        <v/>
      </c>
      <c r="BK43" s="225" t="str">
        <f t="shared" si="142"/>
        <v/>
      </c>
      <c r="BL43" s="225" t="str">
        <f t="shared" si="142"/>
        <v/>
      </c>
      <c r="BM43" s="225">
        <f t="shared" si="142"/>
        <v>1</v>
      </c>
      <c r="BN43" s="225">
        <f t="shared" si="142"/>
        <v>3</v>
      </c>
      <c r="BO43" s="225">
        <f t="shared" si="142"/>
        <v>4</v>
      </c>
      <c r="BP43" s="225">
        <f t="shared" si="142"/>
        <v>5</v>
      </c>
      <c r="BQ43" s="225">
        <f t="shared" si="142"/>
        <v>6</v>
      </c>
      <c r="BR43" s="225">
        <f t="shared" si="142"/>
        <v>7</v>
      </c>
      <c r="BS43" s="379" t="str">
        <f t="shared" si="27"/>
        <v>dapat menunjukkan kemampuan dalam mempraktikkan berbagai  variasi pola gerak dasar lokomotor, non-lokomotor, dan manipulatif dalam berbagai olahraga tradisional anak Indonesia</v>
      </c>
      <c r="BT43" s="377" t="str">
        <f t="shared" si="28"/>
        <v/>
      </c>
      <c r="BU43" s="377" t="str">
        <f t="shared" si="29"/>
        <v/>
      </c>
      <c r="BV43" s="377" t="str">
        <f t="shared" si="30"/>
        <v>dapat menunjukkan kemampuan dalam mempraktikkan gerak dasar pengenalan air, gerakan meluncur, gerakan kaki, gerakan lengan, gerakan mengambil napas, dan koordinasi gerakan renang gaya dada.</v>
      </c>
      <c r="BW43" s="377" t="str">
        <f t="shared" si="31"/>
        <v>dapat memahami dan mampu menerapkan konsep pemeliharaan kebersihan dan kesehatan alat reproduksi, serta kesehatan diri dan orang lain dari penyakit menular dan tidak menular sesuai dengan pola perilaku hidup sehat.</v>
      </c>
      <c r="BX43" s="377">
        <f t="shared" si="32"/>
        <v>0</v>
      </c>
      <c r="BY43" s="377">
        <f t="shared" si="33"/>
        <v>0</v>
      </c>
      <c r="BZ43" s="377">
        <f t="shared" si="34"/>
        <v>0</v>
      </c>
      <c r="CA43" s="377">
        <f t="shared" si="35"/>
        <v>0</v>
      </c>
      <c r="CB43" s="377">
        <f t="shared" si="36"/>
        <v>0</v>
      </c>
      <c r="CC43" s="257" t="str">
        <f t="shared" si="37"/>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 sudah tercapai.</v>
      </c>
      <c r="CD43" s="257" t="str">
        <f t="shared" si="38"/>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44" spans="1:82" ht="18.75" customHeight="1">
      <c r="A44" s="190"/>
      <c r="B44" s="208">
        <f>'DATA PESERTA DIDIK'!A34</f>
        <v>29</v>
      </c>
      <c r="C44" s="248" t="str">
        <f>'DATA PESERTA DIDIK'!D34</f>
        <v>ZERINA RAZEETA SHANUM</v>
      </c>
      <c r="D44" s="297">
        <v>96</v>
      </c>
      <c r="E44" s="249">
        <v>98</v>
      </c>
      <c r="F44" s="297">
        <v>96</v>
      </c>
      <c r="G44" s="249">
        <v>88</v>
      </c>
      <c r="H44" s="249">
        <v>94</v>
      </c>
      <c r="I44" s="249"/>
      <c r="J44" s="249"/>
      <c r="K44" s="249"/>
      <c r="L44" s="249"/>
      <c r="M44" s="249"/>
      <c r="N44" s="250">
        <f t="shared" si="6"/>
        <v>94.4</v>
      </c>
      <c r="O44" s="251"/>
      <c r="P44" s="251">
        <v>92</v>
      </c>
      <c r="Q44" s="250">
        <f t="shared" si="7"/>
        <v>92</v>
      </c>
      <c r="R44" s="250">
        <f t="shared" si="8"/>
        <v>93.600000000000009</v>
      </c>
      <c r="S44" s="190"/>
      <c r="T44" s="190"/>
      <c r="U44" s="253">
        <f t="shared" ref="U44:AD44" si="143">IF(D44&gt;=$R$16,D44,"")</f>
        <v>96</v>
      </c>
      <c r="V44" s="253">
        <f t="shared" si="143"/>
        <v>98</v>
      </c>
      <c r="W44" s="253">
        <f t="shared" si="143"/>
        <v>96</v>
      </c>
      <c r="X44" s="253" t="str">
        <f t="shared" si="143"/>
        <v/>
      </c>
      <c r="Y44" s="253">
        <f t="shared" si="143"/>
        <v>94</v>
      </c>
      <c r="Z44" s="253" t="str">
        <f t="shared" si="143"/>
        <v/>
      </c>
      <c r="AA44" s="253" t="str">
        <f t="shared" si="143"/>
        <v/>
      </c>
      <c r="AB44" s="253" t="str">
        <f t="shared" si="143"/>
        <v/>
      </c>
      <c r="AC44" s="253" t="str">
        <f t="shared" si="143"/>
        <v/>
      </c>
      <c r="AD44" s="253" t="str">
        <f t="shared" si="143"/>
        <v/>
      </c>
      <c r="AE44" s="254">
        <f t="shared" ref="AE44:AN44" si="144">IFERROR(RANK(U44,$U44:$AD44,0)+COUNTIF($U44:U44,U44)-1,"")</f>
        <v>2</v>
      </c>
      <c r="AF44" s="254">
        <f t="shared" si="144"/>
        <v>1</v>
      </c>
      <c r="AG44" s="254">
        <f t="shared" si="144"/>
        <v>3</v>
      </c>
      <c r="AH44" s="254" t="str">
        <f t="shared" si="144"/>
        <v/>
      </c>
      <c r="AI44" s="254">
        <f t="shared" si="144"/>
        <v>4</v>
      </c>
      <c r="AJ44" s="254" t="str">
        <f t="shared" si="144"/>
        <v/>
      </c>
      <c r="AK44" s="254" t="str">
        <f t="shared" si="144"/>
        <v/>
      </c>
      <c r="AL44" s="254" t="str">
        <f t="shared" si="144"/>
        <v/>
      </c>
      <c r="AM44" s="254" t="str">
        <f t="shared" si="144"/>
        <v/>
      </c>
      <c r="AN44" s="254" t="str">
        <f t="shared" si="144"/>
        <v/>
      </c>
      <c r="AO44" s="379" t="str">
        <f t="shared" si="15"/>
        <v>dapat menunjukkan kemampuan dalam mempraktikkan berbagai  variasi pola gerak dasar lokomotor, non-lokomotor, dan manipulatif dalam berbagai olahraga tradisional anak Indonesia</v>
      </c>
      <c r="AP44" s="380" t="str">
        <f t="shared" si="16"/>
        <v>dapat menunjukkan kemampuan dalam mempraktikkan pola langkah dasar, gerak dan ayunan lengan dan tangan, pelurusan sendi, dan irama gerak dengan benar.</v>
      </c>
      <c r="AQ44" s="380" t="str">
        <f t="shared" si="17"/>
        <v>dapat menunjukkan kemampuan dalam mempraktikkan berbagai perpaduan pola gerak dominan senam lantai tanpa menggunakan alat dengan benar.</v>
      </c>
      <c r="AR44" s="380" t="str">
        <f t="shared" si="18"/>
        <v/>
      </c>
      <c r="AS44" s="380" t="str">
        <f t="shared" si="19"/>
        <v>dapat memahami dan mampu menerapkan konsep pemeliharaan kebersihan dan kesehatan alat reproduksi, serta kesehatan diri dan orang lain dari penyakit menular dan tidak menular sesuai dengan pola perilaku hidup sehat.</v>
      </c>
      <c r="AT44" s="380" t="str">
        <f t="shared" si="20"/>
        <v/>
      </c>
      <c r="AU44" s="380" t="str">
        <f t="shared" si="21"/>
        <v/>
      </c>
      <c r="AV44" s="380" t="str">
        <f t="shared" si="22"/>
        <v/>
      </c>
      <c r="AW44" s="380" t="str">
        <f t="shared" si="23"/>
        <v/>
      </c>
      <c r="AX44" s="380" t="str">
        <f t="shared" si="24"/>
        <v/>
      </c>
      <c r="AY44" s="255" t="str">
        <f t="shared" ref="AY44:BH44" si="145">IF(D44&lt;$R$16,D44,"")</f>
        <v/>
      </c>
      <c r="AZ44" s="255" t="str">
        <f t="shared" si="145"/>
        <v/>
      </c>
      <c r="BA44" s="255" t="str">
        <f t="shared" si="145"/>
        <v/>
      </c>
      <c r="BB44" s="255">
        <f t="shared" si="145"/>
        <v>88</v>
      </c>
      <c r="BC44" s="255" t="str">
        <f t="shared" si="145"/>
        <v/>
      </c>
      <c r="BD44" s="255">
        <f t="shared" si="145"/>
        <v>0</v>
      </c>
      <c r="BE44" s="255">
        <f t="shared" si="145"/>
        <v>0</v>
      </c>
      <c r="BF44" s="255">
        <f t="shared" si="145"/>
        <v>0</v>
      </c>
      <c r="BG44" s="255">
        <f t="shared" si="145"/>
        <v>0</v>
      </c>
      <c r="BH44" s="255">
        <f t="shared" si="145"/>
        <v>0</v>
      </c>
      <c r="BI44" s="225" t="str">
        <f t="shared" ref="BI44:BR44" si="146">IFERROR(RANK(AY44,$AY44:$BH44,0)+COUNTIF($AY44:AY44,AY44)-1,"")</f>
        <v/>
      </c>
      <c r="BJ44" s="225" t="str">
        <f t="shared" si="146"/>
        <v/>
      </c>
      <c r="BK44" s="225" t="str">
        <f t="shared" si="146"/>
        <v/>
      </c>
      <c r="BL44" s="225">
        <f t="shared" si="146"/>
        <v>1</v>
      </c>
      <c r="BM44" s="225" t="str">
        <f t="shared" si="146"/>
        <v/>
      </c>
      <c r="BN44" s="225">
        <f t="shared" si="146"/>
        <v>2</v>
      </c>
      <c r="BO44" s="225">
        <f t="shared" si="146"/>
        <v>3</v>
      </c>
      <c r="BP44" s="225">
        <f t="shared" si="146"/>
        <v>4</v>
      </c>
      <c r="BQ44" s="225">
        <f t="shared" si="146"/>
        <v>5</v>
      </c>
      <c r="BR44" s="225">
        <f t="shared" si="146"/>
        <v>6</v>
      </c>
      <c r="BS44" s="379" t="str">
        <f t="shared" si="27"/>
        <v/>
      </c>
      <c r="BT44" s="377" t="str">
        <f t="shared" si="28"/>
        <v/>
      </c>
      <c r="BU44" s="377" t="str">
        <f t="shared" si="29"/>
        <v/>
      </c>
      <c r="BV44" s="377" t="str">
        <f t="shared" si="30"/>
        <v>dapat menunjukkan kemampuan dalam mempraktikkan gerak dasar pengenalan air, gerakan meluncur, gerakan kaki, gerakan lengan, gerakan mengambil napas, dan koordinasi gerakan renang gaya dada.</v>
      </c>
      <c r="BW44" s="377" t="str">
        <f t="shared" si="31"/>
        <v/>
      </c>
      <c r="BX44" s="377">
        <f t="shared" si="32"/>
        <v>0</v>
      </c>
      <c r="BY44" s="377">
        <f t="shared" si="33"/>
        <v>0</v>
      </c>
      <c r="BZ44" s="377">
        <f t="shared" si="34"/>
        <v>0</v>
      </c>
      <c r="CA44" s="377">
        <f t="shared" si="35"/>
        <v>0</v>
      </c>
      <c r="CB44" s="377">
        <f t="shared" si="36"/>
        <v>0</v>
      </c>
      <c r="CC44"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sudah tercapai.</v>
      </c>
      <c r="CD44" s="257" t="str">
        <f t="shared" si="38"/>
        <v>Kompetensi dalam hal dapat menunjukkan kemampuan dalam mempraktikkan gerak dasar pengenalan air, gerakan meluncur, gerakan kaki, gerakan lengan, gerakan mengambil napas, dan koordinasi gerakan renang gaya dada. perlu ditingkatkan.</v>
      </c>
    </row>
    <row r="45" spans="1:82" ht="18.75" customHeight="1">
      <c r="A45" s="190"/>
      <c r="B45" s="208">
        <f>'DATA PESERTA DIDIK'!A35</f>
        <v>30</v>
      </c>
      <c r="C45" s="248" t="str">
        <f>'DATA PESERTA DIDIK'!D35</f>
        <v>ANAYRA TALITHA AZZAHRA</v>
      </c>
      <c r="D45" s="297">
        <v>96</v>
      </c>
      <c r="E45" s="249">
        <v>90</v>
      </c>
      <c r="F45" s="297">
        <v>91</v>
      </c>
      <c r="G45" s="249">
        <v>94</v>
      </c>
      <c r="H45" s="249">
        <v>90</v>
      </c>
      <c r="I45" s="249"/>
      <c r="J45" s="249"/>
      <c r="K45" s="249"/>
      <c r="L45" s="249"/>
      <c r="M45" s="249"/>
      <c r="N45" s="250">
        <f t="shared" si="6"/>
        <v>92.2</v>
      </c>
      <c r="O45" s="251"/>
      <c r="P45" s="251">
        <v>91</v>
      </c>
      <c r="Q45" s="250">
        <f t="shared" si="7"/>
        <v>91</v>
      </c>
      <c r="R45" s="250">
        <f t="shared" si="8"/>
        <v>91.8</v>
      </c>
      <c r="S45" s="190"/>
      <c r="T45" s="190"/>
      <c r="U45" s="253">
        <f t="shared" ref="U45:AD45" si="147">IF(D45&gt;=$R$16,D45,"")</f>
        <v>96</v>
      </c>
      <c r="V45" s="253">
        <f t="shared" si="147"/>
        <v>90</v>
      </c>
      <c r="W45" s="253">
        <f t="shared" si="147"/>
        <v>91</v>
      </c>
      <c r="X45" s="253">
        <f t="shared" si="147"/>
        <v>94</v>
      </c>
      <c r="Y45" s="253">
        <f t="shared" si="147"/>
        <v>90</v>
      </c>
      <c r="Z45" s="253" t="str">
        <f t="shared" si="147"/>
        <v/>
      </c>
      <c r="AA45" s="253" t="str">
        <f t="shared" si="147"/>
        <v/>
      </c>
      <c r="AB45" s="253" t="str">
        <f t="shared" si="147"/>
        <v/>
      </c>
      <c r="AC45" s="253" t="str">
        <f t="shared" si="147"/>
        <v/>
      </c>
      <c r="AD45" s="253" t="str">
        <f t="shared" si="147"/>
        <v/>
      </c>
      <c r="AE45" s="254">
        <f t="shared" ref="AE45:AN45" si="148">IFERROR(RANK(U45,$U45:$AD45,0)+COUNTIF($U45:U45,U45)-1,"")</f>
        <v>1</v>
      </c>
      <c r="AF45" s="254">
        <f t="shared" si="148"/>
        <v>4</v>
      </c>
      <c r="AG45" s="254">
        <f t="shared" si="148"/>
        <v>3</v>
      </c>
      <c r="AH45" s="254">
        <f t="shared" si="148"/>
        <v>2</v>
      </c>
      <c r="AI45" s="254">
        <f t="shared" si="148"/>
        <v>5</v>
      </c>
      <c r="AJ45" s="254" t="str">
        <f t="shared" si="148"/>
        <v/>
      </c>
      <c r="AK45" s="254" t="str">
        <f t="shared" si="148"/>
        <v/>
      </c>
      <c r="AL45" s="254" t="str">
        <f t="shared" si="148"/>
        <v/>
      </c>
      <c r="AM45" s="254" t="str">
        <f t="shared" si="148"/>
        <v/>
      </c>
      <c r="AN45" s="254" t="str">
        <f t="shared" si="148"/>
        <v/>
      </c>
      <c r="AO45" s="379" t="str">
        <f t="shared" si="15"/>
        <v>dapat menunjukkan kemampuan dalam mempraktikkan berbagai  variasi pola gerak dasar lokomotor, non-lokomotor, dan manipulatif dalam berbagai olahraga tradisional anak Indonesia</v>
      </c>
      <c r="AP45" s="380" t="str">
        <f t="shared" si="16"/>
        <v/>
      </c>
      <c r="AQ45" s="380" t="str">
        <f t="shared" si="17"/>
        <v/>
      </c>
      <c r="AR45" s="380" t="str">
        <f t="shared" si="18"/>
        <v>dapat menunjukkan kemampuan dalam mempraktikkan gerak dasar pengenalan air, gerakan meluncur, gerakan kaki, gerakan lengan, gerakan mengambil napas, dan koordinasi gerakan renang gaya dada.</v>
      </c>
      <c r="AS45" s="380" t="str">
        <f t="shared" si="19"/>
        <v/>
      </c>
      <c r="AT45" s="380" t="str">
        <f t="shared" si="20"/>
        <v/>
      </c>
      <c r="AU45" s="380" t="str">
        <f t="shared" si="21"/>
        <v/>
      </c>
      <c r="AV45" s="380" t="str">
        <f t="shared" si="22"/>
        <v/>
      </c>
      <c r="AW45" s="380" t="str">
        <f t="shared" si="23"/>
        <v/>
      </c>
      <c r="AX45" s="380" t="str">
        <f t="shared" si="24"/>
        <v/>
      </c>
      <c r="AY45" s="255" t="str">
        <f t="shared" ref="AY45:BH45" si="149">IF(D45&lt;$R$16,D45,"")</f>
        <v/>
      </c>
      <c r="AZ45" s="255" t="str">
        <f t="shared" si="149"/>
        <v/>
      </c>
      <c r="BA45" s="255" t="str">
        <f t="shared" si="149"/>
        <v/>
      </c>
      <c r="BB45" s="255" t="str">
        <f t="shared" si="149"/>
        <v/>
      </c>
      <c r="BC45" s="255" t="str">
        <f t="shared" si="149"/>
        <v/>
      </c>
      <c r="BD45" s="255">
        <f t="shared" si="149"/>
        <v>0</v>
      </c>
      <c r="BE45" s="255">
        <f t="shared" si="149"/>
        <v>0</v>
      </c>
      <c r="BF45" s="255">
        <f t="shared" si="149"/>
        <v>0</v>
      </c>
      <c r="BG45" s="255">
        <f t="shared" si="149"/>
        <v>0</v>
      </c>
      <c r="BH45" s="255">
        <f t="shared" si="149"/>
        <v>0</v>
      </c>
      <c r="BI45" s="225" t="str">
        <f t="shared" ref="BI45:BR45" si="150">IFERROR(RANK(AY45,$AY45:$BH45,0)+COUNTIF($AY45:AY45,AY45)-1,"")</f>
        <v/>
      </c>
      <c r="BJ45" s="225" t="str">
        <f t="shared" si="150"/>
        <v/>
      </c>
      <c r="BK45" s="225" t="str">
        <f t="shared" si="150"/>
        <v/>
      </c>
      <c r="BL45" s="225" t="str">
        <f t="shared" si="150"/>
        <v/>
      </c>
      <c r="BM45" s="225" t="str">
        <f t="shared" si="150"/>
        <v/>
      </c>
      <c r="BN45" s="225">
        <f t="shared" si="150"/>
        <v>1</v>
      </c>
      <c r="BO45" s="225">
        <f t="shared" si="150"/>
        <v>2</v>
      </c>
      <c r="BP45" s="225">
        <f t="shared" si="150"/>
        <v>3</v>
      </c>
      <c r="BQ45" s="225">
        <f t="shared" si="150"/>
        <v>4</v>
      </c>
      <c r="BR45" s="225">
        <f t="shared" si="150"/>
        <v>5</v>
      </c>
      <c r="BS45" s="379" t="str">
        <f t="shared" si="27"/>
        <v/>
      </c>
      <c r="BT45" s="377" t="str">
        <f t="shared" si="28"/>
        <v>dapat menunjukkan kemampuan dalam mempraktikkan pola langkah dasar, gerak dan ayunan lengan dan tangan, pelurusan sendi, dan irama gerak dengan benar.</v>
      </c>
      <c r="BU45" s="377" t="str">
        <f t="shared" si="29"/>
        <v>dapat menunjukkan kemampuan dalam mempraktikkan berbagai perpaduan pola gerak dominan senam lantai tanpa menggunakan alat dengan benar.</v>
      </c>
      <c r="BV45" s="377" t="str">
        <f t="shared" si="30"/>
        <v/>
      </c>
      <c r="BW45" s="377" t="str">
        <f t="shared" si="31"/>
        <v>dapat memahami dan mampu menerapkan konsep pemeliharaan kebersihan dan kesehatan alat reproduksi, serta kesehatan diri dan orang lain dari penyakit menular dan tidak menular sesuai dengan pola perilaku hidup sehat.</v>
      </c>
      <c r="BX45" s="377">
        <f t="shared" si="32"/>
        <v>0</v>
      </c>
      <c r="BY45" s="377">
        <f t="shared" si="33"/>
        <v>0</v>
      </c>
      <c r="BZ45" s="377">
        <f t="shared" si="34"/>
        <v>0</v>
      </c>
      <c r="CA45" s="377">
        <f t="shared" si="35"/>
        <v>0</v>
      </c>
      <c r="CB45" s="377">
        <f t="shared" si="36"/>
        <v>0</v>
      </c>
      <c r="CC45" s="257" t="str">
        <f t="shared" si="37"/>
        <v>Kompetensi dalam hal dapat menunjukkan kemampuan dalam mempraktikkan berbagai  variasi pola gerak dasar lokomotor, non-lokomotor, dan manipulatif dalam berbagai olahraga tradisional anak Indonesiadapat menunjukkan kemampuan dalam mempraktikkan gerak dasar pengenalan air, gerakan meluncur, gerakan kaki, gerakan lengan, gerakan mengambil napas, dan koordinasi gerakan renang gaya dada. sudah tercapai.</v>
      </c>
      <c r="CD45" s="257" t="str">
        <f t="shared" si="38"/>
        <v>Kompetensi dalam hal 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memahami dan mampu menerapkan konsep pemeliharaan kebersihan dan kesehatan alat reproduksi, serta kesehatan diri dan orang lain dari penyakit menular dan tidak menular sesuai dengan pola perilaku hidup sehat. perlu ditingkatkan.</v>
      </c>
    </row>
    <row r="46" spans="1:82" ht="18.75" customHeight="1">
      <c r="A46" s="190"/>
      <c r="B46" s="208">
        <f>'DATA PESERTA DIDIK'!A36</f>
        <v>31</v>
      </c>
      <c r="C46" s="248" t="str">
        <f>'DATA PESERTA DIDIK'!D36</f>
        <v>VARIO RAUF WILUTOMO</v>
      </c>
      <c r="D46" s="297">
        <v>91</v>
      </c>
      <c r="E46" s="249">
        <v>88</v>
      </c>
      <c r="F46" s="297">
        <v>98</v>
      </c>
      <c r="G46" s="249">
        <v>98</v>
      </c>
      <c r="H46" s="249">
        <v>94</v>
      </c>
      <c r="I46" s="249"/>
      <c r="J46" s="249"/>
      <c r="K46" s="249"/>
      <c r="L46" s="249"/>
      <c r="M46" s="249"/>
      <c r="N46" s="250">
        <f t="shared" si="6"/>
        <v>93.8</v>
      </c>
      <c r="O46" s="251"/>
      <c r="P46" s="251">
        <v>98</v>
      </c>
      <c r="Q46" s="250">
        <f t="shared" si="7"/>
        <v>98</v>
      </c>
      <c r="R46" s="250">
        <f t="shared" si="8"/>
        <v>95.2</v>
      </c>
      <c r="S46" s="190"/>
      <c r="T46" s="190"/>
      <c r="U46" s="253">
        <f t="shared" ref="U46:AD46" si="151">IF(D46&gt;=$R$16,D46,"")</f>
        <v>91</v>
      </c>
      <c r="V46" s="253" t="str">
        <f t="shared" si="151"/>
        <v/>
      </c>
      <c r="W46" s="253">
        <f t="shared" si="151"/>
        <v>98</v>
      </c>
      <c r="X46" s="253">
        <f t="shared" si="151"/>
        <v>98</v>
      </c>
      <c r="Y46" s="253">
        <f t="shared" si="151"/>
        <v>94</v>
      </c>
      <c r="Z46" s="253" t="str">
        <f t="shared" si="151"/>
        <v/>
      </c>
      <c r="AA46" s="253" t="str">
        <f t="shared" si="151"/>
        <v/>
      </c>
      <c r="AB46" s="253" t="str">
        <f t="shared" si="151"/>
        <v/>
      </c>
      <c r="AC46" s="253" t="str">
        <f t="shared" si="151"/>
        <v/>
      </c>
      <c r="AD46" s="253" t="str">
        <f t="shared" si="151"/>
        <v/>
      </c>
      <c r="AE46" s="254">
        <f t="shared" ref="AE46:AN46" si="152">IFERROR(RANK(U46,$U46:$AD46,0)+COUNTIF($U46:U46,U46)-1,"")</f>
        <v>4</v>
      </c>
      <c r="AF46" s="254" t="str">
        <f t="shared" si="152"/>
        <v/>
      </c>
      <c r="AG46" s="254">
        <f t="shared" si="152"/>
        <v>1</v>
      </c>
      <c r="AH46" s="254">
        <f t="shared" si="152"/>
        <v>2</v>
      </c>
      <c r="AI46" s="254">
        <f t="shared" si="152"/>
        <v>3</v>
      </c>
      <c r="AJ46" s="254" t="str">
        <f t="shared" si="152"/>
        <v/>
      </c>
      <c r="AK46" s="254" t="str">
        <f t="shared" si="152"/>
        <v/>
      </c>
      <c r="AL46" s="254" t="str">
        <f t="shared" si="152"/>
        <v/>
      </c>
      <c r="AM46" s="254" t="str">
        <f t="shared" si="152"/>
        <v/>
      </c>
      <c r="AN46" s="254" t="str">
        <f t="shared" si="152"/>
        <v/>
      </c>
      <c r="AO46" s="379" t="str">
        <f t="shared" si="15"/>
        <v/>
      </c>
      <c r="AP46" s="380" t="str">
        <f t="shared" si="16"/>
        <v/>
      </c>
      <c r="AQ46" s="380" t="str">
        <f t="shared" si="17"/>
        <v>dapat menunjukkan kemampuan dalam mempraktikkan berbagai perpaduan pola gerak dominan senam lantai tanpa menggunakan alat dengan benar.</v>
      </c>
      <c r="AR46" s="380" t="str">
        <f t="shared" si="18"/>
        <v>dapat menunjukkan kemampuan dalam mempraktikkan gerak dasar pengenalan air, gerakan meluncur, gerakan kaki, gerakan lengan, gerakan mengambil napas, dan koordinasi gerakan renang gaya dada.</v>
      </c>
      <c r="AS46" s="380" t="str">
        <f t="shared" si="19"/>
        <v/>
      </c>
      <c r="AT46" s="380" t="str">
        <f t="shared" si="20"/>
        <v/>
      </c>
      <c r="AU46" s="380" t="str">
        <f t="shared" si="21"/>
        <v/>
      </c>
      <c r="AV46" s="380" t="str">
        <f t="shared" si="22"/>
        <v/>
      </c>
      <c r="AW46" s="380" t="str">
        <f t="shared" si="23"/>
        <v/>
      </c>
      <c r="AX46" s="380" t="str">
        <f t="shared" si="24"/>
        <v/>
      </c>
      <c r="AY46" s="255" t="str">
        <f t="shared" ref="AY46:BH46" si="153">IF(D46&lt;$R$16,D46,"")</f>
        <v/>
      </c>
      <c r="AZ46" s="255">
        <f t="shared" si="153"/>
        <v>88</v>
      </c>
      <c r="BA46" s="255" t="str">
        <f t="shared" si="153"/>
        <v/>
      </c>
      <c r="BB46" s="255" t="str">
        <f t="shared" si="153"/>
        <v/>
      </c>
      <c r="BC46" s="255" t="str">
        <f t="shared" si="153"/>
        <v/>
      </c>
      <c r="BD46" s="255">
        <f t="shared" si="153"/>
        <v>0</v>
      </c>
      <c r="BE46" s="255">
        <f t="shared" si="153"/>
        <v>0</v>
      </c>
      <c r="BF46" s="255">
        <f t="shared" si="153"/>
        <v>0</v>
      </c>
      <c r="BG46" s="255">
        <f t="shared" si="153"/>
        <v>0</v>
      </c>
      <c r="BH46" s="255">
        <f t="shared" si="153"/>
        <v>0</v>
      </c>
      <c r="BI46" s="225" t="str">
        <f t="shared" ref="BI46:BR46" si="154">IFERROR(RANK(AY46,$AY46:$BH46,0)+COUNTIF($AY46:AY46,AY46)-1,"")</f>
        <v/>
      </c>
      <c r="BJ46" s="225">
        <f t="shared" si="154"/>
        <v>1</v>
      </c>
      <c r="BK46" s="225" t="str">
        <f t="shared" si="154"/>
        <v/>
      </c>
      <c r="BL46" s="225" t="str">
        <f t="shared" si="154"/>
        <v/>
      </c>
      <c r="BM46" s="225" t="str">
        <f t="shared" si="154"/>
        <v/>
      </c>
      <c r="BN46" s="225">
        <f t="shared" si="154"/>
        <v>2</v>
      </c>
      <c r="BO46" s="225">
        <f t="shared" si="154"/>
        <v>3</v>
      </c>
      <c r="BP46" s="225">
        <f t="shared" si="154"/>
        <v>4</v>
      </c>
      <c r="BQ46" s="225">
        <f t="shared" si="154"/>
        <v>5</v>
      </c>
      <c r="BR46" s="225">
        <f t="shared" si="154"/>
        <v>6</v>
      </c>
      <c r="BS46" s="379" t="str">
        <f t="shared" si="27"/>
        <v>dapat menunjukkan kemampuan dalam mempraktikkan berbagai  variasi pola gerak dasar lokomotor, non-lokomotor, dan manipulatif dalam berbagai olahraga tradisional anak Indonesia</v>
      </c>
      <c r="BT46" s="377" t="str">
        <f t="shared" si="28"/>
        <v>dapat menunjukkan kemampuan dalam mempraktikkan pola langkah dasar, gerak dan ayunan lengan dan tangan, pelurusan sendi, dan irama gerak dengan benar.</v>
      </c>
      <c r="BU46" s="377" t="str">
        <f t="shared" si="29"/>
        <v/>
      </c>
      <c r="BV46" s="377" t="str">
        <f t="shared" si="30"/>
        <v/>
      </c>
      <c r="BW46" s="377" t="str">
        <f t="shared" si="31"/>
        <v>dapat memahami dan mampu menerapkan konsep pemeliharaan kebersihan dan kesehatan alat reproduksi, serta kesehatan diri dan orang lain dari penyakit menular dan tidak menular sesuai dengan pola perilaku hidup sehat.</v>
      </c>
      <c r="BX46" s="377">
        <f t="shared" si="32"/>
        <v>0</v>
      </c>
      <c r="BY46" s="377">
        <f t="shared" si="33"/>
        <v>0</v>
      </c>
      <c r="BZ46" s="377">
        <f t="shared" si="34"/>
        <v>0</v>
      </c>
      <c r="CA46" s="377">
        <f t="shared" si="35"/>
        <v>0</v>
      </c>
      <c r="CB46" s="377">
        <f t="shared" si="36"/>
        <v>0</v>
      </c>
      <c r="CC46" s="257" t="str">
        <f t="shared" si="37"/>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CD46"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perlu ditingkatkan.</v>
      </c>
    </row>
    <row r="47" spans="1:82" ht="18.75" customHeight="1">
      <c r="A47" s="190"/>
      <c r="B47" s="208">
        <f>'DATA PESERTA DIDIK'!A37</f>
        <v>32</v>
      </c>
      <c r="C47" s="248" t="str">
        <f>'DATA PESERTA DIDIK'!D37</f>
        <v>BERLIANTI QAIRINA WIGATI CANDRA</v>
      </c>
      <c r="D47" s="297">
        <v>93</v>
      </c>
      <c r="E47" s="249">
        <v>92</v>
      </c>
      <c r="F47" s="297">
        <v>91</v>
      </c>
      <c r="G47" s="249">
        <v>89</v>
      </c>
      <c r="H47" s="249">
        <v>89</v>
      </c>
      <c r="I47" s="249"/>
      <c r="J47" s="249"/>
      <c r="K47" s="249"/>
      <c r="L47" s="249"/>
      <c r="M47" s="249"/>
      <c r="N47" s="250">
        <f t="shared" si="6"/>
        <v>90.8</v>
      </c>
      <c r="O47" s="251"/>
      <c r="P47" s="251">
        <v>93</v>
      </c>
      <c r="Q47" s="250">
        <f t="shared" si="7"/>
        <v>93</v>
      </c>
      <c r="R47" s="250">
        <f t="shared" si="8"/>
        <v>91.533333333333346</v>
      </c>
      <c r="S47" s="190"/>
      <c r="T47" s="190"/>
      <c r="U47" s="253">
        <f t="shared" ref="U47:AD47" si="155">IF(D47&gt;=$R$16,D47,"")</f>
        <v>93</v>
      </c>
      <c r="V47" s="253">
        <f t="shared" si="155"/>
        <v>92</v>
      </c>
      <c r="W47" s="253">
        <f t="shared" si="155"/>
        <v>91</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f t="shared" ref="AE47:AN47" si="156">IFERROR(RANK(U47,$U47:$AD47,0)+COUNTIF($U47:U47,U47)-1,"")</f>
        <v>1</v>
      </c>
      <c r="AF47" s="254">
        <f t="shared" si="156"/>
        <v>2</v>
      </c>
      <c r="AG47" s="254">
        <f t="shared" si="156"/>
        <v>3</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79" t="str">
        <f t="shared" si="15"/>
        <v>dapat menunjukkan kemampuan dalam mempraktikkan berbagai  variasi pola gerak dasar lokomotor, non-lokomotor, dan manipulatif dalam berbagai olahraga tradisional anak Indonesia</v>
      </c>
      <c r="AP47" s="380" t="str">
        <f t="shared" si="16"/>
        <v>dapat menunjukkan kemampuan dalam mempraktikkan pola langkah dasar, gerak dan ayunan lengan dan tangan, pelurusan sendi, dan irama gerak dengan benar.</v>
      </c>
      <c r="AQ47" s="380" t="str">
        <f t="shared" si="17"/>
        <v/>
      </c>
      <c r="AR47" s="380" t="str">
        <f t="shared" si="18"/>
        <v/>
      </c>
      <c r="AS47" s="380" t="str">
        <f t="shared" si="19"/>
        <v/>
      </c>
      <c r="AT47" s="380" t="str">
        <f t="shared" si="20"/>
        <v/>
      </c>
      <c r="AU47" s="380" t="str">
        <f t="shared" si="21"/>
        <v/>
      </c>
      <c r="AV47" s="380" t="str">
        <f t="shared" si="22"/>
        <v/>
      </c>
      <c r="AW47" s="380" t="str">
        <f t="shared" si="23"/>
        <v/>
      </c>
      <c r="AX47" s="380" t="str">
        <f t="shared" si="24"/>
        <v/>
      </c>
      <c r="AY47" s="255" t="str">
        <f t="shared" ref="AY47:BH47" si="157">IF(D47&lt;$R$16,D47,"")</f>
        <v/>
      </c>
      <c r="AZ47" s="255" t="str">
        <f t="shared" si="157"/>
        <v/>
      </c>
      <c r="BA47" s="255" t="str">
        <f t="shared" si="157"/>
        <v/>
      </c>
      <c r="BB47" s="255">
        <f t="shared" si="157"/>
        <v>89</v>
      </c>
      <c r="BC47" s="255">
        <f t="shared" si="157"/>
        <v>89</v>
      </c>
      <c r="BD47" s="255">
        <f t="shared" si="157"/>
        <v>0</v>
      </c>
      <c r="BE47" s="255">
        <f t="shared" si="157"/>
        <v>0</v>
      </c>
      <c r="BF47" s="255">
        <f t="shared" si="157"/>
        <v>0</v>
      </c>
      <c r="BG47" s="255">
        <f t="shared" si="157"/>
        <v>0</v>
      </c>
      <c r="BH47" s="255">
        <f t="shared" si="157"/>
        <v>0</v>
      </c>
      <c r="BI47" s="225" t="str">
        <f t="shared" ref="BI47:BR47" si="158">IFERROR(RANK(AY47,$AY47:$BH47,0)+COUNTIF($AY47:AY47,AY47)-1,"")</f>
        <v/>
      </c>
      <c r="BJ47" s="225" t="str">
        <f t="shared" si="158"/>
        <v/>
      </c>
      <c r="BK47" s="225" t="str">
        <f t="shared" si="158"/>
        <v/>
      </c>
      <c r="BL47" s="225">
        <f t="shared" si="158"/>
        <v>1</v>
      </c>
      <c r="BM47" s="225">
        <f t="shared" si="158"/>
        <v>2</v>
      </c>
      <c r="BN47" s="225">
        <f t="shared" si="158"/>
        <v>3</v>
      </c>
      <c r="BO47" s="225">
        <f t="shared" si="158"/>
        <v>4</v>
      </c>
      <c r="BP47" s="225">
        <f t="shared" si="158"/>
        <v>5</v>
      </c>
      <c r="BQ47" s="225">
        <f t="shared" si="158"/>
        <v>6</v>
      </c>
      <c r="BR47" s="225">
        <f t="shared" si="158"/>
        <v>7</v>
      </c>
      <c r="BS47" s="379" t="str">
        <f t="shared" si="27"/>
        <v/>
      </c>
      <c r="BT47" s="377" t="str">
        <f t="shared" si="28"/>
        <v/>
      </c>
      <c r="BU47" s="377" t="str">
        <f t="shared" si="29"/>
        <v>dapat menunjukkan kemampuan dalam mempraktikkan berbagai perpaduan pola gerak dominan senam lantai tanpa menggunakan alat dengan benar.</v>
      </c>
      <c r="BV47" s="377" t="str">
        <f t="shared" si="30"/>
        <v>dapat menunjukkan kemampuan dalam mempraktikkan gerak dasar pengenalan air, gerakan meluncur, gerakan kaki, gerakan lengan, gerakan mengambil napas, dan koordinasi gerakan renang gaya dada.</v>
      </c>
      <c r="BW47" s="377" t="str">
        <f t="shared" si="31"/>
        <v>dapat memahami dan mampu menerapkan konsep pemeliharaan kebersihan dan kesehatan alat reproduksi, serta kesehatan diri dan orang lain dari penyakit menular dan tidak menular sesuai dengan pola perilaku hidup sehat.</v>
      </c>
      <c r="BX47" s="377">
        <f t="shared" si="32"/>
        <v>0</v>
      </c>
      <c r="BY47" s="377">
        <f t="shared" si="33"/>
        <v>0</v>
      </c>
      <c r="BZ47" s="377">
        <f t="shared" si="34"/>
        <v>0</v>
      </c>
      <c r="CA47" s="377">
        <f t="shared" si="35"/>
        <v>0</v>
      </c>
      <c r="CB47" s="377">
        <f t="shared" si="36"/>
        <v>0</v>
      </c>
      <c r="CC47" s="257" t="str">
        <f t="shared" si="37"/>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 sudah tercapai.</v>
      </c>
      <c r="CD47" s="257" t="str">
        <f t="shared" si="38"/>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48" spans="1:82" ht="18.75" customHeight="1">
      <c r="A48" s="190"/>
      <c r="B48" s="208">
        <f>'DATA PESERTA DIDIK'!A38</f>
        <v>33</v>
      </c>
      <c r="C48" s="248">
        <f>'DATA PESERTA DIDIK'!D38</f>
        <v>0</v>
      </c>
      <c r="D48" s="297"/>
      <c r="E48" s="249"/>
      <c r="F48" s="297"/>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55">
        <f t="shared" ref="AY48:BH48" si="161">IF(D48&lt;$R$16,D48,"")</f>
        <v>0</v>
      </c>
      <c r="AZ48" s="255">
        <f t="shared" si="161"/>
        <v>0</v>
      </c>
      <c r="BA48" s="255">
        <f t="shared" si="161"/>
        <v>0</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dapat menunjukkan kemampuan dalam mempraktikkan berbagai  variasi pola gerak dasar lokomotor, non-lokomotor, dan manipulatif dalam berbagai olahraga tradisional anak Indonesia</v>
      </c>
      <c r="BT48" s="377" t="str">
        <f t="shared" si="28"/>
        <v>dapat menunjukkan kemampuan dalam mempraktikkan pola langkah dasar, gerak dan ayunan lengan dan tangan, pelurusan sendi, dan irama gerak dengan benar.</v>
      </c>
      <c r="BU48" s="377" t="str">
        <f t="shared" si="29"/>
        <v>dapat menunjukkan kemampuan dalam mempraktikkan berbagai perpaduan pola gerak dominan senam lantai tanpa menggunakan alat dengan benar.</v>
      </c>
      <c r="BV48" s="377" t="str">
        <f t="shared" si="30"/>
        <v>dapat menunjukkan kemampuan dalam mempraktikkan gerak dasar pengenalan air, gerakan meluncur, gerakan kaki, gerakan lengan, gerakan mengambil napas, dan koordinasi gerakan renang gaya dada.</v>
      </c>
      <c r="BW48" s="377" t="str">
        <f t="shared" si="31"/>
        <v>dapat memahami dan mampu menerapkan konsep pemeliharaan kebersihan dan kesehatan alat reproduksi, serta kesehatan diri dan orang lain dari penyakit menular dan tidak menular sesuai dengan pola perilaku hidup sehat.</v>
      </c>
      <c r="BX48" s="377">
        <f t="shared" si="32"/>
        <v>0</v>
      </c>
      <c r="BY48" s="377">
        <f t="shared" si="33"/>
        <v>0</v>
      </c>
      <c r="BZ48" s="377">
        <f t="shared" si="34"/>
        <v>0</v>
      </c>
      <c r="CA48" s="377">
        <f t="shared" si="35"/>
        <v>0</v>
      </c>
      <c r="CB48" s="377">
        <f t="shared" si="36"/>
        <v>0</v>
      </c>
      <c r="CC48" s="257" t="str">
        <f t="shared" si="37"/>
        <v>Kompetensi dalam hal  sudah tercapai.</v>
      </c>
      <c r="CD48"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49" spans="1:82" ht="18.75" customHeight="1">
      <c r="A49" s="190"/>
      <c r="B49" s="208">
        <f>'DATA PESERTA DIDIK'!A39</f>
        <v>34</v>
      </c>
      <c r="C49" s="248">
        <f>'DATA PESERTA DIDIK'!D39</f>
        <v>0</v>
      </c>
      <c r="D49" s="297"/>
      <c r="E49" s="249"/>
      <c r="F49" s="297"/>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55">
        <f t="shared" ref="AY49:BH49" si="165">IF(D49&lt;$R$16,D49,"")</f>
        <v>0</v>
      </c>
      <c r="AZ49" s="255">
        <f t="shared" si="165"/>
        <v>0</v>
      </c>
      <c r="BA49" s="255">
        <f t="shared" si="165"/>
        <v>0</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dapat menunjukkan kemampuan dalam mempraktikkan berbagai  variasi pola gerak dasar lokomotor, non-lokomotor, dan manipulatif dalam berbagai olahraga tradisional anak Indonesia</v>
      </c>
      <c r="BT49" s="377" t="str">
        <f t="shared" si="28"/>
        <v>dapat menunjukkan kemampuan dalam mempraktikkan pola langkah dasar, gerak dan ayunan lengan dan tangan, pelurusan sendi, dan irama gerak dengan benar.</v>
      </c>
      <c r="BU49" s="377" t="str">
        <f t="shared" si="29"/>
        <v>dapat menunjukkan kemampuan dalam mempraktikkan berbagai perpaduan pola gerak dominan senam lantai tanpa menggunakan alat dengan benar.</v>
      </c>
      <c r="BV49" s="377" t="str">
        <f t="shared" si="30"/>
        <v>dapat menunjukkan kemampuan dalam mempraktikkan gerak dasar pengenalan air, gerakan meluncur, gerakan kaki, gerakan lengan, gerakan mengambil napas, dan koordinasi gerakan renang gaya dada.</v>
      </c>
      <c r="BW49" s="377" t="str">
        <f t="shared" si="31"/>
        <v>dapat memahami dan mampu menerapkan konsep pemeliharaan kebersihan dan kesehatan alat reproduksi, serta kesehatan diri dan orang lain dari penyakit menular dan tidak menular sesuai dengan pola perilaku hidup sehat.</v>
      </c>
      <c r="BX49" s="377">
        <f t="shared" si="32"/>
        <v>0</v>
      </c>
      <c r="BY49" s="377">
        <f t="shared" si="33"/>
        <v>0</v>
      </c>
      <c r="BZ49" s="377">
        <f t="shared" si="34"/>
        <v>0</v>
      </c>
      <c r="CA49" s="377">
        <f t="shared" si="35"/>
        <v>0</v>
      </c>
      <c r="CB49" s="377">
        <f t="shared" si="36"/>
        <v>0</v>
      </c>
      <c r="CC49" s="257" t="str">
        <f t="shared" si="37"/>
        <v>Kompetensi dalam hal  sudah tercapai.</v>
      </c>
      <c r="CD49"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55">
        <f t="shared" ref="AY50:BH50" si="169">IF(D50&lt;$R$16,D50,"")</f>
        <v>0</v>
      </c>
      <c r="AZ50" s="255">
        <f t="shared" si="169"/>
        <v>0</v>
      </c>
      <c r="BA50" s="255">
        <f t="shared" si="169"/>
        <v>0</v>
      </c>
      <c r="BB50" s="255">
        <f t="shared" si="169"/>
        <v>0</v>
      </c>
      <c r="BC50" s="255">
        <f t="shared" si="169"/>
        <v>0</v>
      </c>
      <c r="BD50" s="255">
        <f t="shared" si="169"/>
        <v>0</v>
      </c>
      <c r="BE50" s="255">
        <f t="shared" si="169"/>
        <v>0</v>
      </c>
      <c r="BF50" s="255">
        <f t="shared" si="169"/>
        <v>0</v>
      </c>
      <c r="BG50" s="255">
        <f t="shared" si="169"/>
        <v>0</v>
      </c>
      <c r="BH50" s="255">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dapat menunjukkan kemampuan dalam mempraktikkan berbagai  variasi pola gerak dasar lokomotor, non-lokomotor, dan manipulatif dalam berbagai olahraga tradisional anak Indonesia</v>
      </c>
      <c r="BT50" s="377" t="str">
        <f t="shared" si="28"/>
        <v>dapat menunjukkan kemampuan dalam mempraktikkan pola langkah dasar, gerak dan ayunan lengan dan tangan, pelurusan sendi, dan irama gerak dengan benar.</v>
      </c>
      <c r="BU50" s="377" t="str">
        <f t="shared" si="29"/>
        <v>dapat menunjukkan kemampuan dalam mempraktikkan berbagai perpaduan pola gerak dominan senam lantai tanpa menggunakan alat dengan benar.</v>
      </c>
      <c r="BV50" s="377" t="str">
        <f t="shared" si="30"/>
        <v>dapat menunjukkan kemampuan dalam mempraktikkan gerak dasar pengenalan air, gerakan meluncur, gerakan kaki, gerakan lengan, gerakan mengambil napas, dan koordinasi gerakan renang gaya dada.</v>
      </c>
      <c r="BW50" s="377" t="str">
        <f t="shared" si="31"/>
        <v>dapat memahami dan mampu menerapkan konsep pemeliharaan kebersihan dan kesehatan alat reproduksi, serta kesehatan diri dan orang lain dari penyakit menular dan tidak menular sesuai dengan pola perilaku hidup sehat.</v>
      </c>
      <c r="BX50" s="377">
        <f t="shared" si="32"/>
        <v>0</v>
      </c>
      <c r="BY50" s="377">
        <f t="shared" si="33"/>
        <v>0</v>
      </c>
      <c r="BZ50" s="377">
        <f t="shared" si="34"/>
        <v>0</v>
      </c>
      <c r="CA50" s="377">
        <f t="shared" si="35"/>
        <v>0</v>
      </c>
      <c r="CB50" s="377">
        <f t="shared" si="36"/>
        <v>0</v>
      </c>
      <c r="CC50" s="257" t="str">
        <f t="shared" si="37"/>
        <v>Kompetensi dalam hal  sudah tercapai.</v>
      </c>
      <c r="CD50"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55">
        <f t="shared" ref="AY51:BH51" si="173">IF(D51&lt;$R$16,D51,"")</f>
        <v>0</v>
      </c>
      <c r="AZ51" s="255">
        <f t="shared" si="173"/>
        <v>0</v>
      </c>
      <c r="BA51" s="255">
        <f t="shared" si="173"/>
        <v>0</v>
      </c>
      <c r="BB51" s="255">
        <f t="shared" si="173"/>
        <v>0</v>
      </c>
      <c r="BC51" s="255">
        <f t="shared" si="173"/>
        <v>0</v>
      </c>
      <c r="BD51" s="255">
        <f t="shared" si="173"/>
        <v>0</v>
      </c>
      <c r="BE51" s="255">
        <f t="shared" si="173"/>
        <v>0</v>
      </c>
      <c r="BF51" s="255">
        <f t="shared" si="173"/>
        <v>0</v>
      </c>
      <c r="BG51" s="255">
        <f t="shared" si="173"/>
        <v>0</v>
      </c>
      <c r="BH51" s="255">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dapat menunjukkan kemampuan dalam mempraktikkan berbagai  variasi pola gerak dasar lokomotor, non-lokomotor, dan manipulatif dalam berbagai olahraga tradisional anak Indonesia</v>
      </c>
      <c r="BT51" s="377" t="str">
        <f t="shared" si="28"/>
        <v>dapat menunjukkan kemampuan dalam mempraktikkan pola langkah dasar, gerak dan ayunan lengan dan tangan, pelurusan sendi, dan irama gerak dengan benar.</v>
      </c>
      <c r="BU51" s="377" t="str">
        <f t="shared" si="29"/>
        <v>dapat menunjukkan kemampuan dalam mempraktikkan berbagai perpaduan pola gerak dominan senam lantai tanpa menggunakan alat dengan benar.</v>
      </c>
      <c r="BV51" s="377" t="str">
        <f t="shared" si="30"/>
        <v>dapat menunjukkan kemampuan dalam mempraktikkan gerak dasar pengenalan air, gerakan meluncur, gerakan kaki, gerakan lengan, gerakan mengambil napas, dan koordinasi gerakan renang gaya dada.</v>
      </c>
      <c r="BW51" s="377" t="str">
        <f t="shared" si="31"/>
        <v>dapat memahami dan mampu menerapkan konsep pemeliharaan kebersihan dan kesehatan alat reproduksi, serta kesehatan diri dan orang lain dari penyakit menular dan tidak menular sesuai dengan pola perilaku hidup sehat.</v>
      </c>
      <c r="BX51" s="377">
        <f t="shared" si="32"/>
        <v>0</v>
      </c>
      <c r="BY51" s="377">
        <f t="shared" si="33"/>
        <v>0</v>
      </c>
      <c r="BZ51" s="377">
        <f t="shared" si="34"/>
        <v>0</v>
      </c>
      <c r="CA51" s="377">
        <f t="shared" si="35"/>
        <v>0</v>
      </c>
      <c r="CB51" s="377">
        <f t="shared" si="36"/>
        <v>0</v>
      </c>
      <c r="CC51" s="257" t="str">
        <f t="shared" si="37"/>
        <v>Kompetensi dalam hal  sudah tercapai.</v>
      </c>
      <c r="CD51"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55">
        <f t="shared" ref="AY52:BH52" si="177">IF(D52&lt;$R$16,D52,"")</f>
        <v>0</v>
      </c>
      <c r="AZ52" s="255">
        <f t="shared" si="177"/>
        <v>0</v>
      </c>
      <c r="BA52" s="255">
        <f t="shared" si="177"/>
        <v>0</v>
      </c>
      <c r="BB52" s="255">
        <f t="shared" si="177"/>
        <v>0</v>
      </c>
      <c r="BC52" s="255">
        <f t="shared" si="177"/>
        <v>0</v>
      </c>
      <c r="BD52" s="255">
        <f t="shared" si="177"/>
        <v>0</v>
      </c>
      <c r="BE52" s="255">
        <f t="shared" si="177"/>
        <v>0</v>
      </c>
      <c r="BF52" s="255">
        <f t="shared" si="177"/>
        <v>0</v>
      </c>
      <c r="BG52" s="255">
        <f t="shared" si="177"/>
        <v>0</v>
      </c>
      <c r="BH52" s="255">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dapat menunjukkan kemampuan dalam mempraktikkan berbagai  variasi pola gerak dasar lokomotor, non-lokomotor, dan manipulatif dalam berbagai olahraga tradisional anak Indonesia</v>
      </c>
      <c r="BT52" s="377" t="str">
        <f t="shared" si="28"/>
        <v>dapat menunjukkan kemampuan dalam mempraktikkan pola langkah dasar, gerak dan ayunan lengan dan tangan, pelurusan sendi, dan irama gerak dengan benar.</v>
      </c>
      <c r="BU52" s="377" t="str">
        <f t="shared" si="29"/>
        <v>dapat menunjukkan kemampuan dalam mempraktikkan berbagai perpaduan pola gerak dominan senam lantai tanpa menggunakan alat dengan benar.</v>
      </c>
      <c r="BV52" s="377" t="str">
        <f t="shared" si="30"/>
        <v>dapat menunjukkan kemampuan dalam mempraktikkan gerak dasar pengenalan air, gerakan meluncur, gerakan kaki, gerakan lengan, gerakan mengambil napas, dan koordinasi gerakan renang gaya dada.</v>
      </c>
      <c r="BW52" s="377" t="str">
        <f t="shared" si="31"/>
        <v>dapat memahami dan mampu menerapkan konsep pemeliharaan kebersihan dan kesehatan alat reproduksi, serta kesehatan diri dan orang lain dari penyakit menular dan tidak menular sesuai dengan pola perilaku hidup sehat.</v>
      </c>
      <c r="BX52" s="377">
        <f t="shared" si="32"/>
        <v>0</v>
      </c>
      <c r="BY52" s="377">
        <f t="shared" si="33"/>
        <v>0</v>
      </c>
      <c r="BZ52" s="377">
        <f t="shared" si="34"/>
        <v>0</v>
      </c>
      <c r="CA52" s="377">
        <f t="shared" si="35"/>
        <v>0</v>
      </c>
      <c r="CB52" s="377">
        <f t="shared" si="36"/>
        <v>0</v>
      </c>
      <c r="CC52" s="257" t="str">
        <f t="shared" si="37"/>
        <v>Kompetensi dalam hal  sudah tercapai.</v>
      </c>
      <c r="CD52"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55">
        <f t="shared" ref="AY53:BH53" si="181">IF(D53&lt;$R$16,D53,"")</f>
        <v>0</v>
      </c>
      <c r="AZ53" s="255">
        <f t="shared" si="181"/>
        <v>0</v>
      </c>
      <c r="BA53" s="255">
        <f t="shared" si="181"/>
        <v>0</v>
      </c>
      <c r="BB53" s="255">
        <f t="shared" si="181"/>
        <v>0</v>
      </c>
      <c r="BC53" s="255">
        <f t="shared" si="181"/>
        <v>0</v>
      </c>
      <c r="BD53" s="255">
        <f t="shared" si="181"/>
        <v>0</v>
      </c>
      <c r="BE53" s="255">
        <f t="shared" si="181"/>
        <v>0</v>
      </c>
      <c r="BF53" s="255">
        <f t="shared" si="181"/>
        <v>0</v>
      </c>
      <c r="BG53" s="255">
        <f t="shared" si="181"/>
        <v>0</v>
      </c>
      <c r="BH53" s="255">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dapat menunjukkan kemampuan dalam mempraktikkan berbagai  variasi pola gerak dasar lokomotor, non-lokomotor, dan manipulatif dalam berbagai olahraga tradisional anak Indonesia</v>
      </c>
      <c r="BT53" s="377" t="str">
        <f t="shared" si="28"/>
        <v>dapat menunjukkan kemampuan dalam mempraktikkan pola langkah dasar, gerak dan ayunan lengan dan tangan, pelurusan sendi, dan irama gerak dengan benar.</v>
      </c>
      <c r="BU53" s="377" t="str">
        <f t="shared" si="29"/>
        <v>dapat menunjukkan kemampuan dalam mempraktikkan berbagai perpaduan pola gerak dominan senam lantai tanpa menggunakan alat dengan benar.</v>
      </c>
      <c r="BV53" s="377" t="str">
        <f t="shared" si="30"/>
        <v>dapat menunjukkan kemampuan dalam mempraktikkan gerak dasar pengenalan air, gerakan meluncur, gerakan kaki, gerakan lengan, gerakan mengambil napas, dan koordinasi gerakan renang gaya dada.</v>
      </c>
      <c r="BW53" s="377" t="str">
        <f t="shared" si="31"/>
        <v>dapat memahami dan mampu menerapkan konsep pemeliharaan kebersihan dan kesehatan alat reproduksi, serta kesehatan diri dan orang lain dari penyakit menular dan tidak menular sesuai dengan pola perilaku hidup sehat.</v>
      </c>
      <c r="BX53" s="377">
        <f t="shared" si="32"/>
        <v>0</v>
      </c>
      <c r="BY53" s="377">
        <f t="shared" si="33"/>
        <v>0</v>
      </c>
      <c r="BZ53" s="377">
        <f t="shared" si="34"/>
        <v>0</v>
      </c>
      <c r="CA53" s="377">
        <f t="shared" si="35"/>
        <v>0</v>
      </c>
      <c r="CB53" s="377">
        <f t="shared" si="36"/>
        <v>0</v>
      </c>
      <c r="CC53" s="257" t="str">
        <f t="shared" si="37"/>
        <v>Kompetensi dalam hal  sudah tercapai.</v>
      </c>
      <c r="CD53"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55">
        <f t="shared" ref="AY54:BH54" si="185">IF(D54&lt;$R$16,D54,"")</f>
        <v>0</v>
      </c>
      <c r="AZ54" s="255">
        <f t="shared" si="185"/>
        <v>0</v>
      </c>
      <c r="BA54" s="255">
        <f t="shared" si="185"/>
        <v>0</v>
      </c>
      <c r="BB54" s="255">
        <f t="shared" si="185"/>
        <v>0</v>
      </c>
      <c r="BC54" s="255">
        <f t="shared" si="185"/>
        <v>0</v>
      </c>
      <c r="BD54" s="255">
        <f t="shared" si="185"/>
        <v>0</v>
      </c>
      <c r="BE54" s="255">
        <f t="shared" si="185"/>
        <v>0</v>
      </c>
      <c r="BF54" s="255">
        <f t="shared" si="185"/>
        <v>0</v>
      </c>
      <c r="BG54" s="255">
        <f t="shared" si="185"/>
        <v>0</v>
      </c>
      <c r="BH54" s="255">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dapat menunjukkan kemampuan dalam mempraktikkan berbagai  variasi pola gerak dasar lokomotor, non-lokomotor, dan manipulatif dalam berbagai olahraga tradisional anak Indonesia</v>
      </c>
      <c r="BT54" s="377" t="str">
        <f t="shared" si="28"/>
        <v>dapat menunjukkan kemampuan dalam mempraktikkan pola langkah dasar, gerak dan ayunan lengan dan tangan, pelurusan sendi, dan irama gerak dengan benar.</v>
      </c>
      <c r="BU54" s="377" t="str">
        <f t="shared" si="29"/>
        <v>dapat menunjukkan kemampuan dalam mempraktikkan berbagai perpaduan pola gerak dominan senam lantai tanpa menggunakan alat dengan benar.</v>
      </c>
      <c r="BV54" s="377" t="str">
        <f t="shared" si="30"/>
        <v>dapat menunjukkan kemampuan dalam mempraktikkan gerak dasar pengenalan air, gerakan meluncur, gerakan kaki, gerakan lengan, gerakan mengambil napas, dan koordinasi gerakan renang gaya dada.</v>
      </c>
      <c r="BW54" s="377" t="str">
        <f t="shared" si="31"/>
        <v>dapat memahami dan mampu menerapkan konsep pemeliharaan kebersihan dan kesehatan alat reproduksi, serta kesehatan diri dan orang lain dari penyakit menular dan tidak menular sesuai dengan pola perilaku hidup sehat.</v>
      </c>
      <c r="BX54" s="377">
        <f t="shared" si="32"/>
        <v>0</v>
      </c>
      <c r="BY54" s="377">
        <f t="shared" si="33"/>
        <v>0</v>
      </c>
      <c r="BZ54" s="377">
        <f t="shared" si="34"/>
        <v>0</v>
      </c>
      <c r="CA54" s="377">
        <f t="shared" si="35"/>
        <v>0</v>
      </c>
      <c r="CB54" s="377">
        <f t="shared" si="36"/>
        <v>0</v>
      </c>
      <c r="CC54" s="257" t="str">
        <f t="shared" si="37"/>
        <v>Kompetensi dalam hal  sudah tercapai.</v>
      </c>
      <c r="CD54"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55">
        <f t="shared" ref="AY55:BH55" si="189">IF(D55&lt;$R$16,D55,"")</f>
        <v>0</v>
      </c>
      <c r="AZ55" s="255">
        <f t="shared" si="189"/>
        <v>0</v>
      </c>
      <c r="BA55" s="255">
        <f t="shared" si="189"/>
        <v>0</v>
      </c>
      <c r="BB55" s="255">
        <f t="shared" si="189"/>
        <v>0</v>
      </c>
      <c r="BC55" s="255">
        <f t="shared" si="189"/>
        <v>0</v>
      </c>
      <c r="BD55" s="255">
        <f t="shared" si="189"/>
        <v>0</v>
      </c>
      <c r="BE55" s="255">
        <f t="shared" si="189"/>
        <v>0</v>
      </c>
      <c r="BF55" s="255">
        <f t="shared" si="189"/>
        <v>0</v>
      </c>
      <c r="BG55" s="255">
        <f t="shared" si="189"/>
        <v>0</v>
      </c>
      <c r="BH55" s="255">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dapat menunjukkan kemampuan dalam mempraktikkan berbagai  variasi pola gerak dasar lokomotor, non-lokomotor, dan manipulatif dalam berbagai olahraga tradisional anak Indonesia</v>
      </c>
      <c r="BT55" s="377" t="str">
        <f t="shared" si="28"/>
        <v>dapat menunjukkan kemampuan dalam mempraktikkan pola langkah dasar, gerak dan ayunan lengan dan tangan, pelurusan sendi, dan irama gerak dengan benar.</v>
      </c>
      <c r="BU55" s="377" t="str">
        <f t="shared" si="29"/>
        <v>dapat menunjukkan kemampuan dalam mempraktikkan berbagai perpaduan pola gerak dominan senam lantai tanpa menggunakan alat dengan benar.</v>
      </c>
      <c r="BV55" s="377" t="str">
        <f t="shared" si="30"/>
        <v>dapat menunjukkan kemampuan dalam mempraktikkan gerak dasar pengenalan air, gerakan meluncur, gerakan kaki, gerakan lengan, gerakan mengambil napas, dan koordinasi gerakan renang gaya dada.</v>
      </c>
      <c r="BW55" s="377" t="str">
        <f t="shared" si="31"/>
        <v>dapat memahami dan mampu menerapkan konsep pemeliharaan kebersihan dan kesehatan alat reproduksi, serta kesehatan diri dan orang lain dari penyakit menular dan tidak menular sesuai dengan pola perilaku hidup sehat.</v>
      </c>
      <c r="BX55" s="377">
        <f t="shared" si="32"/>
        <v>0</v>
      </c>
      <c r="BY55" s="377">
        <f t="shared" si="33"/>
        <v>0</v>
      </c>
      <c r="BZ55" s="377">
        <f t="shared" si="34"/>
        <v>0</v>
      </c>
      <c r="CA55" s="377">
        <f t="shared" si="35"/>
        <v>0</v>
      </c>
      <c r="CB55" s="377">
        <f t="shared" si="36"/>
        <v>0</v>
      </c>
      <c r="CC55" s="257" t="str">
        <f t="shared" si="37"/>
        <v>Kompetensi dalam hal  sudah tercapai.</v>
      </c>
      <c r="CD55"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55">
        <f t="shared" ref="AY56:BH56" si="193">IF(D56&lt;$R$16,D56,"")</f>
        <v>0</v>
      </c>
      <c r="AZ56" s="255">
        <f t="shared" si="193"/>
        <v>0</v>
      </c>
      <c r="BA56" s="255">
        <f t="shared" si="193"/>
        <v>0</v>
      </c>
      <c r="BB56" s="255">
        <f t="shared" si="193"/>
        <v>0</v>
      </c>
      <c r="BC56" s="255">
        <f t="shared" si="193"/>
        <v>0</v>
      </c>
      <c r="BD56" s="255">
        <f t="shared" si="193"/>
        <v>0</v>
      </c>
      <c r="BE56" s="255">
        <f t="shared" si="193"/>
        <v>0</v>
      </c>
      <c r="BF56" s="255">
        <f t="shared" si="193"/>
        <v>0</v>
      </c>
      <c r="BG56" s="255">
        <f t="shared" si="193"/>
        <v>0</v>
      </c>
      <c r="BH56" s="255">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dapat menunjukkan kemampuan dalam mempraktikkan berbagai  variasi pola gerak dasar lokomotor, non-lokomotor, dan manipulatif dalam berbagai olahraga tradisional anak Indonesia</v>
      </c>
      <c r="BT56" s="377" t="str">
        <f t="shared" si="28"/>
        <v>dapat menunjukkan kemampuan dalam mempraktikkan pola langkah dasar, gerak dan ayunan lengan dan tangan, pelurusan sendi, dan irama gerak dengan benar.</v>
      </c>
      <c r="BU56" s="377" t="str">
        <f t="shared" si="29"/>
        <v>dapat menunjukkan kemampuan dalam mempraktikkan berbagai perpaduan pola gerak dominan senam lantai tanpa menggunakan alat dengan benar.</v>
      </c>
      <c r="BV56" s="377" t="str">
        <f t="shared" si="30"/>
        <v>dapat menunjukkan kemampuan dalam mempraktikkan gerak dasar pengenalan air, gerakan meluncur, gerakan kaki, gerakan lengan, gerakan mengambil napas, dan koordinasi gerakan renang gaya dada.</v>
      </c>
      <c r="BW56" s="377" t="str">
        <f t="shared" si="31"/>
        <v>dapat memahami dan mampu menerapkan konsep pemeliharaan kebersihan dan kesehatan alat reproduksi, serta kesehatan diri dan orang lain dari penyakit menular dan tidak menular sesuai dengan pola perilaku hidup sehat.</v>
      </c>
      <c r="BX56" s="377">
        <f t="shared" si="32"/>
        <v>0</v>
      </c>
      <c r="BY56" s="377">
        <f t="shared" si="33"/>
        <v>0</v>
      </c>
      <c r="BZ56" s="377">
        <f t="shared" si="34"/>
        <v>0</v>
      </c>
      <c r="CA56" s="377">
        <f t="shared" si="35"/>
        <v>0</v>
      </c>
      <c r="CB56" s="377">
        <f t="shared" si="36"/>
        <v>0</v>
      </c>
      <c r="CC56" s="257" t="str">
        <f t="shared" si="37"/>
        <v>Kompetensi dalam hal  sudah tercapai.</v>
      </c>
      <c r="CD56"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55">
        <f t="shared" ref="AY57:BH57" si="197">IF(D57&lt;$R$16,D57,"")</f>
        <v>0</v>
      </c>
      <c r="AZ57" s="255">
        <f t="shared" si="197"/>
        <v>0</v>
      </c>
      <c r="BA57" s="255">
        <f t="shared" si="197"/>
        <v>0</v>
      </c>
      <c r="BB57" s="255">
        <f t="shared" si="197"/>
        <v>0</v>
      </c>
      <c r="BC57" s="255">
        <f t="shared" si="197"/>
        <v>0</v>
      </c>
      <c r="BD57" s="255">
        <f t="shared" si="197"/>
        <v>0</v>
      </c>
      <c r="BE57" s="255">
        <f t="shared" si="197"/>
        <v>0</v>
      </c>
      <c r="BF57" s="255">
        <f t="shared" si="197"/>
        <v>0</v>
      </c>
      <c r="BG57" s="255">
        <f t="shared" si="197"/>
        <v>0</v>
      </c>
      <c r="BH57" s="255">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dapat menunjukkan kemampuan dalam mempraktikkan berbagai  variasi pola gerak dasar lokomotor, non-lokomotor, dan manipulatif dalam berbagai olahraga tradisional anak Indonesia</v>
      </c>
      <c r="BT57" s="377" t="str">
        <f t="shared" si="28"/>
        <v>dapat menunjukkan kemampuan dalam mempraktikkan pola langkah dasar, gerak dan ayunan lengan dan tangan, pelurusan sendi, dan irama gerak dengan benar.</v>
      </c>
      <c r="BU57" s="377" t="str">
        <f t="shared" si="29"/>
        <v>dapat menunjukkan kemampuan dalam mempraktikkan berbagai perpaduan pola gerak dominan senam lantai tanpa menggunakan alat dengan benar.</v>
      </c>
      <c r="BV57" s="377" t="str">
        <f t="shared" si="30"/>
        <v>dapat menunjukkan kemampuan dalam mempraktikkan gerak dasar pengenalan air, gerakan meluncur, gerakan kaki, gerakan lengan, gerakan mengambil napas, dan koordinasi gerakan renang gaya dada.</v>
      </c>
      <c r="BW57" s="377" t="str">
        <f t="shared" si="31"/>
        <v>dapat memahami dan mampu menerapkan konsep pemeliharaan kebersihan dan kesehatan alat reproduksi, serta kesehatan diri dan orang lain dari penyakit menular dan tidak menular sesuai dengan pola perilaku hidup sehat.</v>
      </c>
      <c r="BX57" s="377">
        <f t="shared" si="32"/>
        <v>0</v>
      </c>
      <c r="BY57" s="377">
        <f t="shared" si="33"/>
        <v>0</v>
      </c>
      <c r="BZ57" s="377">
        <f t="shared" si="34"/>
        <v>0</v>
      </c>
      <c r="CA57" s="377">
        <f t="shared" si="35"/>
        <v>0</v>
      </c>
      <c r="CB57" s="377">
        <f t="shared" si="36"/>
        <v>0</v>
      </c>
      <c r="CC57" s="257" t="str">
        <f t="shared" si="37"/>
        <v>Kompetensi dalam hal  sudah tercapai.</v>
      </c>
      <c r="CD57"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55">
        <f t="shared" ref="AY58:BH58" si="201">IF(D58&lt;$R$16,D58,"")</f>
        <v>0</v>
      </c>
      <c r="AZ58" s="255">
        <f t="shared" si="201"/>
        <v>0</v>
      </c>
      <c r="BA58" s="255">
        <f t="shared" si="201"/>
        <v>0</v>
      </c>
      <c r="BB58" s="255">
        <f t="shared" si="201"/>
        <v>0</v>
      </c>
      <c r="BC58" s="255">
        <f t="shared" si="201"/>
        <v>0</v>
      </c>
      <c r="BD58" s="255">
        <f t="shared" si="201"/>
        <v>0</v>
      </c>
      <c r="BE58" s="255">
        <f t="shared" si="201"/>
        <v>0</v>
      </c>
      <c r="BF58" s="255">
        <f t="shared" si="201"/>
        <v>0</v>
      </c>
      <c r="BG58" s="255">
        <f t="shared" si="201"/>
        <v>0</v>
      </c>
      <c r="BH58" s="255">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dapat menunjukkan kemampuan dalam mempraktikkan berbagai  variasi pola gerak dasar lokomotor, non-lokomotor, dan manipulatif dalam berbagai olahraga tradisional anak Indonesia</v>
      </c>
      <c r="BT58" s="377" t="str">
        <f t="shared" si="28"/>
        <v>dapat menunjukkan kemampuan dalam mempraktikkan pola langkah dasar, gerak dan ayunan lengan dan tangan, pelurusan sendi, dan irama gerak dengan benar.</v>
      </c>
      <c r="BU58" s="377" t="str">
        <f t="shared" si="29"/>
        <v>dapat menunjukkan kemampuan dalam mempraktikkan berbagai perpaduan pola gerak dominan senam lantai tanpa menggunakan alat dengan benar.</v>
      </c>
      <c r="BV58" s="377" t="str">
        <f t="shared" si="30"/>
        <v>dapat menunjukkan kemampuan dalam mempraktikkan gerak dasar pengenalan air, gerakan meluncur, gerakan kaki, gerakan lengan, gerakan mengambil napas, dan koordinasi gerakan renang gaya dada.</v>
      </c>
      <c r="BW58" s="377" t="str">
        <f t="shared" si="31"/>
        <v>dapat memahami dan mampu menerapkan konsep pemeliharaan kebersihan dan kesehatan alat reproduksi, serta kesehatan diri dan orang lain dari penyakit menular dan tidak menular sesuai dengan pola perilaku hidup sehat.</v>
      </c>
      <c r="BX58" s="377">
        <f t="shared" si="32"/>
        <v>0</v>
      </c>
      <c r="BY58" s="377">
        <f t="shared" si="33"/>
        <v>0</v>
      </c>
      <c r="BZ58" s="377">
        <f t="shared" si="34"/>
        <v>0</v>
      </c>
      <c r="CA58" s="377">
        <f t="shared" si="35"/>
        <v>0</v>
      </c>
      <c r="CB58" s="377">
        <f t="shared" si="36"/>
        <v>0</v>
      </c>
      <c r="CC58" s="257" t="str">
        <f t="shared" si="37"/>
        <v>Kompetensi dalam hal  sudah tercapai.</v>
      </c>
      <c r="CD58"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55">
        <f t="shared" ref="AY59:BH59" si="205">IF(D59&lt;$R$16,D59,"")</f>
        <v>0</v>
      </c>
      <c r="AZ59" s="255">
        <f t="shared" si="205"/>
        <v>0</v>
      </c>
      <c r="BA59" s="255">
        <f t="shared" si="205"/>
        <v>0</v>
      </c>
      <c r="BB59" s="255">
        <f t="shared" si="205"/>
        <v>0</v>
      </c>
      <c r="BC59" s="255">
        <f t="shared" si="205"/>
        <v>0</v>
      </c>
      <c r="BD59" s="255">
        <f t="shared" si="205"/>
        <v>0</v>
      </c>
      <c r="BE59" s="255">
        <f t="shared" si="205"/>
        <v>0</v>
      </c>
      <c r="BF59" s="255">
        <f t="shared" si="205"/>
        <v>0</v>
      </c>
      <c r="BG59" s="255">
        <f t="shared" si="205"/>
        <v>0</v>
      </c>
      <c r="BH59" s="255">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dapat menunjukkan kemampuan dalam mempraktikkan berbagai  variasi pola gerak dasar lokomotor, non-lokomotor, dan manipulatif dalam berbagai olahraga tradisional anak Indonesia</v>
      </c>
      <c r="BT59" s="377" t="str">
        <f t="shared" si="28"/>
        <v>dapat menunjukkan kemampuan dalam mempraktikkan pola langkah dasar, gerak dan ayunan lengan dan tangan, pelurusan sendi, dan irama gerak dengan benar.</v>
      </c>
      <c r="BU59" s="377" t="str">
        <f t="shared" si="29"/>
        <v>dapat menunjukkan kemampuan dalam mempraktikkan berbagai perpaduan pola gerak dominan senam lantai tanpa menggunakan alat dengan benar.</v>
      </c>
      <c r="BV59" s="377" t="str">
        <f t="shared" si="30"/>
        <v>dapat menunjukkan kemampuan dalam mempraktikkan gerak dasar pengenalan air, gerakan meluncur, gerakan kaki, gerakan lengan, gerakan mengambil napas, dan koordinasi gerakan renang gaya dada.</v>
      </c>
      <c r="BW59" s="377" t="str">
        <f t="shared" si="31"/>
        <v>dapat memahami dan mampu menerapkan konsep pemeliharaan kebersihan dan kesehatan alat reproduksi, serta kesehatan diri dan orang lain dari penyakit menular dan tidak menular sesuai dengan pola perilaku hidup sehat.</v>
      </c>
      <c r="BX59" s="377">
        <f t="shared" si="32"/>
        <v>0</v>
      </c>
      <c r="BY59" s="377">
        <f t="shared" si="33"/>
        <v>0</v>
      </c>
      <c r="BZ59" s="377">
        <f t="shared" si="34"/>
        <v>0</v>
      </c>
      <c r="CA59" s="377">
        <f t="shared" si="35"/>
        <v>0</v>
      </c>
      <c r="CB59" s="377">
        <f t="shared" si="36"/>
        <v>0</v>
      </c>
      <c r="CC59" s="257" t="str">
        <f t="shared" si="37"/>
        <v>Kompetensi dalam hal  sudah tercapai.</v>
      </c>
      <c r="CD59"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55">
        <f t="shared" ref="AY60:BH60" si="209">IF(D60&lt;$R$16,D60,"")</f>
        <v>0</v>
      </c>
      <c r="AZ60" s="255">
        <f t="shared" si="209"/>
        <v>0</v>
      </c>
      <c r="BA60" s="255">
        <f t="shared" si="209"/>
        <v>0</v>
      </c>
      <c r="BB60" s="255">
        <f t="shared" si="209"/>
        <v>0</v>
      </c>
      <c r="BC60" s="255">
        <f t="shared" si="209"/>
        <v>0</v>
      </c>
      <c r="BD60" s="255">
        <f t="shared" si="209"/>
        <v>0</v>
      </c>
      <c r="BE60" s="255">
        <f t="shared" si="209"/>
        <v>0</v>
      </c>
      <c r="BF60" s="255">
        <f t="shared" si="209"/>
        <v>0</v>
      </c>
      <c r="BG60" s="255">
        <f t="shared" si="209"/>
        <v>0</v>
      </c>
      <c r="BH60" s="255">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dapat menunjukkan kemampuan dalam mempraktikkan berbagai  variasi pola gerak dasar lokomotor, non-lokomotor, dan manipulatif dalam berbagai olahraga tradisional anak Indonesia</v>
      </c>
      <c r="BT60" s="377" t="str">
        <f t="shared" si="28"/>
        <v>dapat menunjukkan kemampuan dalam mempraktikkan pola langkah dasar, gerak dan ayunan lengan dan tangan, pelurusan sendi, dan irama gerak dengan benar.</v>
      </c>
      <c r="BU60" s="377" t="str">
        <f t="shared" si="29"/>
        <v>dapat menunjukkan kemampuan dalam mempraktikkan berbagai perpaduan pola gerak dominan senam lantai tanpa menggunakan alat dengan benar.</v>
      </c>
      <c r="BV60" s="377" t="str">
        <f t="shared" si="30"/>
        <v>dapat menunjukkan kemampuan dalam mempraktikkan gerak dasar pengenalan air, gerakan meluncur, gerakan kaki, gerakan lengan, gerakan mengambil napas, dan koordinasi gerakan renang gaya dada.</v>
      </c>
      <c r="BW60" s="377" t="str">
        <f t="shared" si="31"/>
        <v>dapat memahami dan mampu menerapkan konsep pemeliharaan kebersihan dan kesehatan alat reproduksi, serta kesehatan diri dan orang lain dari penyakit menular dan tidak menular sesuai dengan pola perilaku hidup sehat.</v>
      </c>
      <c r="BX60" s="377">
        <f t="shared" si="32"/>
        <v>0</v>
      </c>
      <c r="BY60" s="377">
        <f t="shared" si="33"/>
        <v>0</v>
      </c>
      <c r="BZ60" s="377">
        <f t="shared" si="34"/>
        <v>0</v>
      </c>
      <c r="CA60" s="377">
        <f t="shared" si="35"/>
        <v>0</v>
      </c>
      <c r="CB60" s="377">
        <f t="shared" si="36"/>
        <v>0</v>
      </c>
      <c r="CC60" s="257" t="str">
        <f t="shared" si="37"/>
        <v>Kompetensi dalam hal  sudah tercapai.</v>
      </c>
      <c r="CD60"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55">
        <f t="shared" ref="AY61:BH61" si="213">IF(D61&lt;$R$16,D61,"")</f>
        <v>0</v>
      </c>
      <c r="AZ61" s="255">
        <f t="shared" si="213"/>
        <v>0</v>
      </c>
      <c r="BA61" s="255">
        <f t="shared" si="213"/>
        <v>0</v>
      </c>
      <c r="BB61" s="255">
        <f t="shared" si="213"/>
        <v>0</v>
      </c>
      <c r="BC61" s="255">
        <f t="shared" si="213"/>
        <v>0</v>
      </c>
      <c r="BD61" s="255">
        <f t="shared" si="213"/>
        <v>0</v>
      </c>
      <c r="BE61" s="255">
        <f t="shared" si="213"/>
        <v>0</v>
      </c>
      <c r="BF61" s="255">
        <f t="shared" si="213"/>
        <v>0</v>
      </c>
      <c r="BG61" s="255">
        <f t="shared" si="213"/>
        <v>0</v>
      </c>
      <c r="BH61" s="255">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dapat menunjukkan kemampuan dalam mempraktikkan berbagai  variasi pola gerak dasar lokomotor, non-lokomotor, dan manipulatif dalam berbagai olahraga tradisional anak Indonesia</v>
      </c>
      <c r="BT61" s="377" t="str">
        <f t="shared" si="28"/>
        <v>dapat menunjukkan kemampuan dalam mempraktikkan pola langkah dasar, gerak dan ayunan lengan dan tangan, pelurusan sendi, dan irama gerak dengan benar.</v>
      </c>
      <c r="BU61" s="377" t="str">
        <f t="shared" si="29"/>
        <v>dapat menunjukkan kemampuan dalam mempraktikkan berbagai perpaduan pola gerak dominan senam lantai tanpa menggunakan alat dengan benar.</v>
      </c>
      <c r="BV61" s="377" t="str">
        <f t="shared" si="30"/>
        <v>dapat menunjukkan kemampuan dalam mempraktikkan gerak dasar pengenalan air, gerakan meluncur, gerakan kaki, gerakan lengan, gerakan mengambil napas, dan koordinasi gerakan renang gaya dada.</v>
      </c>
      <c r="BW61" s="377" t="str">
        <f t="shared" si="31"/>
        <v>dapat memahami dan mampu menerapkan konsep pemeliharaan kebersihan dan kesehatan alat reproduksi, serta kesehatan diri dan orang lain dari penyakit menular dan tidak menular sesuai dengan pola perilaku hidup sehat.</v>
      </c>
      <c r="BX61" s="377">
        <f t="shared" si="32"/>
        <v>0</v>
      </c>
      <c r="BY61" s="377">
        <f t="shared" si="33"/>
        <v>0</v>
      </c>
      <c r="BZ61" s="377">
        <f t="shared" si="34"/>
        <v>0</v>
      </c>
      <c r="CA61" s="377">
        <f t="shared" si="35"/>
        <v>0</v>
      </c>
      <c r="CB61" s="377">
        <f t="shared" si="36"/>
        <v>0</v>
      </c>
      <c r="CC61" s="257" t="str">
        <f t="shared" si="37"/>
        <v>Kompetensi dalam hal  sudah tercapai.</v>
      </c>
      <c r="CD61"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55">
        <f t="shared" ref="AY62:BH62" si="217">IF(D62&lt;$R$16,D62,"")</f>
        <v>0</v>
      </c>
      <c r="AZ62" s="255">
        <f t="shared" si="217"/>
        <v>0</v>
      </c>
      <c r="BA62" s="255">
        <f t="shared" si="217"/>
        <v>0</v>
      </c>
      <c r="BB62" s="255">
        <f t="shared" si="217"/>
        <v>0</v>
      </c>
      <c r="BC62" s="255">
        <f t="shared" si="217"/>
        <v>0</v>
      </c>
      <c r="BD62" s="255">
        <f t="shared" si="217"/>
        <v>0</v>
      </c>
      <c r="BE62" s="255">
        <f t="shared" si="217"/>
        <v>0</v>
      </c>
      <c r="BF62" s="255">
        <f t="shared" si="217"/>
        <v>0</v>
      </c>
      <c r="BG62" s="255">
        <f t="shared" si="217"/>
        <v>0</v>
      </c>
      <c r="BH62" s="255">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dapat menunjukkan kemampuan dalam mempraktikkan berbagai  variasi pola gerak dasar lokomotor, non-lokomotor, dan manipulatif dalam berbagai olahraga tradisional anak Indonesia</v>
      </c>
      <c r="BT62" s="377" t="str">
        <f t="shared" si="28"/>
        <v>dapat menunjukkan kemampuan dalam mempraktikkan pola langkah dasar, gerak dan ayunan lengan dan tangan, pelurusan sendi, dan irama gerak dengan benar.</v>
      </c>
      <c r="BU62" s="377" t="str">
        <f t="shared" si="29"/>
        <v>dapat menunjukkan kemampuan dalam mempraktikkan berbagai perpaduan pola gerak dominan senam lantai tanpa menggunakan alat dengan benar.</v>
      </c>
      <c r="BV62" s="377" t="str">
        <f t="shared" si="30"/>
        <v>dapat menunjukkan kemampuan dalam mempraktikkan gerak dasar pengenalan air, gerakan meluncur, gerakan kaki, gerakan lengan, gerakan mengambil napas, dan koordinasi gerakan renang gaya dada.</v>
      </c>
      <c r="BW62" s="377" t="str">
        <f t="shared" si="31"/>
        <v>dapat memahami dan mampu menerapkan konsep pemeliharaan kebersihan dan kesehatan alat reproduksi, serta kesehatan diri dan orang lain dari penyakit menular dan tidak menular sesuai dengan pola perilaku hidup sehat.</v>
      </c>
      <c r="BX62" s="377">
        <f t="shared" si="32"/>
        <v>0</v>
      </c>
      <c r="BY62" s="377">
        <f t="shared" si="33"/>
        <v>0</v>
      </c>
      <c r="BZ62" s="377">
        <f t="shared" si="34"/>
        <v>0</v>
      </c>
      <c r="CA62" s="377">
        <f t="shared" si="35"/>
        <v>0</v>
      </c>
      <c r="CB62" s="377">
        <f t="shared" si="36"/>
        <v>0</v>
      </c>
      <c r="CC62" s="257" t="str">
        <f t="shared" si="37"/>
        <v>Kompetensi dalam hal  sudah tercapai.</v>
      </c>
      <c r="CD62"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55">
        <f t="shared" ref="AY63:BH63" si="221">IF(D63&lt;$R$16,D63,"")</f>
        <v>0</v>
      </c>
      <c r="AZ63" s="255">
        <f t="shared" si="221"/>
        <v>0</v>
      </c>
      <c r="BA63" s="255">
        <f t="shared" si="221"/>
        <v>0</v>
      </c>
      <c r="BB63" s="255">
        <f t="shared" si="221"/>
        <v>0</v>
      </c>
      <c r="BC63" s="255">
        <f t="shared" si="221"/>
        <v>0</v>
      </c>
      <c r="BD63" s="255">
        <f t="shared" si="221"/>
        <v>0</v>
      </c>
      <c r="BE63" s="255">
        <f t="shared" si="221"/>
        <v>0</v>
      </c>
      <c r="BF63" s="255">
        <f t="shared" si="221"/>
        <v>0</v>
      </c>
      <c r="BG63" s="255">
        <f t="shared" si="221"/>
        <v>0</v>
      </c>
      <c r="BH63" s="255">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dapat menunjukkan kemampuan dalam mempraktikkan berbagai  variasi pola gerak dasar lokomotor, non-lokomotor, dan manipulatif dalam berbagai olahraga tradisional anak Indonesia</v>
      </c>
      <c r="BT63" s="377" t="str">
        <f t="shared" si="28"/>
        <v>dapat menunjukkan kemampuan dalam mempraktikkan pola langkah dasar, gerak dan ayunan lengan dan tangan, pelurusan sendi, dan irama gerak dengan benar.</v>
      </c>
      <c r="BU63" s="377" t="str">
        <f t="shared" si="29"/>
        <v>dapat menunjukkan kemampuan dalam mempraktikkan berbagai perpaduan pola gerak dominan senam lantai tanpa menggunakan alat dengan benar.</v>
      </c>
      <c r="BV63" s="377" t="str">
        <f t="shared" si="30"/>
        <v>dapat menunjukkan kemampuan dalam mempraktikkan gerak dasar pengenalan air, gerakan meluncur, gerakan kaki, gerakan lengan, gerakan mengambil napas, dan koordinasi gerakan renang gaya dada.</v>
      </c>
      <c r="BW63" s="377" t="str">
        <f t="shared" si="31"/>
        <v>dapat memahami dan mampu menerapkan konsep pemeliharaan kebersihan dan kesehatan alat reproduksi, serta kesehatan diri dan orang lain dari penyakit menular dan tidak menular sesuai dengan pola perilaku hidup sehat.</v>
      </c>
      <c r="BX63" s="377">
        <f t="shared" si="32"/>
        <v>0</v>
      </c>
      <c r="BY63" s="377">
        <f t="shared" si="33"/>
        <v>0</v>
      </c>
      <c r="BZ63" s="377">
        <f t="shared" si="34"/>
        <v>0</v>
      </c>
      <c r="CA63" s="377">
        <f t="shared" si="35"/>
        <v>0</v>
      </c>
      <c r="CB63" s="377">
        <f t="shared" si="36"/>
        <v>0</v>
      </c>
      <c r="CC63" s="257" t="str">
        <f t="shared" si="37"/>
        <v>Kompetensi dalam hal  sudah tercapai.</v>
      </c>
      <c r="CD63"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55">
        <f t="shared" ref="AY64:BH64" si="225">IF(D64&lt;$R$16,D64,"")</f>
        <v>0</v>
      </c>
      <c r="AZ64" s="255">
        <f t="shared" si="225"/>
        <v>0</v>
      </c>
      <c r="BA64" s="255">
        <f t="shared" si="225"/>
        <v>0</v>
      </c>
      <c r="BB64" s="255">
        <f t="shared" si="225"/>
        <v>0</v>
      </c>
      <c r="BC64" s="255">
        <f t="shared" si="225"/>
        <v>0</v>
      </c>
      <c r="BD64" s="255">
        <f t="shared" si="225"/>
        <v>0</v>
      </c>
      <c r="BE64" s="255">
        <f t="shared" si="225"/>
        <v>0</v>
      </c>
      <c r="BF64" s="255">
        <f t="shared" si="225"/>
        <v>0</v>
      </c>
      <c r="BG64" s="255">
        <f t="shared" si="225"/>
        <v>0</v>
      </c>
      <c r="BH64" s="255">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dapat menunjukkan kemampuan dalam mempraktikkan berbagai  variasi pola gerak dasar lokomotor, non-lokomotor, dan manipulatif dalam berbagai olahraga tradisional anak Indonesia</v>
      </c>
      <c r="BT64" s="377" t="str">
        <f t="shared" si="28"/>
        <v>dapat menunjukkan kemampuan dalam mempraktikkan pola langkah dasar, gerak dan ayunan lengan dan tangan, pelurusan sendi, dan irama gerak dengan benar.</v>
      </c>
      <c r="BU64" s="377" t="str">
        <f t="shared" si="29"/>
        <v>dapat menunjukkan kemampuan dalam mempraktikkan berbagai perpaduan pola gerak dominan senam lantai tanpa menggunakan alat dengan benar.</v>
      </c>
      <c r="BV64" s="377" t="str">
        <f t="shared" si="30"/>
        <v>dapat menunjukkan kemampuan dalam mempraktikkan gerak dasar pengenalan air, gerakan meluncur, gerakan kaki, gerakan lengan, gerakan mengambil napas, dan koordinasi gerakan renang gaya dada.</v>
      </c>
      <c r="BW64" s="377" t="str">
        <f t="shared" si="31"/>
        <v>dapat memahami dan mampu menerapkan konsep pemeliharaan kebersihan dan kesehatan alat reproduksi, serta kesehatan diri dan orang lain dari penyakit menular dan tidak menular sesuai dengan pola perilaku hidup sehat.</v>
      </c>
      <c r="BX64" s="377">
        <f t="shared" si="32"/>
        <v>0</v>
      </c>
      <c r="BY64" s="377">
        <f t="shared" si="33"/>
        <v>0</v>
      </c>
      <c r="BZ64" s="377">
        <f t="shared" si="34"/>
        <v>0</v>
      </c>
      <c r="CA64" s="377">
        <f t="shared" si="35"/>
        <v>0</v>
      </c>
      <c r="CB64" s="377">
        <f t="shared" si="36"/>
        <v>0</v>
      </c>
      <c r="CC64" s="257" t="str">
        <f t="shared" si="37"/>
        <v>Kompetensi dalam hal  sudah tercapai.</v>
      </c>
      <c r="CD64"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55">
        <f t="shared" ref="AY65:BH65" si="229">IF(D65&lt;$R$16,D65,"")</f>
        <v>0</v>
      </c>
      <c r="AZ65" s="255">
        <f t="shared" si="229"/>
        <v>0</v>
      </c>
      <c r="BA65" s="255">
        <f t="shared" si="229"/>
        <v>0</v>
      </c>
      <c r="BB65" s="255">
        <f t="shared" si="229"/>
        <v>0</v>
      </c>
      <c r="BC65" s="255">
        <f t="shared" si="229"/>
        <v>0</v>
      </c>
      <c r="BD65" s="255">
        <f t="shared" si="229"/>
        <v>0</v>
      </c>
      <c r="BE65" s="255">
        <f t="shared" si="229"/>
        <v>0</v>
      </c>
      <c r="BF65" s="255">
        <f t="shared" si="229"/>
        <v>0</v>
      </c>
      <c r="BG65" s="255">
        <f t="shared" si="229"/>
        <v>0</v>
      </c>
      <c r="BH65" s="255">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dapat menunjukkan kemampuan dalam mempraktikkan berbagai  variasi pola gerak dasar lokomotor, non-lokomotor, dan manipulatif dalam berbagai olahraga tradisional anak Indonesia</v>
      </c>
      <c r="BT65" s="377" t="str">
        <f t="shared" si="28"/>
        <v>dapat menunjukkan kemampuan dalam mempraktikkan pola langkah dasar, gerak dan ayunan lengan dan tangan, pelurusan sendi, dan irama gerak dengan benar.</v>
      </c>
      <c r="BU65" s="377" t="str">
        <f t="shared" si="29"/>
        <v>dapat menunjukkan kemampuan dalam mempraktikkan berbagai perpaduan pola gerak dominan senam lantai tanpa menggunakan alat dengan benar.</v>
      </c>
      <c r="BV65" s="377" t="str">
        <f t="shared" si="30"/>
        <v>dapat menunjukkan kemampuan dalam mempraktikkan gerak dasar pengenalan air, gerakan meluncur, gerakan kaki, gerakan lengan, gerakan mengambil napas, dan koordinasi gerakan renang gaya dada.</v>
      </c>
      <c r="BW65" s="377" t="str">
        <f t="shared" si="31"/>
        <v>dapat memahami dan mampu menerapkan konsep pemeliharaan kebersihan dan kesehatan alat reproduksi, serta kesehatan diri dan orang lain dari penyakit menular dan tidak menular sesuai dengan pola perilaku hidup sehat.</v>
      </c>
      <c r="BX65" s="377">
        <f t="shared" si="32"/>
        <v>0</v>
      </c>
      <c r="BY65" s="377">
        <f t="shared" si="33"/>
        <v>0</v>
      </c>
      <c r="BZ65" s="377">
        <f t="shared" si="34"/>
        <v>0</v>
      </c>
      <c r="CA65" s="377">
        <f t="shared" si="35"/>
        <v>0</v>
      </c>
      <c r="CB65" s="377">
        <f t="shared" si="36"/>
        <v>0</v>
      </c>
      <c r="CC65" s="257" t="str">
        <f t="shared" si="37"/>
        <v>Kompetensi dalam hal  sudah tercapai.</v>
      </c>
      <c r="CD65" s="257" t="str">
        <f t="shared" si="38"/>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dada.dapat memahami dan mampu menerapkan konsep pemeliharaan kebersihan dan kesehatan alat reproduksi, serta kesehatan diri dan orang lain dari penyakit menular dan tidak menular sesuai dengan pola perilaku hidup sehat.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0" priority="1">
      <formula>LEN(TRIM(B13))&gt;0</formula>
    </cfRule>
  </conditionalFormatting>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HOME!E39</f>
        <v>Seni Musik</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HOME!E39</f>
        <v>Seni Musik</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MUSIK'!E9</f>
        <v>contoh capaian pembelajaran 1;</v>
      </c>
      <c r="E11" s="206" t="str">
        <f>'TP MUSIK'!E10</f>
        <v>contoh tujuan pembelajaran 2;</v>
      </c>
      <c r="F11" s="205" t="str">
        <f>'TP MUSIK'!E11</f>
        <v>contoh lingkup materi 3;</v>
      </c>
      <c r="G11" s="206">
        <f>'TP MUSIK'!E12</f>
        <v>0</v>
      </c>
      <c r="H11" s="205">
        <f>'TP MUSIK'!E13</f>
        <v>0</v>
      </c>
      <c r="I11" s="206">
        <f>'TP MUSIK'!E14</f>
        <v>0</v>
      </c>
      <c r="J11" s="205">
        <f>'TP MUSIK'!E15</f>
        <v>0</v>
      </c>
      <c r="K11" s="205">
        <f>'TP MUSIK'!E16</f>
        <v>0</v>
      </c>
      <c r="L11" s="205">
        <f>'TP MUSIK'!E17</f>
        <v>0</v>
      </c>
      <c r="M11" s="205">
        <f>'TP MUSIK'!E18</f>
        <v>0</v>
      </c>
      <c r="N11" s="205">
        <f>'TP MUSIK'!E19</f>
        <v>0</v>
      </c>
      <c r="O11" s="205">
        <f>'TP MUSIK'!E20</f>
        <v>0</v>
      </c>
      <c r="P11" s="205">
        <f>'TP MUSIK'!E21</f>
        <v>0</v>
      </c>
      <c r="Q11" s="205">
        <f>'TP MUSIK'!E22</f>
        <v>0</v>
      </c>
      <c r="R11" s="205">
        <f>'TP MUSIK'!E23</f>
        <v>0</v>
      </c>
      <c r="S11" s="205">
        <f>'TP MUSIK'!E24</f>
        <v>0</v>
      </c>
      <c r="T11" s="205">
        <f>'TP MUSIK'!E25</f>
        <v>0</v>
      </c>
      <c r="U11" s="205">
        <f>'TP MUSIK'!E26</f>
        <v>0</v>
      </c>
      <c r="V11" s="205">
        <f>'TP MUSIK'!E27</f>
        <v>0</v>
      </c>
      <c r="W11" s="205">
        <f>'TP MUSIK'!E28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menunjukkan penguasaan dalam "&amp;Z12</f>
        <v>#N/A</v>
      </c>
      <c r="AC12" s="191" t="e">
        <f t="shared" ref="AC12:AC61" si="4">INDEX($D$11:$W$11,MATCH(AD12,D12:W12,0))</f>
        <v>#N/A</v>
      </c>
      <c r="AD12" s="191">
        <f t="shared" ref="AD12:AD61" si="5">MIN(D12:W12)</f>
        <v>0</v>
      </c>
      <c r="AE12" s="191" t="e">
        <f t="shared" ref="AE12:AE61" si="6">C12&amp;" perlu bantuan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6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HOME!E39</f>
        <v>Seni Musik</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54" t="s">
        <v>352</v>
      </c>
      <c r="BT13" s="510"/>
      <c r="BU13" s="510"/>
      <c r="BV13" s="510"/>
      <c r="BW13" s="510"/>
      <c r="BX13" s="510"/>
      <c r="BY13" s="510"/>
      <c r="BZ13" s="510"/>
      <c r="CA13" s="510"/>
      <c r="CB13" s="508"/>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54"/>
      <c r="CD14" s="454"/>
    </row>
    <row r="15" spans="1:82" ht="46.5" customHeight="1">
      <c r="A15" s="190"/>
      <c r="B15" s="456"/>
      <c r="C15" s="456"/>
      <c r="D15" s="243" t="str">
        <f>'TP MUSIK'!E9</f>
        <v>contoh capaian pembelajaran 1;</v>
      </c>
      <c r="E15" s="243" t="str">
        <f>'TP MUSIK'!E10</f>
        <v>contoh tujuan pembelajaran 2;</v>
      </c>
      <c r="F15" s="243" t="str">
        <f>'TP MUSIK'!E11</f>
        <v>contoh lingkup materi 3;</v>
      </c>
      <c r="G15" s="243">
        <f>'TP MUSIK'!E12</f>
        <v>0</v>
      </c>
      <c r="H15" s="243">
        <f>'TP MUSIK'!E13</f>
        <v>0</v>
      </c>
      <c r="I15" s="243">
        <f>'TP MUSIK'!E14</f>
        <v>0</v>
      </c>
      <c r="J15" s="243">
        <f>'TP MUSIK'!E15</f>
        <v>0</v>
      </c>
      <c r="K15" s="243">
        <f>'TP MUSIK'!E16</f>
        <v>0</v>
      </c>
      <c r="L15" s="243">
        <f>'TP MUSIK'!E17</f>
        <v>0</v>
      </c>
      <c r="M15" s="243">
        <f>'TP MUSIK'!E18</f>
        <v>0</v>
      </c>
      <c r="N15" s="456"/>
      <c r="O15" s="243" t="s">
        <v>368</v>
      </c>
      <c r="P15" s="243" t="s">
        <v>369</v>
      </c>
      <c r="Q15" s="239" t="s">
        <v>370</v>
      </c>
      <c r="R15" s="456"/>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54"/>
      <c r="CD15" s="454"/>
    </row>
    <row r="16" spans="1:82" ht="18.75" customHeight="1">
      <c r="A16" s="190"/>
      <c r="B16" s="208">
        <f>'DATA PESERTA DIDIK'!A6</f>
        <v>1</v>
      </c>
      <c r="C16" s="248" t="str">
        <f>'DATA PESERTA DIDIK'!D6</f>
        <v>ABID AQILA PRANAJA</v>
      </c>
      <c r="D16" s="249">
        <v>79</v>
      </c>
      <c r="E16" s="249">
        <v>68</v>
      </c>
      <c r="F16" s="249">
        <v>65</v>
      </c>
      <c r="G16" s="249"/>
      <c r="H16" s="249"/>
      <c r="I16" s="249"/>
      <c r="J16" s="249"/>
      <c r="K16" s="249"/>
      <c r="L16" s="249"/>
      <c r="M16" s="249"/>
      <c r="N16" s="250">
        <f t="shared" ref="N16:N65" si="6">IFERROR(AVERAGE(D16:M16),"-")</f>
        <v>70.666666666666671</v>
      </c>
      <c r="O16" s="251"/>
      <c r="P16" s="251">
        <v>75</v>
      </c>
      <c r="Q16" s="250">
        <f t="shared" ref="Q16:Q65" si="7">IFERROR(AVERAGE(O16:P16),"-")</f>
        <v>75</v>
      </c>
      <c r="R16" s="250">
        <f t="shared" ref="R16:R65" si="8">IFERROR(SUM(($G$11*N16)+($I$11*Q16))/($G$11+$I$11),"-")</f>
        <v>72.111111111111114</v>
      </c>
      <c r="S16" s="190"/>
      <c r="T16" s="190"/>
      <c r="U16" s="253">
        <f t="shared" ref="U16:AD16" si="9">IF(D16&gt;=$R$16,D16,"")</f>
        <v>79</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1</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capaian pembelajaran 1;</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25" t="str">
        <f t="shared" ref="AY16:BH16" si="12">IF(D16&lt;$R$16,D16,"")</f>
        <v/>
      </c>
      <c r="AZ16" s="255">
        <f t="shared" si="12"/>
        <v>68</v>
      </c>
      <c r="BA16" s="255">
        <f t="shared" si="12"/>
        <v>65</v>
      </c>
      <c r="BB16" s="255">
        <f t="shared" si="12"/>
        <v>0</v>
      </c>
      <c r="BC16" s="255">
        <f t="shared" si="12"/>
        <v>0</v>
      </c>
      <c r="BD16" s="255">
        <f t="shared" si="12"/>
        <v>0</v>
      </c>
      <c r="BE16" s="255">
        <f t="shared" si="12"/>
        <v>0</v>
      </c>
      <c r="BF16" s="255">
        <f t="shared" si="12"/>
        <v>0</v>
      </c>
      <c r="BG16" s="255">
        <f t="shared" si="12"/>
        <v>0</v>
      </c>
      <c r="BH16" s="255">
        <f t="shared" si="12"/>
        <v>0</v>
      </c>
      <c r="BI16" s="225" t="str">
        <f t="shared" ref="BI16:BR16" si="13">IFERROR(RANK(AY16,$AY16:$BH16,0)+COUNTIF($AY16:AY16,AY16)-1,"")</f>
        <v/>
      </c>
      <c r="BJ16" s="225">
        <f t="shared" si="13"/>
        <v>1</v>
      </c>
      <c r="BK16" s="225">
        <f t="shared" si="13"/>
        <v>2</v>
      </c>
      <c r="BL16" s="225">
        <f t="shared" si="13"/>
        <v>3</v>
      </c>
      <c r="BM16" s="225">
        <f t="shared" si="13"/>
        <v>4</v>
      </c>
      <c r="BN16" s="225">
        <f t="shared" si="13"/>
        <v>5</v>
      </c>
      <c r="BO16" s="225">
        <f t="shared" si="13"/>
        <v>6</v>
      </c>
      <c r="BP16" s="225">
        <f t="shared" si="13"/>
        <v>7</v>
      </c>
      <c r="BQ16" s="225">
        <f t="shared" si="13"/>
        <v>8</v>
      </c>
      <c r="BR16" s="225">
        <f t="shared" si="13"/>
        <v>9</v>
      </c>
      <c r="BS16" s="226" t="str">
        <f t="shared" ref="BS16:CB16" si="14">IFERROR(IF(BS$15="X",HLOOKUP(MATCH(SMALL($BI16:$BR16,BI$14),$BI16:$BR16,0),$BI$14:$BR$15,2,0),""),"")</f>
        <v>contoh tujuan pembelajaran 2;</v>
      </c>
      <c r="BT16" s="226" t="str">
        <f t="shared" si="14"/>
        <v>contoh lingkup materi 3;</v>
      </c>
      <c r="BU16" s="226">
        <f t="shared" si="14"/>
        <v>0</v>
      </c>
      <c r="BV16" s="226">
        <f t="shared" si="14"/>
        <v>0</v>
      </c>
      <c r="BW16" s="226">
        <f t="shared" si="14"/>
        <v>0</v>
      </c>
      <c r="BX16" s="226">
        <f t="shared" si="14"/>
        <v>0</v>
      </c>
      <c r="BY16" s="226">
        <f t="shared" si="14"/>
        <v>0</v>
      </c>
      <c r="BZ16" s="226">
        <f t="shared" si="14"/>
        <v>0</v>
      </c>
      <c r="CA16" s="226">
        <f t="shared" si="14"/>
        <v>0</v>
      </c>
      <c r="CB16" s="226" t="str">
        <f t="shared" si="14"/>
        <v/>
      </c>
      <c r="CC16" s="257" t="str">
        <f t="shared" ref="CC16:CC65" si="15">"Kompetensi dalam hal "&amp;TRIM(AO16&amp;" "&amp;AP16&amp;" "&amp;AQ16&amp;" "&amp;AR16&amp;" "&amp;AS16&amp;" "&amp;AT16&amp;" "&amp;AU16&amp;" "&amp;AV16&amp;" "&amp;AW16&amp;" "&amp;AX16&amp;" sudah tercapai.")</f>
        <v>Kompetensi dalam hal contoh capaian pembelajaran 1; sudah tercapai.</v>
      </c>
      <c r="CD16" s="257" t="str">
        <f t="shared" ref="CD16:CD65" si="16">"Kompetensi dalam hal "&amp;TRIM(BS16&amp;" "&amp;BT16&amp;" "&amp;BU16&amp;" "&amp;BV16&amp;" "&amp;BW16&amp;" "&amp;BX16&amp;" "&amp;BY16&amp;" "&amp;BZ16&amp;" "&amp;CA16&amp;" "&amp;CB16&amp;" masih perlu ditingkatkan.")</f>
        <v>Kompetensi dalam hal contoh tujuan pembelajaran 2; contoh lingkup materi 3; 0 0 0 0 0 0 0 masih perlu ditingkatkan.</v>
      </c>
    </row>
    <row r="17" spans="1:82" ht="18.75" customHeight="1">
      <c r="A17" s="190"/>
      <c r="B17" s="208">
        <f>'DATA PESERTA DIDIK'!A7</f>
        <v>2</v>
      </c>
      <c r="C17" s="248" t="str">
        <f>'DATA PESERTA DIDIK'!D16</f>
        <v>CHERYL FELICIA PUTRI</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CINTAKHANZA ARFINZA GHANIYYA</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DAFFA FAIRUZ HIDAYANTO</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DAFFA NAUFAL ALFARIL</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DYAN ADHITAMA CATUR RIADY</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GENDHIS KINANTI TALITHA HERNADI</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HANAN TAQI AFLAHA</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ILLONA JIHAN AL SYAURABBANI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LATISHA MEIRA AZIZAHRA</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ANANTA AESAR NAIL</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FAREZKY IMANULLAH</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HAFIDZ RAFI RACHMAN</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MUHAMMAD RAJASTA ANDISA KRISNATAMA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MUHAMMAD SABIAN ELDEN LAKSANA</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NARENDRA AZKA RAMADHAN</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NAUFAL IHSAN HAWARI</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SULTAN ATHALA DAVILLIO JAYANEGARA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SYIFA AZZAHRA RAHMANIA</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ZERINA RAZEETA SHANUM</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ANAYRA TALITHA AZZAHRA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VARIO RAUF WILUTOMO</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BERLIANTI QAIRINA WIGATI CANDRA</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f>'DATA PESERTA DIDIK'!D38</f>
        <v>0</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f>'DATA PESERTA DIDIK'!D39</f>
        <v>0</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9" priority="1">
      <formula>LEN(TRIM(B13))&gt;0</formula>
    </cfRule>
  </conditionalFormatting>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"&amp;HOME!E40</f>
        <v>: Seni Tari</v>
      </c>
      <c r="F5" s="167"/>
      <c r="G5" s="164"/>
      <c r="H5" s="164" t="s">
        <v>116</v>
      </c>
      <c r="I5" s="164"/>
      <c r="J5" s="164" t="str">
        <f t="shared" ref="J5:J6" si="0">E5</f>
        <v>: Seni Tari</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371</v>
      </c>
      <c r="F8" s="175"/>
      <c r="G8" s="176"/>
      <c r="H8" s="164"/>
      <c r="I8" s="177" t="s">
        <v>115</v>
      </c>
      <c r="J8" s="173" t="s">
        <v>293</v>
      </c>
      <c r="K8" s="164"/>
    </row>
    <row r="9" spans="1:11" ht="33" customHeight="1">
      <c r="A9" s="166"/>
      <c r="B9" s="167"/>
      <c r="C9" s="167"/>
      <c r="D9" s="178">
        <v>1</v>
      </c>
      <c r="E9" s="179" t="s">
        <v>335</v>
      </c>
      <c r="F9" s="180"/>
      <c r="G9" s="181"/>
      <c r="H9" s="164"/>
      <c r="I9" s="182">
        <v>1</v>
      </c>
      <c r="J9" s="222"/>
      <c r="K9" s="164"/>
    </row>
    <row r="10" spans="1:11" ht="33" customHeight="1">
      <c r="A10" s="166"/>
      <c r="B10" s="167"/>
      <c r="C10" s="167"/>
      <c r="D10" s="178">
        <v>2</v>
      </c>
      <c r="E10" s="179" t="s">
        <v>336</v>
      </c>
      <c r="F10" s="180"/>
      <c r="G10" s="181"/>
      <c r="H10" s="164"/>
      <c r="I10" s="182">
        <v>2</v>
      </c>
      <c r="J10" s="222"/>
      <c r="K10" s="164"/>
    </row>
    <row r="11" spans="1:11" ht="33" customHeight="1">
      <c r="A11" s="166"/>
      <c r="B11" s="167"/>
      <c r="C11" s="167"/>
      <c r="D11" s="178">
        <v>3</v>
      </c>
      <c r="E11" s="179" t="s">
        <v>337</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
  <sheetViews>
    <sheetView showGridLines="0" view="pageBreakPreview" topLeftCell="A10" zoomScale="60" zoomScaleNormal="100" workbookViewId="0">
      <selection activeCell="AJ26" sqref="AJ26"/>
    </sheetView>
  </sheetViews>
  <sheetFormatPr defaultColWidth="14.42578125" defaultRowHeight="15" customHeight="1"/>
  <cols>
    <col min="1" max="1" width="5.5703125" customWidth="1"/>
    <col min="2" max="3" width="16.85546875" customWidth="1"/>
    <col min="4" max="4" width="37.5703125" customWidth="1"/>
    <col min="5" max="5" width="8" customWidth="1"/>
    <col min="6" max="6" width="17.42578125" hidden="1" customWidth="1"/>
    <col min="7" max="8" width="18" hidden="1" customWidth="1"/>
    <col min="9" max="9" width="9.7109375" hidden="1" customWidth="1"/>
    <col min="10" max="10" width="16.42578125" hidden="1" customWidth="1"/>
    <col min="11" max="11" width="16.140625" hidden="1" customWidth="1"/>
    <col min="12" max="12" width="14.7109375" hidden="1" customWidth="1"/>
    <col min="13" max="13" width="15.42578125" hidden="1" customWidth="1"/>
    <col min="14" max="14" width="17.5703125" hidden="1" customWidth="1"/>
    <col min="15" max="15" width="15.5703125" hidden="1" customWidth="1"/>
    <col min="16" max="16" width="9.140625" hidden="1" customWidth="1"/>
    <col min="17" max="17" width="13.42578125" hidden="1" customWidth="1"/>
    <col min="18" max="18" width="8.85546875" hidden="1" customWidth="1"/>
    <col min="19" max="19" width="10.140625" hidden="1" customWidth="1"/>
    <col min="20" max="20" width="13.28515625" hidden="1" customWidth="1"/>
    <col min="21" max="21" width="7.7109375" hidden="1" customWidth="1"/>
    <col min="22" max="22" width="8" hidden="1" customWidth="1"/>
    <col min="23" max="23" width="9.85546875" hidden="1" customWidth="1"/>
    <col min="24" max="24" width="12.7109375" hidden="1" customWidth="1"/>
    <col min="25" max="27" width="4.140625" customWidth="1"/>
    <col min="28" max="31" width="7.5703125" customWidth="1"/>
    <col min="32" max="34" width="8.5703125" customWidth="1"/>
    <col min="35" max="37" width="21.5703125" customWidth="1"/>
  </cols>
  <sheetData>
    <row r="1" spans="1:37" ht="30.75" customHeight="1">
      <c r="A1" s="38"/>
      <c r="B1" s="39" t="s">
        <v>152</v>
      </c>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2.75" customHeight="1">
      <c r="A2" s="40">
        <v>1</v>
      </c>
      <c r="B2" s="41">
        <v>2</v>
      </c>
      <c r="C2" s="40">
        <v>3</v>
      </c>
      <c r="D2" s="41">
        <v>4</v>
      </c>
      <c r="E2" s="40">
        <v>5</v>
      </c>
      <c r="F2" s="41">
        <v>6</v>
      </c>
      <c r="G2" s="40">
        <v>7</v>
      </c>
      <c r="H2" s="41">
        <v>8</v>
      </c>
      <c r="I2" s="40">
        <v>9</v>
      </c>
      <c r="J2" s="41">
        <v>10</v>
      </c>
      <c r="K2" s="40">
        <v>11</v>
      </c>
      <c r="L2" s="41">
        <v>12</v>
      </c>
      <c r="M2" s="40">
        <v>13</v>
      </c>
      <c r="N2" s="41">
        <v>14</v>
      </c>
      <c r="O2" s="40">
        <v>15</v>
      </c>
      <c r="P2" s="41">
        <v>16</v>
      </c>
      <c r="Q2" s="40">
        <v>17</v>
      </c>
      <c r="R2" s="41">
        <v>18</v>
      </c>
      <c r="S2" s="40">
        <v>19</v>
      </c>
      <c r="T2" s="41">
        <v>20</v>
      </c>
      <c r="U2" s="40">
        <v>21</v>
      </c>
      <c r="V2" s="41">
        <v>22</v>
      </c>
      <c r="W2" s="40">
        <v>23</v>
      </c>
      <c r="X2" s="41">
        <v>24</v>
      </c>
      <c r="Y2" s="40">
        <v>25</v>
      </c>
      <c r="Z2" s="41">
        <v>26</v>
      </c>
      <c r="AA2" s="40">
        <v>27</v>
      </c>
      <c r="AB2" s="41">
        <v>28</v>
      </c>
      <c r="AC2" s="40">
        <v>29</v>
      </c>
      <c r="AD2" s="41">
        <v>30</v>
      </c>
      <c r="AE2" s="40">
        <v>31</v>
      </c>
      <c r="AF2" s="41">
        <v>32</v>
      </c>
      <c r="AG2" s="40">
        <v>33</v>
      </c>
      <c r="AH2" s="41">
        <v>34</v>
      </c>
      <c r="AI2" s="40">
        <v>35</v>
      </c>
      <c r="AJ2" s="41">
        <v>36</v>
      </c>
      <c r="AK2" s="40">
        <v>37</v>
      </c>
    </row>
    <row r="3" spans="1:37" ht="14.25" customHeight="1">
      <c r="A3" s="481">
        <v>1</v>
      </c>
      <c r="B3" s="481" t="s">
        <v>153</v>
      </c>
      <c r="C3" s="484" t="s">
        <v>154</v>
      </c>
      <c r="D3" s="481" t="s">
        <v>155</v>
      </c>
      <c r="E3" s="481" t="s">
        <v>156</v>
      </c>
      <c r="F3" s="484" t="s">
        <v>157</v>
      </c>
      <c r="G3" s="481" t="s">
        <v>158</v>
      </c>
      <c r="H3" s="484" t="s">
        <v>159</v>
      </c>
      <c r="I3" s="481" t="s">
        <v>160</v>
      </c>
      <c r="J3" s="481" t="s">
        <v>161</v>
      </c>
      <c r="K3" s="481" t="s">
        <v>162</v>
      </c>
      <c r="L3" s="488" t="s">
        <v>163</v>
      </c>
      <c r="M3" s="465"/>
      <c r="N3" s="465"/>
      <c r="O3" s="465"/>
      <c r="P3" s="465"/>
      <c r="Q3" s="465"/>
      <c r="R3" s="465"/>
      <c r="S3" s="465"/>
      <c r="T3" s="463"/>
      <c r="U3" s="485" t="s">
        <v>164</v>
      </c>
      <c r="V3" s="486"/>
      <c r="W3" s="486"/>
      <c r="X3" s="475"/>
      <c r="Y3" s="489" t="s">
        <v>165</v>
      </c>
      <c r="Z3" s="486"/>
      <c r="AA3" s="475"/>
      <c r="AB3" s="491" t="s">
        <v>166</v>
      </c>
      <c r="AC3" s="475"/>
      <c r="AD3" s="492" t="s">
        <v>167</v>
      </c>
      <c r="AE3" s="475"/>
      <c r="AF3" s="493" t="s">
        <v>168</v>
      </c>
      <c r="AG3" s="493" t="s">
        <v>169</v>
      </c>
      <c r="AH3" s="493" t="s">
        <v>170</v>
      </c>
      <c r="AI3" s="490" t="s">
        <v>171</v>
      </c>
      <c r="AJ3" s="486"/>
      <c r="AK3" s="475"/>
    </row>
    <row r="4" spans="1:37" ht="14.25" customHeight="1">
      <c r="A4" s="482"/>
      <c r="B4" s="482"/>
      <c r="C4" s="482"/>
      <c r="D4" s="482"/>
      <c r="E4" s="482"/>
      <c r="F4" s="482"/>
      <c r="G4" s="482"/>
      <c r="H4" s="482"/>
      <c r="I4" s="482"/>
      <c r="J4" s="482"/>
      <c r="K4" s="482"/>
      <c r="L4" s="487" t="s">
        <v>172</v>
      </c>
      <c r="M4" s="487" t="s">
        <v>173</v>
      </c>
      <c r="N4" s="487" t="s">
        <v>174</v>
      </c>
      <c r="O4" s="487" t="s">
        <v>175</v>
      </c>
      <c r="P4" s="488" t="s">
        <v>176</v>
      </c>
      <c r="Q4" s="465"/>
      <c r="R4" s="465"/>
      <c r="S4" s="465"/>
      <c r="T4" s="463"/>
      <c r="U4" s="476"/>
      <c r="V4" s="471"/>
      <c r="W4" s="471"/>
      <c r="X4" s="472"/>
      <c r="Y4" s="476"/>
      <c r="Z4" s="471"/>
      <c r="AA4" s="472"/>
      <c r="AB4" s="476"/>
      <c r="AC4" s="472"/>
      <c r="AD4" s="476"/>
      <c r="AE4" s="472"/>
      <c r="AF4" s="482"/>
      <c r="AG4" s="482"/>
      <c r="AH4" s="482"/>
      <c r="AI4" s="476"/>
      <c r="AJ4" s="471"/>
      <c r="AK4" s="472"/>
    </row>
    <row r="5" spans="1:37" ht="14.25" customHeight="1" thickBot="1">
      <c r="A5" s="456"/>
      <c r="B5" s="483"/>
      <c r="C5" s="483"/>
      <c r="D5" s="456"/>
      <c r="E5" s="456"/>
      <c r="F5" s="456"/>
      <c r="G5" s="456"/>
      <c r="H5" s="456"/>
      <c r="I5" s="456"/>
      <c r="J5" s="456"/>
      <c r="K5" s="456"/>
      <c r="L5" s="456"/>
      <c r="M5" s="456"/>
      <c r="N5" s="456"/>
      <c r="O5" s="456"/>
      <c r="P5" s="42" t="s">
        <v>177</v>
      </c>
      <c r="Q5" s="42" t="s">
        <v>178</v>
      </c>
      <c r="R5" s="42" t="s">
        <v>179</v>
      </c>
      <c r="S5" s="42" t="s">
        <v>180</v>
      </c>
      <c r="T5" s="42" t="s">
        <v>181</v>
      </c>
      <c r="U5" s="42" t="s">
        <v>182</v>
      </c>
      <c r="V5" s="42" t="s">
        <v>183</v>
      </c>
      <c r="W5" s="42" t="s">
        <v>184</v>
      </c>
      <c r="X5" s="42" t="s">
        <v>185</v>
      </c>
      <c r="Y5" s="43" t="s">
        <v>186</v>
      </c>
      <c r="Z5" s="43" t="s">
        <v>187</v>
      </c>
      <c r="AA5" s="43" t="s">
        <v>107</v>
      </c>
      <c r="AB5" s="44" t="s">
        <v>188</v>
      </c>
      <c r="AC5" s="44" t="s">
        <v>189</v>
      </c>
      <c r="AD5" s="45" t="s">
        <v>188</v>
      </c>
      <c r="AE5" s="45" t="s">
        <v>189</v>
      </c>
      <c r="AF5" s="456"/>
      <c r="AG5" s="456"/>
      <c r="AH5" s="456"/>
      <c r="AI5" s="46" t="s">
        <v>190</v>
      </c>
      <c r="AJ5" s="46" t="s">
        <v>191</v>
      </c>
      <c r="AK5" s="46" t="s">
        <v>192</v>
      </c>
    </row>
    <row r="6" spans="1:37" ht="20.25" customHeight="1">
      <c r="A6" s="344">
        <v>1</v>
      </c>
      <c r="B6" s="351">
        <v>1578</v>
      </c>
      <c r="C6" s="351" t="s">
        <v>596</v>
      </c>
      <c r="D6" s="346" t="s">
        <v>597</v>
      </c>
      <c r="E6" s="49" t="s">
        <v>193</v>
      </c>
      <c r="F6" s="50" t="s">
        <v>98</v>
      </c>
      <c r="G6" s="51" t="s">
        <v>194</v>
      </c>
      <c r="H6" s="52"/>
      <c r="I6" s="53" t="s">
        <v>195</v>
      </c>
      <c r="J6" s="50"/>
      <c r="K6" s="50"/>
      <c r="L6" s="50"/>
      <c r="M6" s="50"/>
      <c r="N6" s="50"/>
      <c r="O6" s="50"/>
      <c r="P6" s="50"/>
      <c r="Q6" s="50"/>
      <c r="R6" s="50"/>
      <c r="S6" s="54" t="s">
        <v>196</v>
      </c>
      <c r="T6" s="54" t="s">
        <v>197</v>
      </c>
      <c r="U6" s="55"/>
      <c r="V6" s="55"/>
      <c r="W6" s="56"/>
      <c r="X6" s="53">
        <v>82139644486</v>
      </c>
      <c r="Y6" s="57"/>
      <c r="Z6" s="58"/>
      <c r="AA6" s="59"/>
      <c r="AB6" s="60" t="s">
        <v>461</v>
      </c>
      <c r="AC6" s="60" t="s">
        <v>485</v>
      </c>
      <c r="AD6" s="60" t="s">
        <v>458</v>
      </c>
      <c r="AE6" s="60" t="s">
        <v>577</v>
      </c>
      <c r="AF6" s="60" t="s">
        <v>455</v>
      </c>
      <c r="AG6" s="60" t="s">
        <v>456</v>
      </c>
      <c r="AH6" s="60" t="s">
        <v>455</v>
      </c>
      <c r="AI6" s="60" t="s">
        <v>464</v>
      </c>
      <c r="AJ6" s="60" t="s">
        <v>464</v>
      </c>
      <c r="AK6" s="61" t="s">
        <v>464</v>
      </c>
    </row>
    <row r="7" spans="1:37" ht="20.25" customHeight="1">
      <c r="A7" s="345">
        <v>2</v>
      </c>
      <c r="B7" s="351">
        <v>1581</v>
      </c>
      <c r="C7" s="351" t="s">
        <v>598</v>
      </c>
      <c r="D7" s="347" t="s">
        <v>599</v>
      </c>
      <c r="E7" s="352" t="s">
        <v>193</v>
      </c>
      <c r="F7" s="63"/>
      <c r="G7" s="51"/>
      <c r="H7" s="64"/>
      <c r="I7" s="65"/>
      <c r="J7" s="63"/>
      <c r="K7" s="63"/>
      <c r="L7" s="63"/>
      <c r="M7" s="63"/>
      <c r="N7" s="63"/>
      <c r="O7" s="63"/>
      <c r="P7" s="63"/>
      <c r="Q7" s="63"/>
      <c r="R7" s="63"/>
      <c r="S7" s="54" t="s">
        <v>196</v>
      </c>
      <c r="T7" s="54" t="s">
        <v>197</v>
      </c>
      <c r="U7" s="55"/>
      <c r="V7" s="55"/>
      <c r="W7" s="56"/>
      <c r="X7" s="65">
        <v>89602688426</v>
      </c>
      <c r="Y7" s="66"/>
      <c r="Z7" s="67">
        <v>2</v>
      </c>
      <c r="AA7" s="68"/>
      <c r="AB7" s="60" t="s">
        <v>484</v>
      </c>
      <c r="AC7" s="60" t="s">
        <v>481</v>
      </c>
      <c r="AD7" s="60" t="s">
        <v>458</v>
      </c>
      <c r="AE7" s="60" t="s">
        <v>453</v>
      </c>
      <c r="AF7" s="60" t="s">
        <v>455</v>
      </c>
      <c r="AG7" s="60" t="s">
        <v>456</v>
      </c>
      <c r="AH7" s="69" t="s">
        <v>457</v>
      </c>
      <c r="AI7" s="69"/>
      <c r="AJ7" s="69" t="s">
        <v>464</v>
      </c>
      <c r="AK7" s="70" t="s">
        <v>464</v>
      </c>
    </row>
    <row r="8" spans="1:37" ht="20.25" customHeight="1">
      <c r="A8" s="345">
        <v>3</v>
      </c>
      <c r="B8" s="351">
        <v>1586</v>
      </c>
      <c r="C8" s="351" t="s">
        <v>600</v>
      </c>
      <c r="D8" s="346" t="s">
        <v>601</v>
      </c>
      <c r="E8" s="352" t="s">
        <v>198</v>
      </c>
      <c r="F8" s="63"/>
      <c r="G8" s="51"/>
      <c r="H8" s="71"/>
      <c r="I8" s="65"/>
      <c r="J8" s="63"/>
      <c r="K8" s="63"/>
      <c r="L8" s="63"/>
      <c r="M8" s="63"/>
      <c r="N8" s="63"/>
      <c r="O8" s="63"/>
      <c r="P8" s="63"/>
      <c r="Q8" s="63"/>
      <c r="R8" s="63"/>
      <c r="S8" s="54" t="s">
        <v>196</v>
      </c>
      <c r="T8" s="54" t="s">
        <v>197</v>
      </c>
      <c r="U8" s="55"/>
      <c r="V8" s="55"/>
      <c r="W8" s="56"/>
      <c r="X8" s="65">
        <v>85236077076</v>
      </c>
      <c r="Y8" s="66"/>
      <c r="Z8" s="67">
        <v>3</v>
      </c>
      <c r="AA8" s="68"/>
      <c r="AB8" s="60" t="s">
        <v>481</v>
      </c>
      <c r="AC8" s="60" t="s">
        <v>488</v>
      </c>
      <c r="AD8" s="60" t="s">
        <v>611</v>
      </c>
      <c r="AE8" s="60" t="s">
        <v>482</v>
      </c>
      <c r="AF8" s="60" t="s">
        <v>455</v>
      </c>
      <c r="AG8" s="60" t="s">
        <v>456</v>
      </c>
      <c r="AH8" s="69" t="s">
        <v>455</v>
      </c>
      <c r="AI8" s="69"/>
      <c r="AJ8" s="69" t="s">
        <v>464</v>
      </c>
      <c r="AK8" s="70" t="s">
        <v>464</v>
      </c>
    </row>
    <row r="9" spans="1:37" ht="20.25" customHeight="1">
      <c r="A9" s="345">
        <v>4</v>
      </c>
      <c r="B9" s="351">
        <v>1587</v>
      </c>
      <c r="C9" s="351" t="s">
        <v>602</v>
      </c>
      <c r="D9" s="347" t="s">
        <v>603</v>
      </c>
      <c r="E9" s="352" t="s">
        <v>198</v>
      </c>
      <c r="F9" s="63"/>
      <c r="G9" s="51"/>
      <c r="H9" s="71"/>
      <c r="I9" s="65"/>
      <c r="J9" s="63"/>
      <c r="K9" s="63"/>
      <c r="L9" s="63"/>
      <c r="M9" s="63"/>
      <c r="N9" s="63"/>
      <c r="O9" s="63"/>
      <c r="P9" s="63"/>
      <c r="Q9" s="63"/>
      <c r="R9" s="63"/>
      <c r="S9" s="54" t="s">
        <v>196</v>
      </c>
      <c r="T9" s="54" t="s">
        <v>197</v>
      </c>
      <c r="U9" s="55"/>
      <c r="V9" s="55"/>
      <c r="W9" s="56"/>
      <c r="X9" s="65">
        <v>81358352619</v>
      </c>
      <c r="Y9" s="66">
        <v>3</v>
      </c>
      <c r="Z9" s="67">
        <v>2</v>
      </c>
      <c r="AA9" s="68"/>
      <c r="AB9" s="60" t="s">
        <v>664</v>
      </c>
      <c r="AC9" s="60" t="s">
        <v>461</v>
      </c>
      <c r="AD9" s="60" t="s">
        <v>670</v>
      </c>
      <c r="AE9" s="60" t="s">
        <v>577</v>
      </c>
      <c r="AF9" s="60" t="s">
        <v>455</v>
      </c>
      <c r="AG9" s="60" t="s">
        <v>456</v>
      </c>
      <c r="AH9" s="69" t="s">
        <v>457</v>
      </c>
      <c r="AI9" s="69"/>
      <c r="AJ9" s="69" t="s">
        <v>464</v>
      </c>
      <c r="AK9" s="70" t="s">
        <v>464</v>
      </c>
    </row>
    <row r="10" spans="1:37" ht="20.25" customHeight="1">
      <c r="A10" s="345">
        <v>5</v>
      </c>
      <c r="B10" s="351">
        <v>1594</v>
      </c>
      <c r="C10" s="351" t="s">
        <v>604</v>
      </c>
      <c r="D10" s="347" t="s">
        <v>605</v>
      </c>
      <c r="E10" s="352" t="s">
        <v>193</v>
      </c>
      <c r="F10" s="63"/>
      <c r="G10" s="51"/>
      <c r="H10" s="71"/>
      <c r="I10" s="65"/>
      <c r="J10" s="63"/>
      <c r="K10" s="63"/>
      <c r="L10" s="63"/>
      <c r="M10" s="63"/>
      <c r="N10" s="63"/>
      <c r="O10" s="63"/>
      <c r="P10" s="63"/>
      <c r="Q10" s="63"/>
      <c r="R10" s="63"/>
      <c r="S10" s="54" t="s">
        <v>196</v>
      </c>
      <c r="T10" s="54" t="s">
        <v>197</v>
      </c>
      <c r="U10" s="55"/>
      <c r="V10" s="55"/>
      <c r="W10" s="56"/>
      <c r="X10" s="65">
        <v>81232372438</v>
      </c>
      <c r="Y10" s="66">
        <v>2</v>
      </c>
      <c r="Z10" s="67"/>
      <c r="AA10" s="68"/>
      <c r="AB10" s="60" t="s">
        <v>487</v>
      </c>
      <c r="AC10" s="60" t="s">
        <v>479</v>
      </c>
      <c r="AD10" s="60" t="s">
        <v>490</v>
      </c>
      <c r="AE10" s="60" t="s">
        <v>492</v>
      </c>
      <c r="AF10" s="60" t="s">
        <v>455</v>
      </c>
      <c r="AG10" s="60" t="s">
        <v>460</v>
      </c>
      <c r="AH10" s="69" t="s">
        <v>455</v>
      </c>
      <c r="AI10" s="69" t="s">
        <v>466</v>
      </c>
      <c r="AJ10" s="69" t="s">
        <v>606</v>
      </c>
      <c r="AK10" s="70" t="s">
        <v>464</v>
      </c>
    </row>
    <row r="11" spans="1:37" ht="20.25" customHeight="1">
      <c r="A11" s="345">
        <v>6</v>
      </c>
      <c r="B11" s="351">
        <v>1595</v>
      </c>
      <c r="C11" s="351" t="s">
        <v>607</v>
      </c>
      <c r="D11" s="347" t="s">
        <v>608</v>
      </c>
      <c r="E11" s="352" t="s">
        <v>198</v>
      </c>
      <c r="F11" s="63"/>
      <c r="G11" s="51"/>
      <c r="H11" s="71"/>
      <c r="I11" s="65"/>
      <c r="J11" s="63"/>
      <c r="K11" s="63"/>
      <c r="L11" s="63"/>
      <c r="M11" s="63"/>
      <c r="N11" s="63"/>
      <c r="O11" s="63"/>
      <c r="P11" s="63"/>
      <c r="Q11" s="63"/>
      <c r="R11" s="63"/>
      <c r="S11" s="54" t="s">
        <v>196</v>
      </c>
      <c r="T11" s="54" t="s">
        <v>197</v>
      </c>
      <c r="U11" s="55"/>
      <c r="V11" s="55"/>
      <c r="W11" s="56"/>
      <c r="X11" s="65">
        <v>82140911263</v>
      </c>
      <c r="Y11" s="66"/>
      <c r="Z11" s="67">
        <v>1</v>
      </c>
      <c r="AA11" s="68"/>
      <c r="AB11" s="60" t="s">
        <v>665</v>
      </c>
      <c r="AC11" s="60" t="s">
        <v>462</v>
      </c>
      <c r="AD11" s="60" t="s">
        <v>671</v>
      </c>
      <c r="AE11" s="60" t="s">
        <v>459</v>
      </c>
      <c r="AF11" s="60" t="s">
        <v>455</v>
      </c>
      <c r="AG11" s="60" t="s">
        <v>456</v>
      </c>
      <c r="AH11" s="69" t="s">
        <v>457</v>
      </c>
      <c r="AI11" s="69" t="s">
        <v>464</v>
      </c>
      <c r="AJ11" s="69" t="s">
        <v>464</v>
      </c>
      <c r="AK11" s="70" t="s">
        <v>464</v>
      </c>
    </row>
    <row r="12" spans="1:37" ht="20.25" customHeight="1">
      <c r="A12" s="345">
        <v>7</v>
      </c>
      <c r="B12" s="351">
        <v>1597</v>
      </c>
      <c r="C12" s="351" t="s">
        <v>609</v>
      </c>
      <c r="D12" s="346" t="s">
        <v>610</v>
      </c>
      <c r="E12" s="352" t="s">
        <v>198</v>
      </c>
      <c r="F12" s="63"/>
      <c r="G12" s="51"/>
      <c r="H12" s="71"/>
      <c r="I12" s="65"/>
      <c r="J12" s="63"/>
      <c r="K12" s="63"/>
      <c r="L12" s="63"/>
      <c r="M12" s="63"/>
      <c r="N12" s="63"/>
      <c r="O12" s="63"/>
      <c r="P12" s="63"/>
      <c r="Q12" s="63"/>
      <c r="R12" s="63"/>
      <c r="S12" s="54" t="s">
        <v>196</v>
      </c>
      <c r="T12" s="54" t="s">
        <v>197</v>
      </c>
      <c r="U12" s="55"/>
      <c r="V12" s="55"/>
      <c r="W12" s="56"/>
      <c r="X12" s="65">
        <v>8991420601</v>
      </c>
      <c r="Y12" s="66"/>
      <c r="Z12" s="67"/>
      <c r="AA12" s="68"/>
      <c r="AB12" s="60" t="s">
        <v>484</v>
      </c>
      <c r="AC12" s="60" t="s">
        <v>487</v>
      </c>
      <c r="AD12" s="60" t="s">
        <v>672</v>
      </c>
      <c r="AE12" s="60" t="s">
        <v>611</v>
      </c>
      <c r="AF12" s="60" t="s">
        <v>455</v>
      </c>
      <c r="AG12" s="60" t="s">
        <v>456</v>
      </c>
      <c r="AH12" s="69" t="s">
        <v>455</v>
      </c>
      <c r="AI12" s="69" t="s">
        <v>464</v>
      </c>
      <c r="AJ12" s="69" t="s">
        <v>464</v>
      </c>
      <c r="AK12" s="70" t="s">
        <v>464</v>
      </c>
    </row>
    <row r="13" spans="1:37" ht="20.25" customHeight="1">
      <c r="A13" s="345">
        <v>8</v>
      </c>
      <c r="B13" s="351">
        <v>1599</v>
      </c>
      <c r="C13" s="351" t="s">
        <v>612</v>
      </c>
      <c r="D13" s="347" t="s">
        <v>613</v>
      </c>
      <c r="E13" s="352" t="s">
        <v>193</v>
      </c>
      <c r="F13" s="63"/>
      <c r="G13" s="51"/>
      <c r="H13" s="71"/>
      <c r="I13" s="65"/>
      <c r="J13" s="63"/>
      <c r="K13" s="63"/>
      <c r="L13" s="63"/>
      <c r="M13" s="63"/>
      <c r="N13" s="63"/>
      <c r="O13" s="63"/>
      <c r="P13" s="63"/>
      <c r="Q13" s="63"/>
      <c r="R13" s="63"/>
      <c r="S13" s="54" t="s">
        <v>196</v>
      </c>
      <c r="T13" s="54" t="s">
        <v>197</v>
      </c>
      <c r="U13" s="55"/>
      <c r="V13" s="55"/>
      <c r="W13" s="56"/>
      <c r="X13" s="65">
        <v>83117008026</v>
      </c>
      <c r="Y13" s="66">
        <v>4</v>
      </c>
      <c r="Z13" s="67"/>
      <c r="AA13" s="68"/>
      <c r="AB13" s="60" t="s">
        <v>496</v>
      </c>
      <c r="AC13" s="60" t="s">
        <v>479</v>
      </c>
      <c r="AD13" s="60" t="s">
        <v>463</v>
      </c>
      <c r="AE13" s="60" t="s">
        <v>474</v>
      </c>
      <c r="AF13" s="60" t="s">
        <v>455</v>
      </c>
      <c r="AG13" s="60" t="s">
        <v>456</v>
      </c>
      <c r="AH13" s="69" t="s">
        <v>455</v>
      </c>
      <c r="AI13" s="69" t="s">
        <v>464</v>
      </c>
      <c r="AJ13" s="69" t="s">
        <v>464</v>
      </c>
      <c r="AK13" s="70" t="s">
        <v>464</v>
      </c>
    </row>
    <row r="14" spans="1:37" ht="20.25" customHeight="1">
      <c r="A14" s="345">
        <v>9</v>
      </c>
      <c r="B14" s="351">
        <v>1602</v>
      </c>
      <c r="C14" s="351" t="s">
        <v>614</v>
      </c>
      <c r="D14" s="346" t="s">
        <v>615</v>
      </c>
      <c r="E14" s="352" t="s">
        <v>198</v>
      </c>
      <c r="F14" s="63"/>
      <c r="G14" s="51"/>
      <c r="H14" s="71"/>
      <c r="I14" s="65"/>
      <c r="J14" s="63"/>
      <c r="K14" s="63"/>
      <c r="L14" s="63"/>
      <c r="M14" s="63"/>
      <c r="N14" s="63"/>
      <c r="O14" s="63"/>
      <c r="P14" s="63"/>
      <c r="Q14" s="63"/>
      <c r="R14" s="63"/>
      <c r="S14" s="54" t="s">
        <v>196</v>
      </c>
      <c r="T14" s="54" t="s">
        <v>197</v>
      </c>
      <c r="U14" s="55"/>
      <c r="V14" s="55"/>
      <c r="W14" s="56"/>
      <c r="X14" s="65">
        <v>82232723446</v>
      </c>
      <c r="Y14" s="66"/>
      <c r="Z14" s="67"/>
      <c r="AA14" s="68"/>
      <c r="AB14" s="60" t="s">
        <v>496</v>
      </c>
      <c r="AC14" s="60" t="s">
        <v>487</v>
      </c>
      <c r="AD14" s="60" t="s">
        <v>463</v>
      </c>
      <c r="AE14" s="60" t="s">
        <v>489</v>
      </c>
      <c r="AF14" s="60" t="s">
        <v>455</v>
      </c>
      <c r="AG14" s="60" t="s">
        <v>456</v>
      </c>
      <c r="AH14" s="69" t="s">
        <v>457</v>
      </c>
      <c r="AI14" s="69" t="s">
        <v>464</v>
      </c>
      <c r="AJ14" s="69" t="s">
        <v>464</v>
      </c>
      <c r="AK14" s="70" t="s">
        <v>464</v>
      </c>
    </row>
    <row r="15" spans="1:37" ht="20.25" customHeight="1">
      <c r="A15" s="345">
        <v>10</v>
      </c>
      <c r="B15" s="351">
        <v>1604</v>
      </c>
      <c r="C15" s="351" t="s">
        <v>574</v>
      </c>
      <c r="D15" s="347" t="s">
        <v>616</v>
      </c>
      <c r="E15" s="352" t="s">
        <v>198</v>
      </c>
      <c r="F15" s="63"/>
      <c r="G15" s="51"/>
      <c r="H15" s="71"/>
      <c r="I15" s="65"/>
      <c r="J15" s="63"/>
      <c r="K15" s="63"/>
      <c r="L15" s="63"/>
      <c r="M15" s="63"/>
      <c r="N15" s="63"/>
      <c r="O15" s="63"/>
      <c r="P15" s="63"/>
      <c r="Q15" s="63"/>
      <c r="R15" s="63"/>
      <c r="S15" s="54" t="s">
        <v>196</v>
      </c>
      <c r="T15" s="54" t="s">
        <v>197</v>
      </c>
      <c r="U15" s="55"/>
      <c r="V15" s="55"/>
      <c r="W15" s="56"/>
      <c r="X15" s="65">
        <v>89529479772</v>
      </c>
      <c r="Y15" s="66">
        <v>2</v>
      </c>
      <c r="Z15" s="67"/>
      <c r="AA15" s="68"/>
      <c r="AB15" s="60" t="s">
        <v>666</v>
      </c>
      <c r="AC15" s="60" t="s">
        <v>496</v>
      </c>
      <c r="AD15" s="60" t="s">
        <v>486</v>
      </c>
      <c r="AE15" s="60" t="s">
        <v>573</v>
      </c>
      <c r="AF15" s="60" t="s">
        <v>455</v>
      </c>
      <c r="AG15" s="60" t="s">
        <v>460</v>
      </c>
      <c r="AH15" s="69" t="s">
        <v>457</v>
      </c>
      <c r="AI15" s="69" t="s">
        <v>464</v>
      </c>
      <c r="AJ15" s="69" t="s">
        <v>464</v>
      </c>
      <c r="AK15" s="70" t="s">
        <v>464</v>
      </c>
    </row>
    <row r="16" spans="1:37" ht="20.25" customHeight="1">
      <c r="A16" s="345">
        <v>11</v>
      </c>
      <c r="B16" s="351">
        <v>1606</v>
      </c>
      <c r="C16" s="351" t="s">
        <v>617</v>
      </c>
      <c r="D16" s="347" t="s">
        <v>618</v>
      </c>
      <c r="E16" s="352" t="s">
        <v>198</v>
      </c>
      <c r="F16" s="63"/>
      <c r="G16" s="51"/>
      <c r="H16" s="71"/>
      <c r="I16" s="65"/>
      <c r="J16" s="63"/>
      <c r="K16" s="63"/>
      <c r="L16" s="63"/>
      <c r="M16" s="63"/>
      <c r="N16" s="63"/>
      <c r="O16" s="63"/>
      <c r="P16" s="63"/>
      <c r="Q16" s="63"/>
      <c r="R16" s="63"/>
      <c r="S16" s="54" t="s">
        <v>196</v>
      </c>
      <c r="T16" s="54" t="s">
        <v>197</v>
      </c>
      <c r="U16" s="55"/>
      <c r="V16" s="55"/>
      <c r="W16" s="56"/>
      <c r="X16" s="65">
        <v>895612450920</v>
      </c>
      <c r="Y16" s="66">
        <v>4</v>
      </c>
      <c r="Z16" s="67"/>
      <c r="AA16" s="68"/>
      <c r="AB16" s="60" t="s">
        <v>475</v>
      </c>
      <c r="AC16" s="60" t="s">
        <v>484</v>
      </c>
      <c r="AD16" s="60" t="s">
        <v>670</v>
      </c>
      <c r="AE16" s="60" t="s">
        <v>463</v>
      </c>
      <c r="AF16" s="60" t="s">
        <v>455</v>
      </c>
      <c r="AG16" s="60" t="s">
        <v>456</v>
      </c>
      <c r="AH16" s="69" t="s">
        <v>455</v>
      </c>
      <c r="AI16" s="69" t="s">
        <v>464</v>
      </c>
      <c r="AJ16" s="69" t="s">
        <v>464</v>
      </c>
      <c r="AK16" s="70" t="s">
        <v>464</v>
      </c>
    </row>
    <row r="17" spans="1:37" ht="20.25" customHeight="1">
      <c r="A17" s="345">
        <v>12</v>
      </c>
      <c r="B17" s="351">
        <v>1607</v>
      </c>
      <c r="C17" s="351" t="s">
        <v>619</v>
      </c>
      <c r="D17" s="347" t="s">
        <v>620</v>
      </c>
      <c r="E17" s="352" t="s">
        <v>198</v>
      </c>
      <c r="F17" s="63"/>
      <c r="G17" s="51"/>
      <c r="H17" s="71"/>
      <c r="I17" s="65"/>
      <c r="J17" s="63"/>
      <c r="K17" s="63"/>
      <c r="L17" s="63"/>
      <c r="M17" s="63"/>
      <c r="N17" s="63"/>
      <c r="O17" s="63"/>
      <c r="P17" s="63"/>
      <c r="Q17" s="63"/>
      <c r="R17" s="63"/>
      <c r="S17" s="54" t="s">
        <v>196</v>
      </c>
      <c r="T17" s="54" t="s">
        <v>197</v>
      </c>
      <c r="U17" s="55"/>
      <c r="V17" s="55"/>
      <c r="W17" s="56"/>
      <c r="X17" s="65">
        <v>82398075767</v>
      </c>
      <c r="Y17" s="66"/>
      <c r="Z17" s="67">
        <v>5</v>
      </c>
      <c r="AA17" s="68"/>
      <c r="AB17" s="60" t="s">
        <v>666</v>
      </c>
      <c r="AC17" s="60" t="s">
        <v>484</v>
      </c>
      <c r="AD17" s="60" t="s">
        <v>453</v>
      </c>
      <c r="AE17" s="60" t="s">
        <v>478</v>
      </c>
      <c r="AF17" s="60" t="s">
        <v>455</v>
      </c>
      <c r="AG17" s="60" t="s">
        <v>460</v>
      </c>
      <c r="AH17" s="69" t="s">
        <v>455</v>
      </c>
      <c r="AI17" s="69" t="s">
        <v>464</v>
      </c>
      <c r="AJ17" s="69" t="s">
        <v>464</v>
      </c>
      <c r="AK17" s="70" t="s">
        <v>464</v>
      </c>
    </row>
    <row r="18" spans="1:37" ht="20.25" customHeight="1">
      <c r="A18" s="345">
        <v>13</v>
      </c>
      <c r="B18" s="351">
        <v>1609</v>
      </c>
      <c r="C18" s="351" t="s">
        <v>621</v>
      </c>
      <c r="D18" s="346" t="s">
        <v>622</v>
      </c>
      <c r="E18" s="352" t="s">
        <v>193</v>
      </c>
      <c r="F18" s="63"/>
      <c r="G18" s="51"/>
      <c r="H18" s="71"/>
      <c r="I18" s="65"/>
      <c r="J18" s="63"/>
      <c r="K18" s="63"/>
      <c r="L18" s="63"/>
      <c r="M18" s="63"/>
      <c r="N18" s="63"/>
      <c r="O18" s="63"/>
      <c r="P18" s="63"/>
      <c r="Q18" s="63"/>
      <c r="R18" s="63"/>
      <c r="S18" s="54" t="s">
        <v>196</v>
      </c>
      <c r="T18" s="54" t="s">
        <v>197</v>
      </c>
      <c r="U18" s="55"/>
      <c r="V18" s="55"/>
      <c r="W18" s="56"/>
      <c r="X18" s="65">
        <v>85230679281</v>
      </c>
      <c r="Y18" s="66">
        <v>2</v>
      </c>
      <c r="Z18" s="67"/>
      <c r="AA18" s="68"/>
      <c r="AB18" s="60" t="s">
        <v>571</v>
      </c>
      <c r="AC18" s="60" t="s">
        <v>484</v>
      </c>
      <c r="AD18" s="60" t="s">
        <v>478</v>
      </c>
      <c r="AE18" s="60" t="s">
        <v>453</v>
      </c>
      <c r="AF18" s="60" t="s">
        <v>455</v>
      </c>
      <c r="AG18" s="60" t="s">
        <v>460</v>
      </c>
      <c r="AH18" s="69" t="s">
        <v>455</v>
      </c>
      <c r="AI18" s="69" t="s">
        <v>464</v>
      </c>
      <c r="AJ18" s="69" t="s">
        <v>464</v>
      </c>
      <c r="AK18" s="70" t="s">
        <v>464</v>
      </c>
    </row>
    <row r="19" spans="1:37" ht="20.25" customHeight="1">
      <c r="A19" s="345">
        <v>14</v>
      </c>
      <c r="B19" s="351">
        <v>1610</v>
      </c>
      <c r="C19" s="351" t="s">
        <v>623</v>
      </c>
      <c r="D19" s="347" t="s">
        <v>624</v>
      </c>
      <c r="E19" s="352" t="s">
        <v>193</v>
      </c>
      <c r="F19" s="63"/>
      <c r="G19" s="51"/>
      <c r="H19" s="71"/>
      <c r="I19" s="65"/>
      <c r="J19" s="63"/>
      <c r="K19" s="63"/>
      <c r="L19" s="63"/>
      <c r="M19" s="63"/>
      <c r="N19" s="63"/>
      <c r="O19" s="63"/>
      <c r="P19" s="63"/>
      <c r="Q19" s="63"/>
      <c r="R19" s="63"/>
      <c r="S19" s="54" t="s">
        <v>196</v>
      </c>
      <c r="T19" s="54" t="s">
        <v>197</v>
      </c>
      <c r="U19" s="55"/>
      <c r="V19" s="55"/>
      <c r="W19" s="56"/>
      <c r="X19" s="65">
        <v>89653737417</v>
      </c>
      <c r="Y19" s="66"/>
      <c r="Z19" s="67">
        <v>4</v>
      </c>
      <c r="AA19" s="68"/>
      <c r="AB19" s="60" t="s">
        <v>473</v>
      </c>
      <c r="AC19" s="60" t="s">
        <v>571</v>
      </c>
      <c r="AD19" s="60" t="s">
        <v>478</v>
      </c>
      <c r="AE19" s="60" t="s">
        <v>489</v>
      </c>
      <c r="AF19" s="60" t="s">
        <v>455</v>
      </c>
      <c r="AG19" s="60" t="s">
        <v>456</v>
      </c>
      <c r="AH19" s="69" t="s">
        <v>455</v>
      </c>
      <c r="AI19" s="69" t="s">
        <v>464</v>
      </c>
      <c r="AJ19" s="69" t="s">
        <v>464</v>
      </c>
      <c r="AK19" s="70" t="s">
        <v>464</v>
      </c>
    </row>
    <row r="20" spans="1:37" ht="20.25" customHeight="1">
      <c r="A20" s="345">
        <v>15</v>
      </c>
      <c r="B20" s="351">
        <v>1618</v>
      </c>
      <c r="C20" s="351" t="s">
        <v>625</v>
      </c>
      <c r="D20" s="346" t="s">
        <v>626</v>
      </c>
      <c r="E20" s="352" t="s">
        <v>193</v>
      </c>
      <c r="F20" s="63"/>
      <c r="G20" s="51"/>
      <c r="H20" s="71"/>
      <c r="I20" s="65"/>
      <c r="J20" s="63"/>
      <c r="K20" s="63"/>
      <c r="L20" s="63"/>
      <c r="M20" s="63"/>
      <c r="N20" s="74"/>
      <c r="O20" s="63"/>
      <c r="P20" s="63"/>
      <c r="Q20" s="63"/>
      <c r="R20" s="63"/>
      <c r="S20" s="54" t="s">
        <v>196</v>
      </c>
      <c r="T20" s="54" t="s">
        <v>197</v>
      </c>
      <c r="U20" s="55"/>
      <c r="V20" s="55"/>
      <c r="W20" s="56"/>
      <c r="X20" s="65">
        <v>82140410089</v>
      </c>
      <c r="Y20" s="66"/>
      <c r="Z20" s="67"/>
      <c r="AA20" s="68"/>
      <c r="AB20" s="60" t="s">
        <v>496</v>
      </c>
      <c r="AC20" s="60" t="s">
        <v>494</v>
      </c>
      <c r="AD20" s="60" t="s">
        <v>458</v>
      </c>
      <c r="AE20" s="60" t="s">
        <v>458</v>
      </c>
      <c r="AF20" s="60" t="s">
        <v>455</v>
      </c>
      <c r="AG20" s="60" t="s">
        <v>460</v>
      </c>
      <c r="AH20" s="69" t="s">
        <v>455</v>
      </c>
      <c r="AI20" s="69" t="s">
        <v>464</v>
      </c>
      <c r="AJ20" s="69" t="s">
        <v>464</v>
      </c>
      <c r="AK20" s="70" t="s">
        <v>464</v>
      </c>
    </row>
    <row r="21" spans="1:37" ht="20.25" customHeight="1">
      <c r="A21" s="345">
        <v>16</v>
      </c>
      <c r="B21" s="351">
        <v>1628</v>
      </c>
      <c r="C21" s="351" t="s">
        <v>627</v>
      </c>
      <c r="D21" s="347" t="s">
        <v>628</v>
      </c>
      <c r="E21" s="352" t="s">
        <v>198</v>
      </c>
      <c r="F21" s="63"/>
      <c r="G21" s="51"/>
      <c r="H21" s="71"/>
      <c r="I21" s="65"/>
      <c r="J21" s="63"/>
      <c r="K21" s="63"/>
      <c r="L21" s="63"/>
      <c r="M21" s="63"/>
      <c r="N21" s="63"/>
      <c r="O21" s="63"/>
      <c r="P21" s="63"/>
      <c r="Q21" s="63"/>
      <c r="R21" s="63"/>
      <c r="S21" s="54" t="s">
        <v>196</v>
      </c>
      <c r="T21" s="54" t="s">
        <v>197</v>
      </c>
      <c r="U21" s="55"/>
      <c r="V21" s="55"/>
      <c r="W21" s="56"/>
      <c r="X21" s="65">
        <v>82229254577</v>
      </c>
      <c r="Y21" s="66">
        <v>3</v>
      </c>
      <c r="Z21" s="67">
        <v>2</v>
      </c>
      <c r="AA21" s="68"/>
      <c r="AB21" s="60" t="s">
        <v>664</v>
      </c>
      <c r="AC21" s="60" t="s">
        <v>493</v>
      </c>
      <c r="AD21" s="60" t="s">
        <v>673</v>
      </c>
      <c r="AE21" s="60" t="s">
        <v>577</v>
      </c>
      <c r="AF21" s="60" t="s">
        <v>455</v>
      </c>
      <c r="AG21" s="60" t="s">
        <v>456</v>
      </c>
      <c r="AH21" s="69" t="s">
        <v>457</v>
      </c>
      <c r="AI21" s="69" t="s">
        <v>464</v>
      </c>
      <c r="AJ21" s="69" t="s">
        <v>464</v>
      </c>
      <c r="AK21" s="70" t="s">
        <v>464</v>
      </c>
    </row>
    <row r="22" spans="1:37" ht="20.25" customHeight="1">
      <c r="A22" s="345">
        <v>17</v>
      </c>
      <c r="B22" s="351">
        <v>1629</v>
      </c>
      <c r="C22" s="351" t="s">
        <v>629</v>
      </c>
      <c r="D22" s="347" t="s">
        <v>630</v>
      </c>
      <c r="E22" s="352" t="s">
        <v>193</v>
      </c>
      <c r="F22" s="63"/>
      <c r="G22" s="51"/>
      <c r="H22" s="71"/>
      <c r="I22" s="65"/>
      <c r="J22" s="63"/>
      <c r="K22" s="63"/>
      <c r="L22" s="63"/>
      <c r="M22" s="63"/>
      <c r="N22" s="63"/>
      <c r="O22" s="63"/>
      <c r="P22" s="63"/>
      <c r="Q22" s="63"/>
      <c r="R22" s="63"/>
      <c r="S22" s="54" t="s">
        <v>196</v>
      </c>
      <c r="T22" s="54" t="s">
        <v>197</v>
      </c>
      <c r="U22" s="55"/>
      <c r="V22" s="55"/>
      <c r="W22" s="56"/>
      <c r="X22" s="65">
        <v>82335280972</v>
      </c>
      <c r="Y22" s="66"/>
      <c r="Z22" s="67"/>
      <c r="AA22" s="68"/>
      <c r="AB22" s="60" t="s">
        <v>493</v>
      </c>
      <c r="AC22" s="60" t="s">
        <v>473</v>
      </c>
      <c r="AD22" s="60" t="s">
        <v>577</v>
      </c>
      <c r="AE22" s="60" t="s">
        <v>454</v>
      </c>
      <c r="AF22" s="60" t="s">
        <v>455</v>
      </c>
      <c r="AG22" s="60" t="s">
        <v>456</v>
      </c>
      <c r="AH22" s="69" t="s">
        <v>457</v>
      </c>
      <c r="AI22" s="69" t="s">
        <v>464</v>
      </c>
      <c r="AJ22" s="69" t="s">
        <v>464</v>
      </c>
      <c r="AK22" s="70" t="s">
        <v>464</v>
      </c>
    </row>
    <row r="23" spans="1:37" ht="20.25" customHeight="1">
      <c r="A23" s="345">
        <v>18</v>
      </c>
      <c r="B23" s="351">
        <v>1632</v>
      </c>
      <c r="C23" s="351" t="s">
        <v>631</v>
      </c>
      <c r="D23" s="346" t="s">
        <v>632</v>
      </c>
      <c r="E23" s="352" t="s">
        <v>198</v>
      </c>
      <c r="F23" s="63"/>
      <c r="G23" s="51"/>
      <c r="H23" s="71"/>
      <c r="I23" s="65"/>
      <c r="J23" s="63"/>
      <c r="K23" s="63"/>
      <c r="L23" s="63"/>
      <c r="M23" s="63"/>
      <c r="N23" s="63"/>
      <c r="O23" s="63"/>
      <c r="P23" s="63"/>
      <c r="Q23" s="63"/>
      <c r="R23" s="63"/>
      <c r="S23" s="54" t="s">
        <v>199</v>
      </c>
      <c r="T23" s="54" t="s">
        <v>197</v>
      </c>
      <c r="U23" s="55"/>
      <c r="V23" s="55"/>
      <c r="W23" s="56"/>
      <c r="X23" s="65">
        <v>89699748377</v>
      </c>
      <c r="Y23" s="66"/>
      <c r="Z23" s="67"/>
      <c r="AA23" s="68"/>
      <c r="AB23" s="60" t="s">
        <v>461</v>
      </c>
      <c r="AC23" s="60" t="s">
        <v>475</v>
      </c>
      <c r="AD23" s="60" t="s">
        <v>463</v>
      </c>
      <c r="AE23" s="60" t="s">
        <v>463</v>
      </c>
      <c r="AF23" s="60" t="s">
        <v>455</v>
      </c>
      <c r="AG23" s="60" t="s">
        <v>456</v>
      </c>
      <c r="AH23" s="69" t="s">
        <v>455</v>
      </c>
      <c r="AI23" s="69" t="s">
        <v>464</v>
      </c>
      <c r="AJ23" s="69" t="s">
        <v>464</v>
      </c>
      <c r="AK23" s="70" t="s">
        <v>464</v>
      </c>
    </row>
    <row r="24" spans="1:37" ht="20.25" customHeight="1">
      <c r="A24" s="345">
        <v>19</v>
      </c>
      <c r="B24" s="351">
        <v>1638</v>
      </c>
      <c r="C24" s="351" t="s">
        <v>633</v>
      </c>
      <c r="D24" s="346" t="s">
        <v>634</v>
      </c>
      <c r="E24" s="352" t="s">
        <v>198</v>
      </c>
      <c r="F24" s="63"/>
      <c r="G24" s="51"/>
      <c r="H24" s="71"/>
      <c r="I24" s="65"/>
      <c r="J24" s="63"/>
      <c r="K24" s="63"/>
      <c r="L24" s="63"/>
      <c r="M24" s="63"/>
      <c r="N24" s="63"/>
      <c r="O24" s="63"/>
      <c r="P24" s="63"/>
      <c r="Q24" s="63"/>
      <c r="R24" s="63"/>
      <c r="S24" s="54" t="s">
        <v>196</v>
      </c>
      <c r="T24" s="54" t="s">
        <v>197</v>
      </c>
      <c r="U24" s="55"/>
      <c r="V24" s="55"/>
      <c r="W24" s="56"/>
      <c r="X24" s="65">
        <v>89680600838</v>
      </c>
      <c r="Y24" s="66"/>
      <c r="Z24" s="67"/>
      <c r="AA24" s="68"/>
      <c r="AB24" s="60" t="s">
        <v>481</v>
      </c>
      <c r="AC24" s="60" t="s">
        <v>487</v>
      </c>
      <c r="AD24" s="60" t="s">
        <v>492</v>
      </c>
      <c r="AE24" s="60" t="s">
        <v>486</v>
      </c>
      <c r="AF24" s="60" t="s">
        <v>455</v>
      </c>
      <c r="AG24" s="60" t="s">
        <v>460</v>
      </c>
      <c r="AH24" s="69" t="s">
        <v>455</v>
      </c>
      <c r="AI24" s="69" t="s">
        <v>635</v>
      </c>
      <c r="AJ24" s="69" t="s">
        <v>464</v>
      </c>
      <c r="AK24" s="70" t="s">
        <v>464</v>
      </c>
    </row>
    <row r="25" spans="1:37" ht="20.25" customHeight="1">
      <c r="A25" s="345">
        <v>20</v>
      </c>
      <c r="B25" s="351">
        <v>1645</v>
      </c>
      <c r="C25" s="351" t="s">
        <v>636</v>
      </c>
      <c r="D25" s="347" t="s">
        <v>637</v>
      </c>
      <c r="E25" s="352" t="s">
        <v>193</v>
      </c>
      <c r="F25" s="63"/>
      <c r="G25" s="51"/>
      <c r="H25" s="71"/>
      <c r="I25" s="65"/>
      <c r="J25" s="63"/>
      <c r="K25" s="63"/>
      <c r="L25" s="63"/>
      <c r="M25" s="63"/>
      <c r="N25" s="63"/>
      <c r="O25" s="63"/>
      <c r="P25" s="63"/>
      <c r="Q25" s="63"/>
      <c r="R25" s="63"/>
      <c r="S25" s="54" t="s">
        <v>196</v>
      </c>
      <c r="T25" s="54" t="s">
        <v>197</v>
      </c>
      <c r="U25" s="55"/>
      <c r="V25" s="55"/>
      <c r="W25" s="56"/>
      <c r="X25" s="65">
        <v>87744584186</v>
      </c>
      <c r="Y25" s="66">
        <v>3</v>
      </c>
      <c r="Z25" s="67"/>
      <c r="AA25" s="68"/>
      <c r="AB25" s="60" t="s">
        <v>480</v>
      </c>
      <c r="AC25" s="60" t="s">
        <v>480</v>
      </c>
      <c r="AD25" s="60" t="s">
        <v>489</v>
      </c>
      <c r="AE25" s="60" t="s">
        <v>489</v>
      </c>
      <c r="AF25" s="60" t="s">
        <v>455</v>
      </c>
      <c r="AG25" s="60" t="s">
        <v>460</v>
      </c>
      <c r="AH25" s="69" t="s">
        <v>455</v>
      </c>
      <c r="AI25" s="69" t="s">
        <v>464</v>
      </c>
      <c r="AJ25" s="69" t="s">
        <v>464</v>
      </c>
      <c r="AK25" s="70" t="s">
        <v>464</v>
      </c>
    </row>
    <row r="26" spans="1:37" ht="20.25" customHeight="1">
      <c r="A26" s="345">
        <v>21</v>
      </c>
      <c r="B26" s="351">
        <v>1647</v>
      </c>
      <c r="C26" s="351" t="s">
        <v>638</v>
      </c>
      <c r="D26" s="346" t="s">
        <v>639</v>
      </c>
      <c r="E26" s="352" t="s">
        <v>193</v>
      </c>
      <c r="F26" s="63"/>
      <c r="G26" s="51"/>
      <c r="H26" s="71"/>
      <c r="I26" s="65"/>
      <c r="J26" s="63"/>
      <c r="K26" s="63"/>
      <c r="L26" s="63"/>
      <c r="M26" s="63"/>
      <c r="N26" s="63"/>
      <c r="O26" s="63"/>
      <c r="P26" s="63"/>
      <c r="Q26" s="63"/>
      <c r="R26" s="63"/>
      <c r="S26" s="54" t="s">
        <v>196</v>
      </c>
      <c r="T26" s="54" t="s">
        <v>197</v>
      </c>
      <c r="U26" s="55"/>
      <c r="V26" s="55"/>
      <c r="W26" s="56"/>
      <c r="X26" s="65">
        <v>81553639411</v>
      </c>
      <c r="Y26" s="66">
        <v>5</v>
      </c>
      <c r="Z26" s="67"/>
      <c r="AA26" s="68"/>
      <c r="AB26" s="60" t="s">
        <v>498</v>
      </c>
      <c r="AC26" s="60" t="s">
        <v>640</v>
      </c>
      <c r="AD26" s="60" t="s">
        <v>674</v>
      </c>
      <c r="AE26" s="60" t="s">
        <v>491</v>
      </c>
      <c r="AF26" s="60" t="s">
        <v>455</v>
      </c>
      <c r="AG26" s="60" t="s">
        <v>460</v>
      </c>
      <c r="AH26" s="69" t="s">
        <v>455</v>
      </c>
      <c r="AI26" s="69" t="s">
        <v>464</v>
      </c>
      <c r="AJ26" s="69" t="s">
        <v>464</v>
      </c>
      <c r="AK26" s="70" t="s">
        <v>464</v>
      </c>
    </row>
    <row r="27" spans="1:37" ht="20.25" customHeight="1">
      <c r="A27" s="345">
        <v>22</v>
      </c>
      <c r="B27" s="351">
        <v>1649</v>
      </c>
      <c r="C27" s="351" t="s">
        <v>641</v>
      </c>
      <c r="D27" s="346" t="s">
        <v>642</v>
      </c>
      <c r="E27" s="352" t="s">
        <v>193</v>
      </c>
      <c r="F27" s="63"/>
      <c r="G27" s="51"/>
      <c r="H27" s="71"/>
      <c r="I27" s="65"/>
      <c r="J27" s="63"/>
      <c r="K27" s="63"/>
      <c r="L27" s="63"/>
      <c r="M27" s="63"/>
      <c r="N27" s="63"/>
      <c r="O27" s="63"/>
      <c r="P27" s="63"/>
      <c r="Q27" s="63"/>
      <c r="R27" s="63"/>
      <c r="S27" s="54" t="s">
        <v>196</v>
      </c>
      <c r="T27" s="54" t="s">
        <v>197</v>
      </c>
      <c r="U27" s="55"/>
      <c r="V27" s="55"/>
      <c r="W27" s="56"/>
      <c r="X27" s="65">
        <v>8814979212</v>
      </c>
      <c r="Y27" s="66">
        <v>2</v>
      </c>
      <c r="Z27" s="67"/>
      <c r="AA27" s="68"/>
      <c r="AB27" s="60" t="s">
        <v>461</v>
      </c>
      <c r="AC27" s="60" t="s">
        <v>571</v>
      </c>
      <c r="AD27" s="60" t="s">
        <v>482</v>
      </c>
      <c r="AE27" s="60" t="s">
        <v>492</v>
      </c>
      <c r="AF27" s="60" t="s">
        <v>455</v>
      </c>
      <c r="AG27" s="60" t="s">
        <v>456</v>
      </c>
      <c r="AH27" s="69" t="s">
        <v>457</v>
      </c>
      <c r="AI27" s="69" t="s">
        <v>464</v>
      </c>
      <c r="AJ27" s="69" t="s">
        <v>464</v>
      </c>
      <c r="AK27" s="70" t="s">
        <v>464</v>
      </c>
    </row>
    <row r="28" spans="1:37" ht="20.25" customHeight="1">
      <c r="A28" s="345">
        <v>23</v>
      </c>
      <c r="B28" s="351">
        <v>1657</v>
      </c>
      <c r="C28" s="351" t="s">
        <v>621</v>
      </c>
      <c r="D28" s="346" t="s">
        <v>643</v>
      </c>
      <c r="E28" s="352" t="s">
        <v>193</v>
      </c>
      <c r="F28" s="63"/>
      <c r="G28" s="51"/>
      <c r="H28" s="71"/>
      <c r="I28" s="65"/>
      <c r="J28" s="63"/>
      <c r="K28" s="63"/>
      <c r="L28" s="63"/>
      <c r="M28" s="63"/>
      <c r="N28" s="63"/>
      <c r="O28" s="63"/>
      <c r="P28" s="63"/>
      <c r="Q28" s="63"/>
      <c r="R28" s="63"/>
      <c r="S28" s="54" t="s">
        <v>196</v>
      </c>
      <c r="T28" s="54" t="s">
        <v>197</v>
      </c>
      <c r="U28" s="55"/>
      <c r="V28" s="55"/>
      <c r="W28" s="56"/>
      <c r="X28" s="65">
        <v>81280167192</v>
      </c>
      <c r="Y28" s="66">
        <v>2</v>
      </c>
      <c r="Z28" s="67">
        <v>2</v>
      </c>
      <c r="AA28" s="68"/>
      <c r="AB28" s="60" t="s">
        <v>485</v>
      </c>
      <c r="AC28" s="60" t="s">
        <v>571</v>
      </c>
      <c r="AD28" s="60" t="s">
        <v>672</v>
      </c>
      <c r="AE28" s="60" t="s">
        <v>490</v>
      </c>
      <c r="AF28" s="60" t="s">
        <v>455</v>
      </c>
      <c r="AG28" s="60" t="s">
        <v>456</v>
      </c>
      <c r="AH28" s="69" t="s">
        <v>455</v>
      </c>
      <c r="AI28" s="69" t="s">
        <v>464</v>
      </c>
      <c r="AJ28" s="69" t="s">
        <v>464</v>
      </c>
      <c r="AK28" s="70" t="s">
        <v>464</v>
      </c>
    </row>
    <row r="29" spans="1:37" ht="20.25" customHeight="1">
      <c r="A29" s="345">
        <v>24</v>
      </c>
      <c r="B29" s="351">
        <v>1658</v>
      </c>
      <c r="C29" s="351" t="s">
        <v>644</v>
      </c>
      <c r="D29" s="346" t="s">
        <v>645</v>
      </c>
      <c r="E29" s="352" t="s">
        <v>193</v>
      </c>
      <c r="F29" s="63"/>
      <c r="G29" s="51"/>
      <c r="H29" s="71"/>
      <c r="I29" s="65"/>
      <c r="J29" s="63"/>
      <c r="K29" s="63"/>
      <c r="L29" s="63"/>
      <c r="M29" s="63"/>
      <c r="N29" s="63"/>
      <c r="O29" s="63"/>
      <c r="P29" s="63"/>
      <c r="Q29" s="63"/>
      <c r="R29" s="63"/>
      <c r="S29" s="54" t="s">
        <v>196</v>
      </c>
      <c r="T29" s="54" t="s">
        <v>197</v>
      </c>
      <c r="U29" s="55"/>
      <c r="V29" s="55"/>
      <c r="W29" s="56"/>
      <c r="X29" s="65">
        <v>82139020302</v>
      </c>
      <c r="Y29" s="66"/>
      <c r="Z29" s="67"/>
      <c r="AA29" s="68"/>
      <c r="AB29" s="60" t="s">
        <v>479</v>
      </c>
      <c r="AC29" s="60" t="s">
        <v>495</v>
      </c>
      <c r="AD29" s="60" t="s">
        <v>675</v>
      </c>
      <c r="AE29" s="60" t="s">
        <v>646</v>
      </c>
      <c r="AF29" s="60" t="s">
        <v>455</v>
      </c>
      <c r="AG29" s="60" t="s">
        <v>456</v>
      </c>
      <c r="AH29" s="69" t="s">
        <v>455</v>
      </c>
      <c r="AI29" s="69" t="s">
        <v>464</v>
      </c>
      <c r="AJ29" s="69" t="s">
        <v>464</v>
      </c>
      <c r="AK29" s="70" t="s">
        <v>464</v>
      </c>
    </row>
    <row r="30" spans="1:37" ht="20.25" customHeight="1">
      <c r="A30" s="345">
        <v>25</v>
      </c>
      <c r="B30" s="351">
        <v>1664</v>
      </c>
      <c r="C30" s="351" t="s">
        <v>647</v>
      </c>
      <c r="D30" s="348" t="s">
        <v>648</v>
      </c>
      <c r="E30" s="352" t="s">
        <v>193</v>
      </c>
      <c r="F30" s="63"/>
      <c r="G30" s="51"/>
      <c r="H30" s="71"/>
      <c r="I30" s="65"/>
      <c r="J30" s="63"/>
      <c r="K30" s="63"/>
      <c r="L30" s="63"/>
      <c r="M30" s="63"/>
      <c r="N30" s="63"/>
      <c r="O30" s="63"/>
      <c r="P30" s="63"/>
      <c r="Q30" s="63"/>
      <c r="R30" s="63"/>
      <c r="S30" s="54" t="s">
        <v>196</v>
      </c>
      <c r="T30" s="54" t="s">
        <v>197</v>
      </c>
      <c r="U30" s="55"/>
      <c r="V30" s="55"/>
      <c r="W30" s="56"/>
      <c r="X30" s="65">
        <v>895395162958</v>
      </c>
      <c r="Y30" s="66"/>
      <c r="Z30" s="67"/>
      <c r="AA30" s="68"/>
      <c r="AB30" s="60" t="s">
        <v>493</v>
      </c>
      <c r="AC30" s="60" t="s">
        <v>485</v>
      </c>
      <c r="AD30" s="60" t="s">
        <v>611</v>
      </c>
      <c r="AE30" s="60" t="s">
        <v>492</v>
      </c>
      <c r="AF30" s="60" t="s">
        <v>455</v>
      </c>
      <c r="AG30" s="60" t="s">
        <v>460</v>
      </c>
      <c r="AH30" s="69" t="s">
        <v>455</v>
      </c>
      <c r="AI30" s="69" t="s">
        <v>464</v>
      </c>
      <c r="AJ30" s="69" t="s">
        <v>464</v>
      </c>
      <c r="AK30" s="70" t="s">
        <v>464</v>
      </c>
    </row>
    <row r="31" spans="1:37" ht="20.25" customHeight="1">
      <c r="A31" s="345">
        <v>26</v>
      </c>
      <c r="B31" s="351">
        <v>1666</v>
      </c>
      <c r="C31" s="351" t="s">
        <v>649</v>
      </c>
      <c r="D31" s="349" t="s">
        <v>650</v>
      </c>
      <c r="E31" s="352" t="s">
        <v>193</v>
      </c>
      <c r="F31" s="63"/>
      <c r="G31" s="51"/>
      <c r="H31" s="71"/>
      <c r="I31" s="65"/>
      <c r="J31" s="63"/>
      <c r="K31" s="63"/>
      <c r="L31" s="63"/>
      <c r="M31" s="63"/>
      <c r="N31" s="63"/>
      <c r="O31" s="63"/>
      <c r="P31" s="63"/>
      <c r="Q31" s="63"/>
      <c r="R31" s="63"/>
      <c r="S31" s="54" t="s">
        <v>196</v>
      </c>
      <c r="T31" s="54" t="s">
        <v>197</v>
      </c>
      <c r="U31" s="55"/>
      <c r="V31" s="55"/>
      <c r="W31" s="56"/>
      <c r="X31" s="65">
        <v>82131330697</v>
      </c>
      <c r="Y31" s="66"/>
      <c r="Z31" s="67"/>
      <c r="AA31" s="68"/>
      <c r="AB31" s="60" t="s">
        <v>495</v>
      </c>
      <c r="AC31" s="60" t="s">
        <v>483</v>
      </c>
      <c r="AD31" s="60" t="s">
        <v>676</v>
      </c>
      <c r="AE31" s="60" t="s">
        <v>486</v>
      </c>
      <c r="AF31" s="60" t="s">
        <v>455</v>
      </c>
      <c r="AG31" s="60" t="s">
        <v>460</v>
      </c>
      <c r="AH31" s="69" t="s">
        <v>455</v>
      </c>
      <c r="AI31" s="69" t="s">
        <v>464</v>
      </c>
      <c r="AJ31" s="69" t="s">
        <v>464</v>
      </c>
      <c r="AK31" s="70" t="s">
        <v>464</v>
      </c>
    </row>
    <row r="32" spans="1:37" ht="20.25" customHeight="1">
      <c r="A32" s="345">
        <v>27</v>
      </c>
      <c r="B32" s="351">
        <v>1683</v>
      </c>
      <c r="C32" s="351" t="s">
        <v>572</v>
      </c>
      <c r="D32" s="346" t="s">
        <v>651</v>
      </c>
      <c r="E32" s="75" t="s">
        <v>193</v>
      </c>
      <c r="F32" s="76"/>
      <c r="G32" s="51"/>
      <c r="H32" s="77"/>
      <c r="I32" s="78"/>
      <c r="J32" s="79"/>
      <c r="K32" s="80"/>
      <c r="L32" s="81"/>
      <c r="M32" s="82"/>
      <c r="N32" s="83"/>
      <c r="O32" s="82"/>
      <c r="P32" s="81"/>
      <c r="Q32" s="76"/>
      <c r="R32" s="76"/>
      <c r="S32" s="76"/>
      <c r="T32" s="84"/>
      <c r="U32" s="83"/>
      <c r="V32" s="85"/>
      <c r="W32" s="85"/>
      <c r="X32" s="86"/>
      <c r="Y32" s="66"/>
      <c r="Z32" s="67"/>
      <c r="AA32" s="68"/>
      <c r="AB32" s="60" t="s">
        <v>667</v>
      </c>
      <c r="AC32" s="60" t="s">
        <v>473</v>
      </c>
      <c r="AD32" s="60" t="s">
        <v>472</v>
      </c>
      <c r="AE32" s="60" t="s">
        <v>497</v>
      </c>
      <c r="AF32" s="60" t="s">
        <v>455</v>
      </c>
      <c r="AG32" s="60" t="s">
        <v>456</v>
      </c>
      <c r="AH32" s="69" t="s">
        <v>455</v>
      </c>
      <c r="AI32" s="69" t="s">
        <v>464</v>
      </c>
      <c r="AJ32" s="69" t="s">
        <v>464</v>
      </c>
      <c r="AK32" s="70" t="s">
        <v>464</v>
      </c>
    </row>
    <row r="33" spans="1:37" ht="20.25" customHeight="1">
      <c r="A33" s="345">
        <v>28</v>
      </c>
      <c r="B33" s="351">
        <v>1684</v>
      </c>
      <c r="C33" s="351" t="s">
        <v>652</v>
      </c>
      <c r="D33" s="346" t="s">
        <v>653</v>
      </c>
      <c r="E33" s="75" t="s">
        <v>198</v>
      </c>
      <c r="F33" s="76"/>
      <c r="G33" s="51"/>
      <c r="H33" s="77"/>
      <c r="I33" s="78"/>
      <c r="J33" s="79"/>
      <c r="K33" s="80"/>
      <c r="L33" s="81"/>
      <c r="M33" s="82"/>
      <c r="N33" s="83"/>
      <c r="O33" s="82"/>
      <c r="P33" s="81"/>
      <c r="Q33" s="76"/>
      <c r="R33" s="76"/>
      <c r="S33" s="76"/>
      <c r="T33" s="84"/>
      <c r="U33" s="83"/>
      <c r="V33" s="85"/>
      <c r="W33" s="85"/>
      <c r="X33" s="86"/>
      <c r="Y33" s="66">
        <v>1</v>
      </c>
      <c r="Z33" s="67">
        <v>3</v>
      </c>
      <c r="AA33" s="68"/>
      <c r="AB33" s="60" t="s">
        <v>571</v>
      </c>
      <c r="AC33" s="60" t="s">
        <v>480</v>
      </c>
      <c r="AD33" s="60" t="s">
        <v>458</v>
      </c>
      <c r="AE33" s="60" t="s">
        <v>454</v>
      </c>
      <c r="AF33" s="60" t="s">
        <v>455</v>
      </c>
      <c r="AG33" s="60" t="s">
        <v>456</v>
      </c>
      <c r="AH33" s="69" t="s">
        <v>455</v>
      </c>
      <c r="AI33" s="69" t="s">
        <v>466</v>
      </c>
      <c r="AJ33" s="69" t="s">
        <v>464</v>
      </c>
      <c r="AK33" s="70" t="s">
        <v>464</v>
      </c>
    </row>
    <row r="34" spans="1:37" ht="20.25" customHeight="1">
      <c r="A34" s="345">
        <v>29</v>
      </c>
      <c r="B34" s="351">
        <v>1691</v>
      </c>
      <c r="C34" s="351" t="s">
        <v>654</v>
      </c>
      <c r="D34" s="346" t="s">
        <v>655</v>
      </c>
      <c r="E34" s="75" t="s">
        <v>198</v>
      </c>
      <c r="F34" s="76"/>
      <c r="G34" s="51"/>
      <c r="H34" s="77"/>
      <c r="I34" s="78"/>
      <c r="J34" s="79"/>
      <c r="K34" s="80"/>
      <c r="L34" s="81"/>
      <c r="M34" s="82"/>
      <c r="N34" s="83"/>
      <c r="O34" s="82"/>
      <c r="P34" s="81"/>
      <c r="Q34" s="76"/>
      <c r="R34" s="76"/>
      <c r="S34" s="76"/>
      <c r="T34" s="84"/>
      <c r="U34" s="83"/>
      <c r="V34" s="85"/>
      <c r="W34" s="85"/>
      <c r="X34" s="86"/>
      <c r="Y34" s="66">
        <v>5</v>
      </c>
      <c r="Z34" s="67"/>
      <c r="AA34" s="68"/>
      <c r="AB34" s="60" t="s">
        <v>488</v>
      </c>
      <c r="AC34" s="60" t="s">
        <v>575</v>
      </c>
      <c r="AD34" s="60" t="s">
        <v>472</v>
      </c>
      <c r="AE34" s="60" t="s">
        <v>477</v>
      </c>
      <c r="AF34" s="60" t="s">
        <v>455</v>
      </c>
      <c r="AG34" s="60" t="s">
        <v>460</v>
      </c>
      <c r="AH34" s="69" t="s">
        <v>455</v>
      </c>
      <c r="AI34" s="69" t="s">
        <v>464</v>
      </c>
      <c r="AJ34" s="69" t="s">
        <v>464</v>
      </c>
      <c r="AK34" s="70" t="s">
        <v>464</v>
      </c>
    </row>
    <row r="35" spans="1:37" ht="20.25" customHeight="1">
      <c r="A35" s="345">
        <v>30</v>
      </c>
      <c r="B35" s="351">
        <v>1840</v>
      </c>
      <c r="C35" s="351" t="s">
        <v>656</v>
      </c>
      <c r="D35" s="346" t="s">
        <v>657</v>
      </c>
      <c r="E35" s="75" t="s">
        <v>198</v>
      </c>
      <c r="F35" s="76"/>
      <c r="G35" s="51"/>
      <c r="H35" s="77"/>
      <c r="I35" s="78"/>
      <c r="J35" s="79"/>
      <c r="K35" s="80"/>
      <c r="L35" s="81"/>
      <c r="M35" s="82"/>
      <c r="N35" s="83"/>
      <c r="O35" s="82"/>
      <c r="P35" s="81"/>
      <c r="Q35" s="76"/>
      <c r="R35" s="76"/>
      <c r="S35" s="76"/>
      <c r="T35" s="84"/>
      <c r="U35" s="83"/>
      <c r="V35" s="85"/>
      <c r="W35" s="85"/>
      <c r="X35" s="86"/>
      <c r="Y35" s="66"/>
      <c r="Z35" s="67"/>
      <c r="AA35" s="68"/>
      <c r="AB35" s="60" t="s">
        <v>668</v>
      </c>
      <c r="AC35" s="60" t="s">
        <v>576</v>
      </c>
      <c r="AD35" s="60" t="s">
        <v>674</v>
      </c>
      <c r="AE35" s="60" t="s">
        <v>658</v>
      </c>
      <c r="AF35" s="60" t="s">
        <v>455</v>
      </c>
      <c r="AG35" s="60" t="s">
        <v>460</v>
      </c>
      <c r="AH35" s="69" t="s">
        <v>455</v>
      </c>
      <c r="AI35" s="69" t="s">
        <v>464</v>
      </c>
      <c r="AJ35" s="69" t="s">
        <v>464</v>
      </c>
      <c r="AK35" s="70" t="s">
        <v>464</v>
      </c>
    </row>
    <row r="36" spans="1:37" ht="20.25" customHeight="1">
      <c r="A36" s="345">
        <v>31</v>
      </c>
      <c r="B36" s="351">
        <v>1846</v>
      </c>
      <c r="C36" s="351" t="s">
        <v>659</v>
      </c>
      <c r="D36" s="346" t="s">
        <v>660</v>
      </c>
      <c r="E36" s="75" t="s">
        <v>193</v>
      </c>
      <c r="F36" s="76"/>
      <c r="G36" s="51"/>
      <c r="H36" s="77"/>
      <c r="I36" s="78"/>
      <c r="J36" s="79"/>
      <c r="K36" s="80"/>
      <c r="L36" s="81"/>
      <c r="M36" s="82"/>
      <c r="N36" s="83"/>
      <c r="O36" s="82"/>
      <c r="P36" s="81"/>
      <c r="Q36" s="76"/>
      <c r="R36" s="76"/>
      <c r="S36" s="76"/>
      <c r="T36" s="84"/>
      <c r="U36" s="83"/>
      <c r="V36" s="85"/>
      <c r="W36" s="85"/>
      <c r="X36" s="86"/>
      <c r="Y36" s="66"/>
      <c r="Z36" s="67">
        <v>4</v>
      </c>
      <c r="AA36" s="68"/>
      <c r="AB36" s="60" t="s">
        <v>669</v>
      </c>
      <c r="AC36" s="60" t="s">
        <v>661</v>
      </c>
      <c r="AD36" s="60" t="s">
        <v>490</v>
      </c>
      <c r="AE36" s="60" t="s">
        <v>476</v>
      </c>
      <c r="AF36" s="60" t="s">
        <v>455</v>
      </c>
      <c r="AG36" s="60" t="s">
        <v>456</v>
      </c>
      <c r="AH36" s="69" t="s">
        <v>455</v>
      </c>
      <c r="AI36" s="69" t="s">
        <v>464</v>
      </c>
      <c r="AJ36" s="69" t="s">
        <v>464</v>
      </c>
      <c r="AK36" s="70" t="s">
        <v>464</v>
      </c>
    </row>
    <row r="37" spans="1:37" ht="20.25" customHeight="1">
      <c r="A37" s="345">
        <v>32</v>
      </c>
      <c r="B37" s="351">
        <v>2154</v>
      </c>
      <c r="C37" s="351" t="s">
        <v>662</v>
      </c>
      <c r="D37" s="350" t="s">
        <v>663</v>
      </c>
      <c r="E37" s="75" t="s">
        <v>198</v>
      </c>
      <c r="F37" s="76"/>
      <c r="G37" s="51"/>
      <c r="H37" s="77"/>
      <c r="I37" s="78"/>
      <c r="J37" s="79"/>
      <c r="K37" s="80"/>
      <c r="L37" s="81"/>
      <c r="M37" s="82"/>
      <c r="N37" s="83"/>
      <c r="O37" s="82"/>
      <c r="P37" s="81"/>
      <c r="Q37" s="76"/>
      <c r="R37" s="76"/>
      <c r="S37" s="76"/>
      <c r="T37" s="84"/>
      <c r="U37" s="83"/>
      <c r="V37" s="85"/>
      <c r="W37" s="85"/>
      <c r="X37" s="86"/>
      <c r="Y37" s="66">
        <v>2</v>
      </c>
      <c r="Z37" s="67"/>
      <c r="AA37" s="68"/>
      <c r="AB37" s="60"/>
      <c r="AC37" s="60" t="s">
        <v>498</v>
      </c>
      <c r="AD37" s="60"/>
      <c r="AE37" s="60" t="s">
        <v>472</v>
      </c>
      <c r="AF37" s="60" t="s">
        <v>455</v>
      </c>
      <c r="AG37" s="60" t="s">
        <v>460</v>
      </c>
      <c r="AH37" s="69" t="s">
        <v>455</v>
      </c>
      <c r="AI37" s="69" t="s">
        <v>464</v>
      </c>
      <c r="AJ37" s="69" t="s">
        <v>464</v>
      </c>
      <c r="AK37" s="70" t="s">
        <v>464</v>
      </c>
    </row>
    <row r="38" spans="1:37" ht="20.25" customHeight="1">
      <c r="A38" s="345">
        <v>33</v>
      </c>
      <c r="B38" s="351"/>
      <c r="C38" s="351"/>
      <c r="D38" s="346"/>
      <c r="E38" s="75"/>
      <c r="F38" s="76"/>
      <c r="G38" s="51"/>
      <c r="H38" s="77"/>
      <c r="I38" s="78"/>
      <c r="J38" s="79"/>
      <c r="K38" s="80"/>
      <c r="L38" s="81"/>
      <c r="M38" s="82"/>
      <c r="N38" s="83"/>
      <c r="O38" s="82"/>
      <c r="P38" s="81"/>
      <c r="Q38" s="76"/>
      <c r="R38" s="76"/>
      <c r="S38" s="76"/>
      <c r="T38" s="84"/>
      <c r="U38" s="83"/>
      <c r="V38" s="85"/>
      <c r="W38" s="85"/>
      <c r="X38" s="86"/>
      <c r="Y38" s="66"/>
      <c r="Z38" s="67"/>
      <c r="AA38" s="68"/>
      <c r="AB38" s="60"/>
      <c r="AC38" s="60"/>
      <c r="AD38" s="60"/>
      <c r="AE38" s="60"/>
      <c r="AF38" s="60"/>
      <c r="AG38" s="60"/>
      <c r="AH38" s="69"/>
      <c r="AI38" s="69"/>
      <c r="AJ38" s="69"/>
      <c r="AK38" s="70"/>
    </row>
    <row r="39" spans="1:37" ht="20.25" customHeight="1">
      <c r="A39" s="345">
        <v>34</v>
      </c>
      <c r="B39" s="351"/>
      <c r="C39" s="351"/>
      <c r="D39" s="346"/>
      <c r="E39" s="67"/>
      <c r="F39" s="76"/>
      <c r="G39" s="51"/>
      <c r="H39" s="77"/>
      <c r="I39" s="78"/>
      <c r="J39" s="79"/>
      <c r="K39" s="80"/>
      <c r="L39" s="81"/>
      <c r="M39" s="82"/>
      <c r="N39" s="87"/>
      <c r="O39" s="82"/>
      <c r="P39" s="81"/>
      <c r="Q39" s="76"/>
      <c r="R39" s="76"/>
      <c r="S39" s="76"/>
      <c r="T39" s="84"/>
      <c r="U39" s="83"/>
      <c r="V39" s="85"/>
      <c r="W39" s="85"/>
      <c r="X39" s="86"/>
      <c r="Y39" s="66"/>
      <c r="Z39" s="67"/>
      <c r="AA39" s="68"/>
      <c r="AB39" s="60"/>
      <c r="AC39" s="60"/>
      <c r="AD39" s="60"/>
      <c r="AE39" s="60"/>
      <c r="AF39" s="60"/>
      <c r="AG39" s="60"/>
      <c r="AH39" s="69"/>
      <c r="AI39" s="69"/>
      <c r="AJ39" s="69"/>
      <c r="AK39" s="70"/>
    </row>
    <row r="40" spans="1:37" ht="20.25" customHeight="1">
      <c r="A40" s="62"/>
      <c r="B40" s="72"/>
      <c r="C40" s="73"/>
      <c r="D40" s="48"/>
      <c r="E40" s="67"/>
      <c r="F40" s="76"/>
      <c r="G40" s="51"/>
      <c r="H40" s="77"/>
      <c r="I40" s="78"/>
      <c r="J40" s="79"/>
      <c r="K40" s="80"/>
      <c r="L40" s="81"/>
      <c r="M40" s="82"/>
      <c r="N40" s="87"/>
      <c r="O40" s="82"/>
      <c r="P40" s="81"/>
      <c r="Q40" s="76"/>
      <c r="R40" s="76"/>
      <c r="S40" s="76"/>
      <c r="T40" s="84"/>
      <c r="U40" s="83"/>
      <c r="V40" s="85"/>
      <c r="W40" s="85"/>
      <c r="X40" s="86"/>
      <c r="Y40" s="66"/>
      <c r="Z40" s="67"/>
      <c r="AA40" s="68"/>
      <c r="AB40" s="60"/>
      <c r="AC40" s="60"/>
      <c r="AD40" s="60"/>
      <c r="AE40" s="60"/>
      <c r="AF40" s="60"/>
      <c r="AG40" s="60"/>
      <c r="AH40" s="69"/>
      <c r="AI40" s="69" t="s">
        <v>464</v>
      </c>
      <c r="AJ40" s="69" t="s">
        <v>464</v>
      </c>
      <c r="AK40" s="70" t="s">
        <v>464</v>
      </c>
    </row>
    <row r="41" spans="1:37" ht="20.25" customHeight="1">
      <c r="A41" s="62"/>
      <c r="B41" s="72"/>
      <c r="C41" s="73"/>
      <c r="D41" s="48"/>
      <c r="E41" s="75"/>
      <c r="F41" s="76"/>
      <c r="G41" s="51"/>
      <c r="H41" s="77"/>
      <c r="I41" s="78"/>
      <c r="J41" s="79"/>
      <c r="K41" s="80"/>
      <c r="L41" s="81"/>
      <c r="M41" s="82"/>
      <c r="N41" s="87"/>
      <c r="O41" s="82"/>
      <c r="P41" s="81"/>
      <c r="Q41" s="76"/>
      <c r="R41" s="76"/>
      <c r="S41" s="76"/>
      <c r="T41" s="84"/>
      <c r="U41" s="83"/>
      <c r="V41" s="85"/>
      <c r="W41" s="85"/>
      <c r="X41" s="86"/>
      <c r="Y41" s="66"/>
      <c r="Z41" s="67"/>
      <c r="AA41" s="68"/>
      <c r="AB41" s="60"/>
      <c r="AC41" s="60"/>
      <c r="AD41" s="60"/>
      <c r="AE41" s="60"/>
      <c r="AF41" s="60"/>
      <c r="AG41" s="60"/>
      <c r="AH41" s="69"/>
      <c r="AI41" s="69" t="s">
        <v>464</v>
      </c>
      <c r="AJ41" s="69" t="s">
        <v>464</v>
      </c>
      <c r="AK41" s="70" t="s">
        <v>464</v>
      </c>
    </row>
    <row r="42" spans="1:37" ht="20.25" customHeight="1">
      <c r="A42" s="62"/>
      <c r="B42" s="72"/>
      <c r="C42" s="73"/>
      <c r="D42" s="48"/>
      <c r="E42" s="67"/>
      <c r="F42" s="76"/>
      <c r="G42" s="51"/>
      <c r="H42" s="77"/>
      <c r="I42" s="78"/>
      <c r="J42" s="79"/>
      <c r="K42" s="80"/>
      <c r="L42" s="81"/>
      <c r="M42" s="82"/>
      <c r="N42" s="87"/>
      <c r="O42" s="82"/>
      <c r="P42" s="81"/>
      <c r="Q42" s="76"/>
      <c r="R42" s="76"/>
      <c r="S42" s="76"/>
      <c r="T42" s="84"/>
      <c r="U42" s="83"/>
      <c r="V42" s="85"/>
      <c r="W42" s="85"/>
      <c r="X42" s="86"/>
      <c r="Y42" s="66"/>
      <c r="Z42" s="67"/>
      <c r="AA42" s="68"/>
      <c r="AB42" s="60"/>
      <c r="AC42" s="60"/>
      <c r="AD42" s="60"/>
      <c r="AE42" s="60"/>
      <c r="AF42" s="60"/>
      <c r="AG42" s="60"/>
      <c r="AH42" s="69"/>
      <c r="AI42" s="69" t="s">
        <v>464</v>
      </c>
      <c r="AJ42" s="69" t="s">
        <v>464</v>
      </c>
      <c r="AK42" s="70" t="s">
        <v>464</v>
      </c>
    </row>
    <row r="43" spans="1:37" ht="20.25" customHeight="1">
      <c r="A43" s="62"/>
      <c r="B43" s="72"/>
      <c r="C43" s="73"/>
      <c r="D43" s="48"/>
      <c r="E43" s="75"/>
      <c r="F43" s="76"/>
      <c r="G43" s="51"/>
      <c r="H43" s="77"/>
      <c r="I43" s="78"/>
      <c r="J43" s="79"/>
      <c r="K43" s="80"/>
      <c r="L43" s="81"/>
      <c r="M43" s="82"/>
      <c r="N43" s="87"/>
      <c r="O43" s="82"/>
      <c r="P43" s="81"/>
      <c r="Q43" s="76"/>
      <c r="R43" s="76"/>
      <c r="S43" s="76"/>
      <c r="T43" s="84"/>
      <c r="U43" s="83"/>
      <c r="V43" s="85"/>
      <c r="W43" s="85"/>
      <c r="X43" s="86"/>
      <c r="Y43" s="66"/>
      <c r="Z43" s="67"/>
      <c r="AA43" s="68"/>
      <c r="AB43" s="60"/>
      <c r="AC43" s="60"/>
      <c r="AD43" s="60"/>
      <c r="AE43" s="60"/>
      <c r="AF43" s="69"/>
      <c r="AG43" s="69"/>
      <c r="AH43" s="69"/>
      <c r="AI43" s="69" t="s">
        <v>464</v>
      </c>
      <c r="AJ43" s="69" t="s">
        <v>464</v>
      </c>
      <c r="AK43" s="70" t="s">
        <v>464</v>
      </c>
    </row>
    <row r="44" spans="1:37" ht="20.25" customHeight="1">
      <c r="A44" s="62"/>
      <c r="B44" s="72"/>
      <c r="C44" s="73"/>
      <c r="D44" s="48"/>
      <c r="E44" s="67"/>
      <c r="F44" s="76"/>
      <c r="G44" s="51"/>
      <c r="H44" s="77"/>
      <c r="I44" s="78"/>
      <c r="J44" s="79"/>
      <c r="K44" s="80"/>
      <c r="L44" s="81"/>
      <c r="M44" s="82"/>
      <c r="N44" s="87"/>
      <c r="O44" s="82"/>
      <c r="P44" s="81"/>
      <c r="Q44" s="76"/>
      <c r="R44" s="76"/>
      <c r="S44" s="76"/>
      <c r="T44" s="84"/>
      <c r="U44" s="83"/>
      <c r="V44" s="85"/>
      <c r="W44" s="85"/>
      <c r="X44" s="86"/>
      <c r="Y44" s="66"/>
      <c r="Z44" s="67"/>
      <c r="AA44" s="68"/>
      <c r="AB44" s="60"/>
      <c r="AC44" s="60"/>
      <c r="AD44" s="60"/>
      <c r="AE44" s="60"/>
      <c r="AF44" s="69"/>
      <c r="AG44" s="69"/>
      <c r="AH44" s="69"/>
      <c r="AI44" s="69" t="s">
        <v>464</v>
      </c>
      <c r="AJ44" s="69" t="s">
        <v>464</v>
      </c>
      <c r="AK44" s="70" t="s">
        <v>464</v>
      </c>
    </row>
    <row r="45" spans="1:37" ht="20.25" customHeight="1">
      <c r="A45" s="62"/>
      <c r="B45" s="72"/>
      <c r="C45" s="73"/>
      <c r="D45" s="48"/>
      <c r="E45" s="67"/>
      <c r="F45" s="76"/>
      <c r="G45" s="51"/>
      <c r="H45" s="77"/>
      <c r="I45" s="78"/>
      <c r="J45" s="79"/>
      <c r="K45" s="80"/>
      <c r="L45" s="81"/>
      <c r="M45" s="82"/>
      <c r="N45" s="87"/>
      <c r="O45" s="88"/>
      <c r="P45" s="89"/>
      <c r="Q45" s="76"/>
      <c r="R45" s="76"/>
      <c r="S45" s="76"/>
      <c r="T45" s="84"/>
      <c r="U45" s="83"/>
      <c r="V45" s="85"/>
      <c r="W45" s="85"/>
      <c r="X45" s="86"/>
      <c r="Y45" s="66"/>
      <c r="Z45" s="67"/>
      <c r="AA45" s="68"/>
      <c r="AB45" s="60"/>
      <c r="AC45" s="60"/>
      <c r="AD45" s="60"/>
      <c r="AE45" s="60"/>
      <c r="AF45" s="69"/>
      <c r="AG45" s="69"/>
      <c r="AH45" s="69"/>
      <c r="AI45" s="69" t="s">
        <v>464</v>
      </c>
      <c r="AJ45" s="69" t="s">
        <v>464</v>
      </c>
      <c r="AK45" s="70" t="s">
        <v>464</v>
      </c>
    </row>
    <row r="46" spans="1:37" ht="20.25" customHeight="1">
      <c r="A46" s="62"/>
      <c r="B46" s="72"/>
      <c r="C46" s="73"/>
      <c r="D46" s="48"/>
      <c r="E46" s="67"/>
      <c r="F46" s="76"/>
      <c r="G46" s="51"/>
      <c r="H46" s="77"/>
      <c r="I46" s="78"/>
      <c r="J46" s="79"/>
      <c r="K46" s="80"/>
      <c r="L46" s="81"/>
      <c r="M46" s="82"/>
      <c r="N46" s="87"/>
      <c r="O46" s="88"/>
      <c r="P46" s="89"/>
      <c r="Q46" s="76"/>
      <c r="R46" s="76"/>
      <c r="S46" s="76"/>
      <c r="T46" s="84"/>
      <c r="U46" s="83"/>
      <c r="V46" s="85"/>
      <c r="W46" s="85"/>
      <c r="X46" s="86"/>
      <c r="Y46" s="66"/>
      <c r="Z46" s="67"/>
      <c r="AA46" s="68"/>
      <c r="AB46" s="60"/>
      <c r="AC46" s="60"/>
      <c r="AD46" s="60"/>
      <c r="AE46" s="60"/>
      <c r="AF46" s="69"/>
      <c r="AG46" s="69"/>
      <c r="AH46" s="69"/>
      <c r="AI46" s="69" t="s">
        <v>464</v>
      </c>
      <c r="AJ46" s="69" t="s">
        <v>464</v>
      </c>
      <c r="AK46" s="70" t="s">
        <v>464</v>
      </c>
    </row>
    <row r="47" spans="1:37" ht="20.25" customHeight="1">
      <c r="A47" s="62"/>
      <c r="B47" s="72"/>
      <c r="C47" s="73"/>
      <c r="D47" s="48"/>
      <c r="E47" s="67"/>
      <c r="F47" s="76"/>
      <c r="G47" s="51"/>
      <c r="H47" s="77"/>
      <c r="I47" s="78"/>
      <c r="J47" s="79"/>
      <c r="K47" s="80"/>
      <c r="L47" s="81"/>
      <c r="M47" s="82"/>
      <c r="N47" s="87"/>
      <c r="O47" s="88"/>
      <c r="P47" s="89"/>
      <c r="Q47" s="76"/>
      <c r="R47" s="76"/>
      <c r="S47" s="76"/>
      <c r="T47" s="84"/>
      <c r="U47" s="83"/>
      <c r="V47" s="85"/>
      <c r="W47" s="85"/>
      <c r="X47" s="86"/>
      <c r="Y47" s="66"/>
      <c r="Z47" s="67"/>
      <c r="AA47" s="68"/>
      <c r="AB47" s="60"/>
      <c r="AC47" s="60"/>
      <c r="AD47" s="60"/>
      <c r="AE47" s="60"/>
      <c r="AF47" s="69"/>
      <c r="AG47" s="69"/>
      <c r="AH47" s="69"/>
      <c r="AI47" s="69" t="s">
        <v>464</v>
      </c>
      <c r="AJ47" s="69" t="s">
        <v>464</v>
      </c>
      <c r="AK47" s="70" t="s">
        <v>464</v>
      </c>
    </row>
    <row r="48" spans="1:37" ht="20.25" customHeight="1">
      <c r="A48" s="62"/>
      <c r="B48" s="90"/>
      <c r="C48" s="91"/>
      <c r="D48" s="92"/>
      <c r="E48" s="67"/>
      <c r="F48" s="76"/>
      <c r="G48" s="51"/>
      <c r="H48" s="77"/>
      <c r="I48" s="78"/>
      <c r="J48" s="79"/>
      <c r="K48" s="80"/>
      <c r="L48" s="81"/>
      <c r="M48" s="82"/>
      <c r="N48" s="87"/>
      <c r="O48" s="88"/>
      <c r="P48" s="89"/>
      <c r="Q48" s="76"/>
      <c r="R48" s="76"/>
      <c r="S48" s="76"/>
      <c r="T48" s="84"/>
      <c r="U48" s="83"/>
      <c r="V48" s="85"/>
      <c r="W48" s="85"/>
      <c r="X48" s="86"/>
      <c r="Y48" s="66"/>
      <c r="Z48" s="67"/>
      <c r="AA48" s="68"/>
      <c r="AB48" s="60"/>
      <c r="AC48" s="60"/>
      <c r="AD48" s="60"/>
      <c r="AE48" s="60"/>
      <c r="AF48" s="69"/>
      <c r="AG48" s="69"/>
      <c r="AH48" s="69"/>
      <c r="AI48" s="69" t="s">
        <v>464</v>
      </c>
      <c r="AJ48" s="69" t="s">
        <v>464</v>
      </c>
      <c r="AK48" s="70" t="s">
        <v>464</v>
      </c>
    </row>
    <row r="49" spans="1:37" ht="20.25" customHeight="1">
      <c r="A49" s="62"/>
      <c r="B49" s="90"/>
      <c r="C49" s="91"/>
      <c r="D49" s="92"/>
      <c r="E49" s="67"/>
      <c r="F49" s="76"/>
      <c r="G49" s="51"/>
      <c r="H49" s="77"/>
      <c r="I49" s="78"/>
      <c r="J49" s="79"/>
      <c r="K49" s="80"/>
      <c r="L49" s="81"/>
      <c r="M49" s="82"/>
      <c r="N49" s="87"/>
      <c r="O49" s="88"/>
      <c r="P49" s="89"/>
      <c r="Q49" s="76"/>
      <c r="R49" s="76"/>
      <c r="S49" s="76"/>
      <c r="T49" s="84"/>
      <c r="U49" s="83"/>
      <c r="V49" s="85"/>
      <c r="W49" s="85"/>
      <c r="X49" s="86"/>
      <c r="Y49" s="66"/>
      <c r="Z49" s="67"/>
      <c r="AA49" s="68"/>
      <c r="AB49" s="60"/>
      <c r="AC49" s="60"/>
      <c r="AD49" s="60"/>
      <c r="AE49" s="60"/>
      <c r="AF49" s="69"/>
      <c r="AG49" s="69"/>
      <c r="AH49" s="93"/>
      <c r="AI49" s="93" t="s">
        <v>464</v>
      </c>
      <c r="AJ49" s="93" t="s">
        <v>464</v>
      </c>
      <c r="AK49" s="94" t="s">
        <v>464</v>
      </c>
    </row>
    <row r="50" spans="1:37" ht="20.25" customHeight="1">
      <c r="A50" s="62"/>
      <c r="B50" s="90"/>
      <c r="C50" s="91"/>
      <c r="D50" s="92"/>
      <c r="E50" s="67"/>
      <c r="F50" s="76"/>
      <c r="G50" s="51"/>
      <c r="H50" s="77"/>
      <c r="I50" s="78"/>
      <c r="J50" s="79"/>
      <c r="K50" s="80"/>
      <c r="L50" s="81"/>
      <c r="M50" s="82"/>
      <c r="N50" s="87"/>
      <c r="O50" s="88"/>
      <c r="P50" s="89"/>
      <c r="Q50" s="76"/>
      <c r="R50" s="76"/>
      <c r="S50" s="76"/>
      <c r="T50" s="84"/>
      <c r="U50" s="83"/>
      <c r="V50" s="85"/>
      <c r="W50" s="85"/>
      <c r="X50" s="86"/>
      <c r="Y50" s="66"/>
      <c r="Z50" s="67"/>
      <c r="AA50" s="68"/>
      <c r="AB50" s="60"/>
      <c r="AC50" s="60"/>
      <c r="AD50" s="60"/>
      <c r="AE50" s="60"/>
      <c r="AF50" s="69"/>
      <c r="AG50" s="69"/>
      <c r="AH50" s="93"/>
      <c r="AI50" s="93" t="s">
        <v>464</v>
      </c>
      <c r="AJ50" s="93" t="s">
        <v>464</v>
      </c>
      <c r="AK50" s="94" t="s">
        <v>464</v>
      </c>
    </row>
    <row r="51" spans="1:37" ht="20.25" customHeight="1">
      <c r="A51" s="62"/>
      <c r="B51" s="90"/>
      <c r="C51" s="91"/>
      <c r="D51" s="92"/>
      <c r="E51" s="67"/>
      <c r="F51" s="76"/>
      <c r="G51" s="51"/>
      <c r="H51" s="77"/>
      <c r="I51" s="78"/>
      <c r="J51" s="79"/>
      <c r="K51" s="80"/>
      <c r="L51" s="81"/>
      <c r="M51" s="82"/>
      <c r="N51" s="87"/>
      <c r="O51" s="88"/>
      <c r="P51" s="89"/>
      <c r="Q51" s="76"/>
      <c r="R51" s="76"/>
      <c r="S51" s="76"/>
      <c r="T51" s="84"/>
      <c r="U51" s="83"/>
      <c r="V51" s="85"/>
      <c r="W51" s="85"/>
      <c r="X51" s="86"/>
      <c r="Y51" s="66"/>
      <c r="Z51" s="67"/>
      <c r="AA51" s="68"/>
      <c r="AB51" s="60"/>
      <c r="AC51" s="60"/>
      <c r="AD51" s="60"/>
      <c r="AE51" s="60"/>
      <c r="AF51" s="69"/>
      <c r="AG51" s="69"/>
      <c r="AH51" s="93"/>
      <c r="AI51" s="93" t="s">
        <v>464</v>
      </c>
      <c r="AJ51" s="93" t="s">
        <v>464</v>
      </c>
      <c r="AK51" s="94" t="s">
        <v>464</v>
      </c>
    </row>
    <row r="52" spans="1:37" ht="20.25" customHeight="1">
      <c r="A52" s="62"/>
      <c r="B52" s="90"/>
      <c r="C52" s="91"/>
      <c r="D52" s="92"/>
      <c r="E52" s="67"/>
      <c r="F52" s="76"/>
      <c r="G52" s="51"/>
      <c r="H52" s="77"/>
      <c r="I52" s="78"/>
      <c r="J52" s="79"/>
      <c r="K52" s="80"/>
      <c r="L52" s="81"/>
      <c r="M52" s="82"/>
      <c r="N52" s="87"/>
      <c r="O52" s="88"/>
      <c r="P52" s="89"/>
      <c r="Q52" s="76"/>
      <c r="R52" s="76"/>
      <c r="S52" s="76"/>
      <c r="T52" s="84"/>
      <c r="U52" s="83"/>
      <c r="V52" s="85"/>
      <c r="W52" s="85"/>
      <c r="X52" s="86"/>
      <c r="Y52" s="66"/>
      <c r="Z52" s="67"/>
      <c r="AA52" s="68"/>
      <c r="AB52" s="60"/>
      <c r="AC52" s="60"/>
      <c r="AD52" s="60"/>
      <c r="AE52" s="60"/>
      <c r="AF52" s="69"/>
      <c r="AG52" s="69"/>
      <c r="AH52" s="93"/>
      <c r="AI52" s="93" t="s">
        <v>464</v>
      </c>
      <c r="AJ52" s="93" t="s">
        <v>464</v>
      </c>
      <c r="AK52" s="94" t="s">
        <v>464</v>
      </c>
    </row>
    <row r="53" spans="1:37" ht="20.25" customHeight="1">
      <c r="A53" s="62"/>
      <c r="B53" s="90"/>
      <c r="C53" s="91"/>
      <c r="D53" s="92"/>
      <c r="E53" s="67"/>
      <c r="F53" s="76"/>
      <c r="G53" s="51"/>
      <c r="H53" s="77"/>
      <c r="I53" s="78"/>
      <c r="J53" s="79"/>
      <c r="K53" s="80"/>
      <c r="L53" s="81"/>
      <c r="M53" s="82"/>
      <c r="N53" s="87"/>
      <c r="O53" s="88"/>
      <c r="P53" s="89"/>
      <c r="Q53" s="76"/>
      <c r="R53" s="76"/>
      <c r="S53" s="76"/>
      <c r="T53" s="84"/>
      <c r="U53" s="83"/>
      <c r="V53" s="85"/>
      <c r="W53" s="85"/>
      <c r="X53" s="86"/>
      <c r="Y53" s="66"/>
      <c r="Z53" s="67"/>
      <c r="AA53" s="68"/>
      <c r="AB53" s="60"/>
      <c r="AC53" s="60"/>
      <c r="AD53" s="60"/>
      <c r="AE53" s="60"/>
      <c r="AF53" s="69"/>
      <c r="AG53" s="69"/>
      <c r="AH53" s="93"/>
      <c r="AI53" s="93" t="s">
        <v>464</v>
      </c>
      <c r="AJ53" s="93" t="s">
        <v>464</v>
      </c>
      <c r="AK53" s="94" t="s">
        <v>464</v>
      </c>
    </row>
    <row r="54" spans="1:37" ht="20.25" customHeight="1">
      <c r="A54" s="62"/>
      <c r="B54" s="90"/>
      <c r="C54" s="91"/>
      <c r="D54" s="92"/>
      <c r="E54" s="67"/>
      <c r="F54" s="76"/>
      <c r="G54" s="51"/>
      <c r="H54" s="77"/>
      <c r="I54" s="78"/>
      <c r="J54" s="79"/>
      <c r="K54" s="80"/>
      <c r="L54" s="81"/>
      <c r="M54" s="82"/>
      <c r="N54" s="87"/>
      <c r="O54" s="88"/>
      <c r="P54" s="89"/>
      <c r="Q54" s="76"/>
      <c r="R54" s="76"/>
      <c r="S54" s="76"/>
      <c r="T54" s="84"/>
      <c r="U54" s="83"/>
      <c r="V54" s="85"/>
      <c r="W54" s="85"/>
      <c r="X54" s="86"/>
      <c r="Y54" s="66"/>
      <c r="Z54" s="67"/>
      <c r="AA54" s="68"/>
      <c r="AB54" s="60"/>
      <c r="AC54" s="60"/>
      <c r="AD54" s="60"/>
      <c r="AE54" s="60"/>
      <c r="AF54" s="69"/>
      <c r="AG54" s="69"/>
      <c r="AH54" s="93"/>
      <c r="AI54" s="93" t="s">
        <v>464</v>
      </c>
      <c r="AJ54" s="93" t="s">
        <v>464</v>
      </c>
      <c r="AK54" s="94" t="s">
        <v>464</v>
      </c>
    </row>
    <row r="55" spans="1:37" ht="20.25" customHeight="1">
      <c r="A55" s="62"/>
      <c r="B55" s="90"/>
      <c r="C55" s="91"/>
      <c r="D55" s="92"/>
      <c r="E55" s="67"/>
      <c r="F55" s="76"/>
      <c r="G55" s="51"/>
      <c r="H55" s="77"/>
      <c r="I55" s="78"/>
      <c r="J55" s="79"/>
      <c r="K55" s="80"/>
      <c r="L55" s="95"/>
      <c r="M55" s="96"/>
      <c r="N55" s="97"/>
      <c r="O55" s="98"/>
      <c r="P55" s="99"/>
      <c r="Q55" s="100"/>
      <c r="R55" s="100"/>
      <c r="S55" s="100"/>
      <c r="T55" s="101"/>
      <c r="U55" s="102"/>
      <c r="V55" s="103"/>
      <c r="W55" s="103"/>
      <c r="X55" s="104"/>
      <c r="Y55" s="105"/>
      <c r="Z55" s="106"/>
      <c r="AA55" s="107"/>
      <c r="AB55" s="91"/>
      <c r="AC55" s="91"/>
      <c r="AD55" s="91"/>
      <c r="AE55" s="91"/>
      <c r="AF55" s="91"/>
      <c r="AG55" s="91"/>
      <c r="AH55" s="108"/>
      <c r="AI55" s="108" t="s">
        <v>464</v>
      </c>
      <c r="AJ55" s="108" t="s">
        <v>464</v>
      </c>
      <c r="AK55" s="109" t="s">
        <v>464</v>
      </c>
    </row>
    <row r="56" spans="1:37"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row>
    <row r="57" spans="1:37"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row>
    <row r="58" spans="1:37" ht="12.7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row>
    <row r="59" spans="1:37" ht="15.75" customHeight="1"/>
    <row r="60" spans="1:37" ht="15.75" customHeight="1"/>
    <row r="61" spans="1:37" ht="15.75" customHeight="1"/>
    <row r="62" spans="1:37" ht="15.75" customHeight="1"/>
    <row r="63" spans="1:37" ht="15.75" customHeight="1"/>
    <row r="64" spans="1:3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5">
    <mergeCell ref="Y3:AA4"/>
    <mergeCell ref="AI3:AK4"/>
    <mergeCell ref="AB3:AC4"/>
    <mergeCell ref="AD3:AE4"/>
    <mergeCell ref="AF3:AF5"/>
    <mergeCell ref="AG3:AG5"/>
    <mergeCell ref="AH3:AH5"/>
    <mergeCell ref="U3:X4"/>
    <mergeCell ref="F3:F5"/>
    <mergeCell ref="G3:G5"/>
    <mergeCell ref="M4:M5"/>
    <mergeCell ref="N4:N5"/>
    <mergeCell ref="L3:T3"/>
    <mergeCell ref="P4:T4"/>
    <mergeCell ref="H3:H5"/>
    <mergeCell ref="I3:I5"/>
    <mergeCell ref="J3:J5"/>
    <mergeCell ref="K3:K5"/>
    <mergeCell ref="L4:L5"/>
    <mergeCell ref="O4:O5"/>
    <mergeCell ref="A3:A5"/>
    <mergeCell ref="B3:B5"/>
    <mergeCell ref="C3:C5"/>
    <mergeCell ref="D3:D5"/>
    <mergeCell ref="E3:E5"/>
  </mergeCells>
  <hyperlinks>
    <hyperlink ref="B1" location="HOME!A1" display="🏠 HOME"/>
  </hyperlinks>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HOME!E40</f>
        <v>Seni Tari</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54" t="s">
        <v>352</v>
      </c>
      <c r="BT13" s="510"/>
      <c r="BU13" s="510"/>
      <c r="BV13" s="510"/>
      <c r="BW13" s="510"/>
      <c r="BX13" s="510"/>
      <c r="BY13" s="510"/>
      <c r="BZ13" s="510"/>
      <c r="CA13" s="510"/>
      <c r="CB13" s="508"/>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54"/>
      <c r="CD14" s="454"/>
    </row>
    <row r="15" spans="1:82" ht="46.5" customHeight="1">
      <c r="A15" s="190"/>
      <c r="B15" s="456"/>
      <c r="C15" s="456"/>
      <c r="D15" s="243" t="str">
        <f>'TP TARI'!E9</f>
        <v>contoh capaian pembelajaran 1;</v>
      </c>
      <c r="E15" s="243" t="str">
        <f>'TP TARI'!E10</f>
        <v>contoh tujuan pembelajaran 2;</v>
      </c>
      <c r="F15" s="243" t="str">
        <f>'TP TARI'!E11</f>
        <v>contoh lingkup materi 3;</v>
      </c>
      <c r="G15" s="243">
        <f>'TP TARI'!E12</f>
        <v>0</v>
      </c>
      <c r="H15" s="243">
        <f>'TP TARI'!E13</f>
        <v>0</v>
      </c>
      <c r="I15" s="243">
        <f>'TP TARI'!E14</f>
        <v>0</v>
      </c>
      <c r="J15" s="243">
        <f>'TP TARI'!E15</f>
        <v>0</v>
      </c>
      <c r="K15" s="243">
        <f>'TP TARI'!E16</f>
        <v>0</v>
      </c>
      <c r="L15" s="243">
        <f>'TP TARI'!E17</f>
        <v>0</v>
      </c>
      <c r="M15" s="243">
        <f>'TP TARI'!E18</f>
        <v>0</v>
      </c>
      <c r="N15" s="456"/>
      <c r="O15" s="243" t="s">
        <v>368</v>
      </c>
      <c r="P15" s="243" t="s">
        <v>369</v>
      </c>
      <c r="Q15" s="239" t="s">
        <v>370</v>
      </c>
      <c r="R15" s="456"/>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54"/>
      <c r="CD15" s="454"/>
    </row>
    <row r="16" spans="1:82" ht="18.75" customHeight="1">
      <c r="A16" s="190"/>
      <c r="B16" s="208">
        <f>'DATA PESERTA DIDIK'!A6</f>
        <v>1</v>
      </c>
      <c r="C16" s="248" t="str">
        <f>'DATA PESERTA DIDIK'!D6</f>
        <v>ABID AQILA PRANAJA</v>
      </c>
      <c r="D16" s="249">
        <v>79</v>
      </c>
      <c r="E16" s="249">
        <v>83</v>
      </c>
      <c r="F16" s="249">
        <v>69</v>
      </c>
      <c r="G16" s="249"/>
      <c r="H16" s="249"/>
      <c r="I16" s="249"/>
      <c r="J16" s="249"/>
      <c r="K16" s="249"/>
      <c r="L16" s="249"/>
      <c r="M16" s="249"/>
      <c r="N16" s="250">
        <f t="shared" ref="N16:N65" si="6">IFERROR(AVERAGE(D16:M16),"-")</f>
        <v>77</v>
      </c>
      <c r="O16" s="251"/>
      <c r="P16" s="251">
        <v>79</v>
      </c>
      <c r="Q16" s="250">
        <f t="shared" ref="Q16:Q65" si="7">IFERROR(AVERAGE(O16:P16),"-")</f>
        <v>79</v>
      </c>
      <c r="R16" s="250">
        <f t="shared" ref="R16:R65" si="8">IFERROR(SUM(($G$11*N16)+($I$11*Q16))/($G$11+$I$11),"-")</f>
        <v>77.666666666666671</v>
      </c>
      <c r="S16" s="190"/>
      <c r="T16" s="190"/>
      <c r="U16" s="253">
        <f t="shared" ref="U16:AD16" si="9">IF(D16&gt;=$R$16,D16,"")</f>
        <v>79</v>
      </c>
      <c r="V16" s="253">
        <f t="shared" si="9"/>
        <v>83</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f t="shared" ref="AE16:AN16" si="10">IFERROR(RANK(U16,$U16:$AD16,0)+COUNTIF($U16:U16,U16)-1,"")</f>
        <v>2</v>
      </c>
      <c r="AF16" s="254">
        <f t="shared" si="10"/>
        <v>1</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tujuan pembelajaran 2;</v>
      </c>
      <c r="AP16" s="226" t="str">
        <f t="shared" si="11"/>
        <v>contoh capaian pembelajaran 1;</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25" t="str">
        <f t="shared" ref="AY16:BH16" si="12">IF(D16&lt;$R$16,D16,"")</f>
        <v/>
      </c>
      <c r="AZ16" s="225" t="str">
        <f t="shared" si="12"/>
        <v/>
      </c>
      <c r="BA16" s="255">
        <f t="shared" si="12"/>
        <v>69</v>
      </c>
      <c r="BB16" s="255">
        <f t="shared" si="12"/>
        <v>0</v>
      </c>
      <c r="BC16" s="255">
        <f t="shared" si="12"/>
        <v>0</v>
      </c>
      <c r="BD16" s="255">
        <f t="shared" si="12"/>
        <v>0</v>
      </c>
      <c r="BE16" s="255">
        <f t="shared" si="12"/>
        <v>0</v>
      </c>
      <c r="BF16" s="255">
        <f t="shared" si="12"/>
        <v>0</v>
      </c>
      <c r="BG16" s="255">
        <f t="shared" si="12"/>
        <v>0</v>
      </c>
      <c r="BH16" s="255">
        <f t="shared" si="12"/>
        <v>0</v>
      </c>
      <c r="BI16" s="225" t="str">
        <f t="shared" ref="BI16:BR16" si="13">IFERROR(RANK(AY16,$AY16:$BH16,0)+COUNTIF($AY16:AY16,AY16)-1,"")</f>
        <v/>
      </c>
      <c r="BJ16" s="225" t="str">
        <f t="shared" si="13"/>
        <v/>
      </c>
      <c r="BK16" s="225">
        <f t="shared" si="13"/>
        <v>1</v>
      </c>
      <c r="BL16" s="225">
        <f t="shared" si="13"/>
        <v>2</v>
      </c>
      <c r="BM16" s="225">
        <f t="shared" si="13"/>
        <v>3</v>
      </c>
      <c r="BN16" s="225">
        <f t="shared" si="13"/>
        <v>4</v>
      </c>
      <c r="BO16" s="225">
        <f t="shared" si="13"/>
        <v>5</v>
      </c>
      <c r="BP16" s="225">
        <f t="shared" si="13"/>
        <v>6</v>
      </c>
      <c r="BQ16" s="225">
        <f t="shared" si="13"/>
        <v>7</v>
      </c>
      <c r="BR16" s="225">
        <f t="shared" si="13"/>
        <v>8</v>
      </c>
      <c r="BS16" s="226" t="str">
        <f t="shared" ref="BS16:CB16" si="14">IFERROR(IF(BS$15="X",HLOOKUP(MATCH(SMALL($BI16:$BR16,BI$14),$BI16:$BR16,0),$BI$14:$BR$15,2,0),""),"")</f>
        <v>contoh lingkup materi 3;</v>
      </c>
      <c r="BT16" s="226">
        <f t="shared" si="14"/>
        <v>0</v>
      </c>
      <c r="BU16" s="226">
        <f t="shared" si="14"/>
        <v>0</v>
      </c>
      <c r="BV16" s="226">
        <f t="shared" si="14"/>
        <v>0</v>
      </c>
      <c r="BW16" s="226">
        <f t="shared" si="14"/>
        <v>0</v>
      </c>
      <c r="BX16" s="226">
        <f t="shared" si="14"/>
        <v>0</v>
      </c>
      <c r="BY16" s="226">
        <f t="shared" si="14"/>
        <v>0</v>
      </c>
      <c r="BZ16" s="226">
        <f t="shared" si="14"/>
        <v>0</v>
      </c>
      <c r="CA16" s="226" t="str">
        <f t="shared" si="14"/>
        <v/>
      </c>
      <c r="CB16" s="226" t="str">
        <f t="shared" si="14"/>
        <v/>
      </c>
      <c r="CC16" s="257" t="str">
        <f t="shared" ref="CC16:CC65" si="15">"Kompetensi dalam hal "&amp;TRIM(AO16&amp;" "&amp;AP16&amp;" "&amp;AQ16&amp;" "&amp;AR16&amp;" "&amp;AS16&amp;" "&amp;AT16&amp;" "&amp;AU16&amp;" "&amp;AV16&amp;" "&amp;AW16&amp;" "&amp;AX16&amp;" sudah tercapai.")</f>
        <v>Kompetensi dalam hal contoh tujuan pembelajaran 2; contoh capaian pembelajaran 1; sudah tercapai.</v>
      </c>
      <c r="CD16" s="257" t="str">
        <f t="shared" ref="CD16:CD65" si="16">"Kompetensi dalam hal "&amp;TRIM(BS16&amp;" "&amp;BT16&amp;" "&amp;BU16&amp;" "&amp;BV16&amp;" "&amp;BW16&amp;" "&amp;BX16&amp;" "&amp;BY16&amp;" "&amp;BZ16&amp;" "&amp;CA16&amp;" "&amp;CB16&amp;" masih perlu ditingkatkan.")</f>
        <v>Kompetensi dalam hal contoh lingkup materi 3; 0 0 0 0 0 0 0 masih perlu ditingkatkan.</v>
      </c>
    </row>
    <row r="17" spans="1:82" ht="18.75" customHeight="1">
      <c r="A17" s="190"/>
      <c r="B17" s="208">
        <f>'DATA PESERTA DIDIK'!A7</f>
        <v>2</v>
      </c>
      <c r="C17" s="248" t="str">
        <f>'DATA PESERTA DIDIK'!D16</f>
        <v>CHERYL FELICIA PUTRI</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CINTAKHANZA ARFINZA GHANIYYA</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DAFFA FAIRUZ HIDAYANTO</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DAFFA NAUFAL ALFARIL</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DYAN ADHITAMA CATUR RIADY</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GENDHIS KINANTI TALITHA HERNADI</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HANAN TAQI AFLAHA</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ILLONA JIHAN AL SYAURABBANI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LATISHA MEIRA AZIZAHRA</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ANANTA AESAR NAIL</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FAREZKY IMANULLAH</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HAFIDZ RAFI RACHMAN</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MUHAMMAD RAJASTA ANDISA KRISNATAMA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MUHAMMAD SABIAN ELDEN LAKSANA</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NARENDRA AZKA RAMADHAN</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NAUFAL IHSAN HAWARI</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SULTAN ATHALA DAVILLIO JAYANEGARA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SYIFA AZZAHRA RAHMANIA</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ZERINA RAZEETA SHANUM</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ANAYRA TALITHA AZZAHRA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VARIO RAUF WILUTOMO</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BERLIANTI QAIRINA WIGATI CANDRA</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f>'DATA PESERTA DIDIK'!D38</f>
        <v>0</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f>'DATA PESERTA DIDIK'!D39</f>
        <v>0</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8" priority="1">
      <formula>LEN(TRIM(B13))&gt;0</formula>
    </cfRule>
  </conditionalFormatting>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HOME!E40</f>
        <v>Seni Tari</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HOME!E40</f>
        <v>Seni Tari</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TARI'!E9</f>
        <v>contoh capaian pembelajaran 1;</v>
      </c>
      <c r="E11" s="206" t="str">
        <f>'TP TARI'!E10</f>
        <v>contoh tujuan pembelajaran 2;</v>
      </c>
      <c r="F11" s="205" t="str">
        <f>'TP TARI'!E11</f>
        <v>contoh lingkup materi 3;</v>
      </c>
      <c r="G11" s="206">
        <f>'TP TARI'!E12</f>
        <v>0</v>
      </c>
      <c r="H11" s="205">
        <f>'TP TARI'!E13</f>
        <v>0</v>
      </c>
      <c r="I11" s="206">
        <f>'TP TARI'!E14</f>
        <v>0</v>
      </c>
      <c r="J11" s="205">
        <f>'TP TARI'!E15</f>
        <v>0</v>
      </c>
      <c r="K11" s="205">
        <f>'TP TARI'!E16</f>
        <v>0</v>
      </c>
      <c r="L11" s="205">
        <f>'TP TARI'!E17</f>
        <v>0</v>
      </c>
      <c r="M11" s="205">
        <f>'TP TARI'!E18</f>
        <v>0</v>
      </c>
      <c r="N11" s="205">
        <f>'TP TARI'!E19</f>
        <v>0</v>
      </c>
      <c r="O11" s="205">
        <f>'TP TARI'!E20</f>
        <v>0</v>
      </c>
      <c r="P11" s="205">
        <f>'TP TARI'!E21</f>
        <v>0</v>
      </c>
      <c r="Q11" s="205">
        <f>'TP TARI'!E22</f>
        <v>0</v>
      </c>
      <c r="R11" s="205">
        <f>'TP TARI'!E23</f>
        <v>0</v>
      </c>
      <c r="S11" s="205">
        <f>'TP TARI'!E24</f>
        <v>0</v>
      </c>
      <c r="T11" s="205">
        <f>'TP TARI'!E25</f>
        <v>0</v>
      </c>
      <c r="U11" s="205">
        <f>'TP TARI'!E26</f>
        <v>0</v>
      </c>
      <c r="V11" s="205">
        <f>'TP TARI'!E27</f>
        <v>0</v>
      </c>
      <c r="W11" s="205">
        <f>'TP TARI'!E28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HOME!E41</f>
        <v>Seni Rupa</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HOME!E41</f>
        <v>Seni Rupa</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RUPA'!E9</f>
        <v>mampu memahami masalah sampah dan lingkungan, peduli dengan masalah lingkungan dalam bentuk respon yang kreatif berdasarkan prinsip desain yang baik</v>
      </c>
      <c r="E11" s="206" t="str">
        <f>'TP RUPA'!E10</f>
        <v>mampu memahami unsur sains dalam layang-layang, merancang layang-layang, menggambar/melukis/menghias layang-layang, dan mengoperasikan layang-layang</v>
      </c>
      <c r="F11" s="205" t="str">
        <f>'TP RUPA'!E11</f>
        <v>mampu memahami bentuk dan fungsi dasar/sederhana jadwal pelajaran, merancang jadwal pelajaran hias, dan membuat jadwal pelajaran hias berdasarkan rancangannya.</v>
      </c>
      <c r="G11" s="206" t="str">
        <f>'TP RUPA'!E12</f>
        <v>mampu memahami bentuk dan fungsi dasar/sederhana wayang, mengidentifkasi hubungan wayang dengan seni rupa dan seni dan tradisi, dapat membuat tokoh wayang versinya sendiri, dandapat menjelaskan wayangnya.</v>
      </c>
      <c r="H11" s="205" t="str">
        <f>'TP RUPA'!E13</f>
        <v>mampu membuat tokoh wayang versinya sendiri, menjelaskan, dan memainkannya secara mandiri atau berkelompok</v>
      </c>
      <c r="I11" s="206" t="str">
        <f>'TP RUPA'!E14</f>
        <v>mampu menuliskan pengalaman, pemahamannya terkait karya seniman setempat dalam sebuah essai sebagai apresiasi seni</v>
      </c>
      <c r="J11" s="205">
        <f>'TP RUPA'!E15</f>
        <v>0</v>
      </c>
      <c r="K11" s="205">
        <f>'TP RUPA'!E16</f>
        <v>0</v>
      </c>
      <c r="L11" s="205">
        <f>'TP RUPA'!E17</f>
        <v>0</v>
      </c>
      <c r="M11" s="205">
        <f>'TP RUPA'!E18</f>
        <v>0</v>
      </c>
      <c r="N11" s="205">
        <f>'TP RUPA'!E19</f>
        <v>0</v>
      </c>
      <c r="O11" s="205">
        <f>'TP RUPA'!E20</f>
        <v>0</v>
      </c>
      <c r="P11" s="205">
        <f>'TP RUPA'!E21</f>
        <v>0</v>
      </c>
      <c r="Q11" s="205">
        <f>'TP RUPA'!E22</f>
        <v>0</v>
      </c>
      <c r="R11" s="205">
        <f>'TP RUPA'!E23</f>
        <v>0</v>
      </c>
      <c r="S11" s="205">
        <f>'TP RUPA'!E24</f>
        <v>0</v>
      </c>
      <c r="T11" s="205">
        <f>'TP RUPA'!E25</f>
        <v>0</v>
      </c>
      <c r="U11" s="205">
        <f>'TP RUPA'!E26</f>
        <v>0</v>
      </c>
      <c r="V11" s="205">
        <f>'TP RUPA'!E27</f>
        <v>0</v>
      </c>
      <c r="W11" s="205">
        <f>'TP RUPA'!E28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7" zoomScale="70" zoomScaleNormal="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HOME!E41</f>
        <v>Seni Rupa</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RUPA'!E9</f>
        <v>mampu memahami masalah sampah dan lingkungan, peduli dengan masalah lingkungan dalam bentuk respon yang kreatif berdasarkan prinsip desain yang baik</v>
      </c>
      <c r="E15" s="243" t="str">
        <f>'TP RUPA'!E10</f>
        <v>mampu memahami unsur sains dalam layang-layang, merancang layang-layang, menggambar/melukis/menghias layang-layang, dan mengoperasikan layang-layang</v>
      </c>
      <c r="F15" s="243" t="str">
        <f>'TP RUPA'!E11</f>
        <v>mampu memahami bentuk dan fungsi dasar/sederhana jadwal pelajaran, merancang jadwal pelajaran hias, dan membuat jadwal pelajaran hias berdasarkan rancangannya.</v>
      </c>
      <c r="G15" s="243" t="str">
        <f>'TP RUPA'!E12</f>
        <v>mampu memahami bentuk dan fungsi dasar/sederhana wayang, mengidentifkasi hubungan wayang dengan seni rupa dan seni dan tradisi, dapat membuat tokoh wayang versinya sendiri, dandapat menjelaskan wayangnya.</v>
      </c>
      <c r="H15" s="243" t="str">
        <f>'TP RUPA'!E13</f>
        <v>mampu membuat tokoh wayang versinya sendiri, menjelaskan, dan memainkannya secara mandiri atau berkelompok</v>
      </c>
      <c r="I15" s="243" t="str">
        <f>'TP RUPA'!E14</f>
        <v>mampu menuliskan pengalaman, pemahamannya terkait karya seniman setempat dalam sebuah essai sebagai apresiasi seni</v>
      </c>
      <c r="J15" s="243">
        <f>'TP RUPA'!E15</f>
        <v>0</v>
      </c>
      <c r="K15" s="243">
        <f>'TP RUPA'!E16</f>
        <v>0</v>
      </c>
      <c r="L15" s="243">
        <f>'TP RUPA'!E17</f>
        <v>0</v>
      </c>
      <c r="M15" s="243">
        <f>'TP RUPA'!E18</f>
        <v>0</v>
      </c>
      <c r="N15" s="456"/>
      <c r="O15" s="243" t="s">
        <v>368</v>
      </c>
      <c r="P15" s="243" t="s">
        <v>369</v>
      </c>
      <c r="Q15" s="239" t="s">
        <v>370</v>
      </c>
      <c r="R15" s="456"/>
      <c r="S15" s="244"/>
      <c r="T15" s="244"/>
      <c r="U15" s="245" t="str">
        <f t="shared" ref="U15:AD15" si="0">D15</f>
        <v>mampu memahami masalah sampah dan lingkungan, peduli dengan masalah lingkungan dalam bentuk respon yang kreatif berdasarkan prinsip desain yang baik</v>
      </c>
      <c r="V15" s="245" t="str">
        <f t="shared" si="0"/>
        <v>mampu memahami unsur sains dalam layang-layang, merancang layang-layang, menggambar/melukis/menghias layang-layang, dan mengoperasikan layang-layang</v>
      </c>
      <c r="W15" s="245" t="str">
        <f t="shared" si="0"/>
        <v>mampu memahami bentuk dan fungsi dasar/sederhana jadwal pelajaran, merancang jadwal pelajaran hias, dan membuat jadwal pelajaran hias berdasarkan rancangannya.</v>
      </c>
      <c r="X15" s="245" t="str">
        <f t="shared" si="0"/>
        <v>mampu memahami bentuk dan fungsi dasar/sederhana wayang, mengidentifkasi hubungan wayang dengan seni rupa dan seni dan tradisi, dapat membuat tokoh wayang versinya sendiri, dandapat menjelaskan wayangnya.</v>
      </c>
      <c r="Y15" s="245" t="str">
        <f t="shared" si="0"/>
        <v>mampu membuat tokoh wayang versinya sendiri, menjelaskan, dan memainkannya secara mandiri atau berkelompok</v>
      </c>
      <c r="Z15" s="245" t="str">
        <f t="shared" si="0"/>
        <v>mampu menuliskan pengalaman, pemahamannya terkait karya seniman setempat dalam sebuah essai sebagai apresiasi seni</v>
      </c>
      <c r="AA15" s="245">
        <f t="shared" si="0"/>
        <v>0</v>
      </c>
      <c r="AB15" s="245">
        <f t="shared" si="0"/>
        <v>0</v>
      </c>
      <c r="AC15" s="245">
        <f t="shared" si="0"/>
        <v>0</v>
      </c>
      <c r="AD15" s="245">
        <f t="shared" si="0"/>
        <v>0</v>
      </c>
      <c r="AE15" s="246" t="str">
        <f t="shared" ref="AE15:AN15" si="1">U15</f>
        <v>mampu memahami masalah sampah dan lingkungan, peduli dengan masalah lingkungan dalam bentuk respon yang kreatif berdasarkan prinsip desain yang baik</v>
      </c>
      <c r="AF15" s="246" t="str">
        <f t="shared" si="1"/>
        <v>mampu memahami unsur sains dalam layang-layang, merancang layang-layang, menggambar/melukis/menghias layang-layang, dan mengoperasikan layang-layang</v>
      </c>
      <c r="AG15" s="246" t="str">
        <f t="shared" si="1"/>
        <v>mampu memahami bentuk dan fungsi dasar/sederhana jadwal pelajaran, merancang jadwal pelajaran hias, dan membuat jadwal pelajaran hias berdasarkan rancangannya.</v>
      </c>
      <c r="AH15" s="246" t="str">
        <f t="shared" si="1"/>
        <v>mampu memahami bentuk dan fungsi dasar/sederhana wayang, mengidentifkasi hubungan wayang dengan seni rupa dan seni dan tradisi, dapat membuat tokoh wayang versinya sendiri, dandapat menjelaskan wayangnya.</v>
      </c>
      <c r="AI15" s="246" t="str">
        <f t="shared" si="1"/>
        <v>mampu membuat tokoh wayang versinya sendiri, menjelaskan, dan memainkannya secara mandiri atau berkelompok</v>
      </c>
      <c r="AJ15" s="246" t="str">
        <f t="shared" si="1"/>
        <v>mampu menuliskan pengalaman, pemahamannya terkait karya seniman setempat dalam sebuah essai sebagai apresiasi seni</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memahami masalah sampah dan lingkungan, peduli dengan masalah lingkungan dalam bentuk respon yang kreatif berdasarkan prinsip desain yang baik</v>
      </c>
      <c r="AZ15" s="245" t="str">
        <f t="shared" si="3"/>
        <v>mampu memahami unsur sains dalam layang-layang, merancang layang-layang, menggambar/melukis/menghias layang-layang, dan mengoperasikan layang-layang</v>
      </c>
      <c r="BA15" s="245" t="str">
        <f t="shared" si="3"/>
        <v>mampu memahami bentuk dan fungsi dasar/sederhana jadwal pelajaran, merancang jadwal pelajaran hias, dan membuat jadwal pelajaran hias berdasarkan rancangannya.</v>
      </c>
      <c r="BB15" s="245" t="str">
        <f t="shared" si="3"/>
        <v>mampu memahami bentuk dan fungsi dasar/sederhana wayang, mengidentifkasi hubungan wayang dengan seni rupa dan seni dan tradisi, dapat membuat tokoh wayang versinya sendiri, dandapat menjelaskan wayangnya.</v>
      </c>
      <c r="BC15" s="245" t="str">
        <f t="shared" si="3"/>
        <v>mampu membuat tokoh wayang versinya sendiri, menjelaskan, dan memainkannya secara mandiri atau berkelompok</v>
      </c>
      <c r="BD15" s="245" t="str">
        <f t="shared" si="3"/>
        <v>mampu menuliskan pengalaman, pemahamannya terkait karya seniman setempat dalam sebuah essai sebagai apresiasi seni</v>
      </c>
      <c r="BE15" s="245">
        <f t="shared" si="3"/>
        <v>0</v>
      </c>
      <c r="BF15" s="245">
        <f t="shared" si="3"/>
        <v>0</v>
      </c>
      <c r="BG15" s="245">
        <f t="shared" si="3"/>
        <v>0</v>
      </c>
      <c r="BH15" s="245">
        <f t="shared" si="3"/>
        <v>0</v>
      </c>
      <c r="BI15" s="246" t="str">
        <f t="shared" ref="BI15:BR15" si="4">AY15</f>
        <v>mampu memahami masalah sampah dan lingkungan, peduli dengan masalah lingkungan dalam bentuk respon yang kreatif berdasarkan prinsip desain yang baik</v>
      </c>
      <c r="BJ15" s="246" t="str">
        <f t="shared" si="4"/>
        <v>mampu memahami unsur sains dalam layang-layang, merancang layang-layang, menggambar/melukis/menghias layang-layang, dan mengoperasikan layang-layang</v>
      </c>
      <c r="BK15" s="246" t="str">
        <f t="shared" si="4"/>
        <v>mampu memahami bentuk dan fungsi dasar/sederhana jadwal pelajaran, merancang jadwal pelajaran hias, dan membuat jadwal pelajaran hias berdasarkan rancangannya.</v>
      </c>
      <c r="BL15" s="246" t="str">
        <f t="shared" si="4"/>
        <v>mampu memahami bentuk dan fungsi dasar/sederhana wayang, mengidentifkasi hubungan wayang dengan seni rupa dan seni dan tradisi, dapat membuat tokoh wayang versinya sendiri, dandapat menjelaskan wayangnya.</v>
      </c>
      <c r="BM15" s="246" t="str">
        <f t="shared" si="4"/>
        <v>mampu membuat tokoh wayang versinya sendiri, menjelaskan, dan memainkannya secara mandiri atau berkelompok</v>
      </c>
      <c r="BN15" s="246" t="str">
        <f t="shared" si="4"/>
        <v>mampu menuliskan pengalaman, pemahamannya terkait karya seniman setempat dalam sebuah essai sebagai apresiasi seni</v>
      </c>
      <c r="BO15" s="246">
        <f t="shared" si="4"/>
        <v>0</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25.5" customHeight="1">
      <c r="A16" s="190"/>
      <c r="B16" s="208">
        <f>'DATA PESERTA DIDIK'!A6</f>
        <v>1</v>
      </c>
      <c r="C16" s="248" t="str">
        <f>'DATA PESERTA DIDIK'!D6</f>
        <v>ABID AQILA PRANAJA</v>
      </c>
      <c r="D16" s="353">
        <v>87</v>
      </c>
      <c r="E16" s="353">
        <v>92.5</v>
      </c>
      <c r="F16" s="353">
        <v>100</v>
      </c>
      <c r="G16" s="353">
        <v>87</v>
      </c>
      <c r="H16" s="354">
        <v>92.5</v>
      </c>
      <c r="I16" s="354">
        <v>100</v>
      </c>
      <c r="J16" s="354"/>
      <c r="K16" s="249"/>
      <c r="L16" s="249"/>
      <c r="M16" s="249"/>
      <c r="N16" s="250">
        <f t="shared" ref="N16:N65" si="6">IFERROR(AVERAGE(D16:M16),"-")</f>
        <v>93.166666666666671</v>
      </c>
      <c r="O16" s="251"/>
      <c r="P16" s="251">
        <v>93.166666666666671</v>
      </c>
      <c r="Q16" s="250">
        <f t="shared" ref="Q16:Q65" si="7">IFERROR(AVERAGE(O16:P16),"-")</f>
        <v>93.166666666666671</v>
      </c>
      <c r="R16" s="252">
        <f t="shared" ref="R16:R65" si="8">IFERROR(SUM(($G$11*N16)+($I$11*Q16))/($G$11+$I$11),"-")</f>
        <v>93.166666666666671</v>
      </c>
      <c r="S16" s="190"/>
      <c r="T16" s="190"/>
      <c r="U16" s="253" t="str">
        <f t="shared" ref="U16:AA16" si="9">IF(D17&gt;=$R$16,D17,"")</f>
        <v/>
      </c>
      <c r="V16" s="253" t="str">
        <f t="shared" si="9"/>
        <v/>
      </c>
      <c r="W16" s="253">
        <f t="shared" si="9"/>
        <v>100</v>
      </c>
      <c r="X16" s="253" t="str">
        <f t="shared" si="9"/>
        <v/>
      </c>
      <c r="Y16" s="253" t="str">
        <f t="shared" si="9"/>
        <v/>
      </c>
      <c r="Z16" s="253">
        <f t="shared" si="9"/>
        <v>100</v>
      </c>
      <c r="AA16" s="253" t="str">
        <f t="shared" si="9"/>
        <v/>
      </c>
      <c r="AB16" s="253" t="str">
        <f t="shared" ref="AB16:AD16" si="10">IF(K16&gt;=$R$16,K16,"")</f>
        <v/>
      </c>
      <c r="AC16" s="253" t="str">
        <f t="shared" si="10"/>
        <v/>
      </c>
      <c r="AD16" s="253" t="str">
        <f t="shared" si="10"/>
        <v/>
      </c>
      <c r="AE16" s="254" t="str">
        <f t="shared" ref="AE16:AN16" si="11">IFERROR(RANK(U16,$U16:$AD16,0)+COUNTIF($U16:U16,U16)-1,"")</f>
        <v/>
      </c>
      <c r="AF16" s="254" t="str">
        <f t="shared" si="11"/>
        <v/>
      </c>
      <c r="AG16" s="254">
        <f t="shared" si="11"/>
        <v>1</v>
      </c>
      <c r="AH16" s="254" t="str">
        <f t="shared" si="11"/>
        <v/>
      </c>
      <c r="AI16" s="254" t="str">
        <f t="shared" si="11"/>
        <v/>
      </c>
      <c r="AJ16" s="254">
        <f t="shared" si="11"/>
        <v>2</v>
      </c>
      <c r="AK16" s="254" t="str">
        <f t="shared" si="11"/>
        <v/>
      </c>
      <c r="AL16" s="254" t="str">
        <f t="shared" si="11"/>
        <v/>
      </c>
      <c r="AM16" s="254" t="str">
        <f t="shared" si="11"/>
        <v/>
      </c>
      <c r="AN16" s="254" t="str">
        <f t="shared" si="11"/>
        <v/>
      </c>
      <c r="AO16" s="379" t="str">
        <f>IF(D16&gt;=R16,$D$15,"")</f>
        <v/>
      </c>
      <c r="AP16" s="380" t="str">
        <f>IF(E16&gt;=R16,$E$15,"")</f>
        <v/>
      </c>
      <c r="AQ16" s="380" t="str">
        <f>IF(F16&gt;=R16,$F$15,"")</f>
        <v>mampu memahami bentuk dan fungsi dasar/sederhana jadwal pelajaran, merancang jadwal pelajaran hias, dan membuat jadwal pelajaran hias berdasarkan rancangannya.</v>
      </c>
      <c r="AR16" s="380" t="str">
        <f>IF(G16&gt;=R16,$G$15,"")</f>
        <v/>
      </c>
      <c r="AS16" s="380" t="str">
        <f>IF(H16&gt;=R16,$H$15,"")</f>
        <v/>
      </c>
      <c r="AT16" s="380" t="str">
        <f>IF(I16&gt;=R16,$I$15,"")</f>
        <v>mampu menuliskan pengalaman, pemahamannya terkait karya seniman setempat dalam sebuah essai sebagai apresiasi seni</v>
      </c>
      <c r="AU16" s="380" t="str">
        <f>IF(J16&gt;=R16,$J$15,"")</f>
        <v/>
      </c>
      <c r="AV16" s="380" t="str">
        <f>IF(K16&gt;=R16,$K$15,"")</f>
        <v/>
      </c>
      <c r="AW16" s="380" t="str">
        <f>IF(L16&gt;=R16,$L$15,"")</f>
        <v/>
      </c>
      <c r="AX16" s="380" t="str">
        <f>IF(M16&gt;=R16,$M$15,"")</f>
        <v/>
      </c>
      <c r="AY16" s="255">
        <f t="shared" ref="AY16:BE16" si="12">IF(D17&lt;$R$16,D17,"")</f>
        <v>86.875</v>
      </c>
      <c r="AZ16" s="255">
        <f t="shared" si="12"/>
        <v>84.5</v>
      </c>
      <c r="BA16" s="255" t="str">
        <f t="shared" si="12"/>
        <v/>
      </c>
      <c r="BB16" s="255">
        <f t="shared" si="12"/>
        <v>86.875</v>
      </c>
      <c r="BC16" s="255">
        <f t="shared" si="12"/>
        <v>90</v>
      </c>
      <c r="BD16" s="255" t="str">
        <f t="shared" si="12"/>
        <v/>
      </c>
      <c r="BE16" s="255">
        <f t="shared" si="12"/>
        <v>0</v>
      </c>
      <c r="BF16" s="255">
        <f t="shared" ref="BF16:BH16" si="13">IF(K16&lt;$R$16,K16,"")</f>
        <v>0</v>
      </c>
      <c r="BG16" s="255">
        <f t="shared" si="13"/>
        <v>0</v>
      </c>
      <c r="BH16" s="255">
        <f t="shared" si="13"/>
        <v>0</v>
      </c>
      <c r="BI16" s="225">
        <f t="shared" ref="BI16:BR16" si="14">IFERROR(RANK(AY16,$AY16:$BH16,0)+COUNTIF($AY16:AY16,AY16)-1,"")</f>
        <v>2</v>
      </c>
      <c r="BJ16" s="225">
        <f t="shared" si="14"/>
        <v>4</v>
      </c>
      <c r="BK16" s="225" t="str">
        <f t="shared" si="14"/>
        <v/>
      </c>
      <c r="BL16" s="225">
        <f t="shared" si="14"/>
        <v>3</v>
      </c>
      <c r="BM16" s="225">
        <f t="shared" si="14"/>
        <v>1</v>
      </c>
      <c r="BN16" s="225" t="str">
        <f t="shared" si="14"/>
        <v/>
      </c>
      <c r="BO16" s="225">
        <f t="shared" si="14"/>
        <v>5</v>
      </c>
      <c r="BP16" s="225">
        <f t="shared" si="14"/>
        <v>6</v>
      </c>
      <c r="BQ16" s="225">
        <f t="shared" si="14"/>
        <v>7</v>
      </c>
      <c r="BR16" s="225">
        <f t="shared" si="14"/>
        <v>8</v>
      </c>
      <c r="BS16" s="379" t="str">
        <f>IF(D16&lt;R16,$D$15,"")</f>
        <v>mampu memahami masalah sampah dan lingkungan, peduli dengan masalah lingkungan dalam bentuk respon yang kreatif berdasarkan prinsip desain yang baik</v>
      </c>
      <c r="BT16" s="377" t="str">
        <f>IF(E16&lt;R16,$E$15,"")</f>
        <v>mampu memahami unsur sains dalam layang-layang, merancang layang-layang, menggambar/melukis/menghias layang-layang, dan mengoperasikan layang-layang</v>
      </c>
      <c r="BU16" s="377" t="str">
        <f>IF(F16&lt;R16,$F$15,"")</f>
        <v/>
      </c>
      <c r="BV16" s="377" t="str">
        <f>IF(G16&lt;R16,$G$15,"")</f>
        <v>mampu memahami bentuk dan fungsi dasar/sederhana wayang, mengidentifkasi hubungan wayang dengan seni rupa dan seni dan tradisi, dapat membuat tokoh wayang versinya sendiri, dandapat menjelaskan wayangnya.</v>
      </c>
      <c r="BW16" s="377" t="str">
        <f>IF(H16&lt;R16,$H$15,"")</f>
        <v>mampu membuat tokoh wayang versinya sendiri, menjelaskan, dan memainkannya secara mandiri atau berkelompok</v>
      </c>
      <c r="BX16" s="377" t="str">
        <f>IF(I16&lt;R16,$I$15,"")</f>
        <v/>
      </c>
      <c r="BY16" s="377">
        <f>IF(J16&lt;R16,$J$15,"")</f>
        <v>0</v>
      </c>
      <c r="BZ16" s="377">
        <f>IF(K16&lt;R16,$K$15,"")</f>
        <v>0</v>
      </c>
      <c r="CA16" s="377">
        <f>IF(L16&lt;R16,$L$15,"")</f>
        <v>0</v>
      </c>
      <c r="CB16" s="377">
        <f>IF(M16&lt;R16,$M$15,"")</f>
        <v>0</v>
      </c>
      <c r="CC16" s="257" t="str">
        <f>CONCATENATE("Kompetensi dalam hal ",AO16,AP16,AQ16,AR16,AS16,AT16," sudah tercapai.")</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16" s="257" t="str">
        <f>CONCATENATE("Kompetensi dalam hal ",BS16,BT16,BU16,BV16,BW16," perlu ditingkatkan.")</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17" spans="1:82" ht="25.5" customHeight="1">
      <c r="A17" s="190"/>
      <c r="B17" s="208">
        <f>'DATA PESERTA DIDIK'!A7</f>
        <v>2</v>
      </c>
      <c r="C17" s="248" t="str">
        <f>'DATA PESERTA DIDIK'!D7</f>
        <v>ACHMAD IBRAHIM ARYASATYA</v>
      </c>
      <c r="D17" s="249">
        <v>86.875</v>
      </c>
      <c r="E17" s="249">
        <v>84.5</v>
      </c>
      <c r="F17" s="249">
        <v>100</v>
      </c>
      <c r="G17" s="249">
        <v>86.875</v>
      </c>
      <c r="H17" s="249">
        <v>90</v>
      </c>
      <c r="I17" s="249">
        <v>100</v>
      </c>
      <c r="J17" s="249"/>
      <c r="K17" s="249"/>
      <c r="L17" s="249"/>
      <c r="M17" s="249"/>
      <c r="N17" s="250">
        <f t="shared" si="6"/>
        <v>91.375</v>
      </c>
      <c r="O17" s="251"/>
      <c r="P17" s="251">
        <v>92.291666666666671</v>
      </c>
      <c r="Q17" s="250">
        <f t="shared" si="7"/>
        <v>92.291666666666671</v>
      </c>
      <c r="R17" s="252">
        <f t="shared" si="8"/>
        <v>91.680555555555557</v>
      </c>
      <c r="S17" s="190"/>
      <c r="T17" s="190"/>
      <c r="U17" s="253" t="str">
        <f t="shared" ref="U17:AA17" si="15">IF(D18&gt;=$R$16,D18,"")</f>
        <v/>
      </c>
      <c r="V17" s="253">
        <f t="shared" si="15"/>
        <v>95</v>
      </c>
      <c r="W17" s="253">
        <f t="shared" si="15"/>
        <v>100</v>
      </c>
      <c r="X17" s="253" t="str">
        <f t="shared" si="15"/>
        <v/>
      </c>
      <c r="Y17" s="253">
        <f t="shared" si="15"/>
        <v>95</v>
      </c>
      <c r="Z17" s="253">
        <f t="shared" si="15"/>
        <v>100</v>
      </c>
      <c r="AA17" s="253" t="str">
        <f t="shared" si="15"/>
        <v/>
      </c>
      <c r="AB17" s="253" t="str">
        <f t="shared" ref="AB17:AD17" si="16">IF(K17&gt;=$R$16,K17,"")</f>
        <v/>
      </c>
      <c r="AC17" s="253" t="str">
        <f t="shared" si="16"/>
        <v/>
      </c>
      <c r="AD17" s="253" t="str">
        <f t="shared" si="16"/>
        <v/>
      </c>
      <c r="AE17" s="254" t="str">
        <f t="shared" ref="AE17:AN17" si="17">IFERROR(RANK(U17,$U17:$AD17,0)+COUNTIF($U17:U17,U17)-1,"")</f>
        <v/>
      </c>
      <c r="AF17" s="254">
        <f t="shared" si="17"/>
        <v>3</v>
      </c>
      <c r="AG17" s="254">
        <f t="shared" si="17"/>
        <v>1</v>
      </c>
      <c r="AH17" s="254" t="str">
        <f t="shared" si="17"/>
        <v/>
      </c>
      <c r="AI17" s="254">
        <f t="shared" si="17"/>
        <v>4</v>
      </c>
      <c r="AJ17" s="254">
        <f t="shared" si="17"/>
        <v>2</v>
      </c>
      <c r="AK17" s="254" t="str">
        <f t="shared" si="17"/>
        <v/>
      </c>
      <c r="AL17" s="254" t="str">
        <f t="shared" si="17"/>
        <v/>
      </c>
      <c r="AM17" s="254" t="str">
        <f t="shared" si="17"/>
        <v/>
      </c>
      <c r="AN17" s="254" t="str">
        <f t="shared" si="17"/>
        <v/>
      </c>
      <c r="AO17" s="379" t="str">
        <f t="shared" ref="AO17:AO65" si="18">IF(D17&gt;=R17,$D$15,"")</f>
        <v/>
      </c>
      <c r="AP17" s="380" t="str">
        <f t="shared" ref="AP17:AP65" si="19">IF(E17&gt;=R17,$E$15,"")</f>
        <v/>
      </c>
      <c r="AQ17" s="380" t="str">
        <f t="shared" ref="AQ17:AQ65" si="20">IF(F17&gt;=R17,$F$15,"")</f>
        <v>mampu memahami bentuk dan fungsi dasar/sederhana jadwal pelajaran, merancang jadwal pelajaran hias, dan membuat jadwal pelajaran hias berdasarkan rancangannya.</v>
      </c>
      <c r="AR17" s="380" t="str">
        <f t="shared" ref="AR17:AR65" si="21">IF(G17&gt;=R17,$G$15,"")</f>
        <v/>
      </c>
      <c r="AS17" s="380" t="str">
        <f t="shared" ref="AS17:AS65" si="22">IF(H17&gt;=R17,$H$15,"")</f>
        <v/>
      </c>
      <c r="AT17" s="380" t="str">
        <f t="shared" ref="AT17:AT65" si="23">IF(I17&gt;=R17,$I$15,"")</f>
        <v>mampu menuliskan pengalaman, pemahamannya terkait karya seniman setempat dalam sebuah essai sebagai apresiasi seni</v>
      </c>
      <c r="AU17" s="380" t="str">
        <f t="shared" ref="AU17:AU65" si="24">IF(J17&gt;=R17,$J$15,"")</f>
        <v/>
      </c>
      <c r="AV17" s="380" t="str">
        <f t="shared" ref="AV17:AV65" si="25">IF(K17&gt;=R17,$K$15,"")</f>
        <v/>
      </c>
      <c r="AW17" s="380" t="str">
        <f t="shared" ref="AW17:AW65" si="26">IF(L17&gt;=R17,$L$15,"")</f>
        <v/>
      </c>
      <c r="AX17" s="380" t="str">
        <f t="shared" ref="AX17:AX65" si="27">IF(M17&gt;=R17,$M$15,"")</f>
        <v/>
      </c>
      <c r="AY17" s="255">
        <f t="shared" ref="AY17:BE17" si="28">IF(D18&lt;$R$16,D18,"")</f>
        <v>91.875</v>
      </c>
      <c r="AZ17" s="255" t="str">
        <f t="shared" si="28"/>
        <v/>
      </c>
      <c r="BA17" s="255" t="str">
        <f t="shared" si="28"/>
        <v/>
      </c>
      <c r="BB17" s="255">
        <f t="shared" si="28"/>
        <v>91.875</v>
      </c>
      <c r="BC17" s="255" t="str">
        <f t="shared" si="28"/>
        <v/>
      </c>
      <c r="BD17" s="255" t="str">
        <f t="shared" si="28"/>
        <v/>
      </c>
      <c r="BE17" s="255">
        <f t="shared" si="28"/>
        <v>0</v>
      </c>
      <c r="BF17" s="255">
        <f t="shared" ref="BF17:BH17" si="29">IF(K17&lt;$R$16,K17,"")</f>
        <v>0</v>
      </c>
      <c r="BG17" s="255">
        <f t="shared" si="29"/>
        <v>0</v>
      </c>
      <c r="BH17" s="255">
        <f t="shared" si="29"/>
        <v>0</v>
      </c>
      <c r="BI17" s="225">
        <f t="shared" ref="BI17:BR17" si="30">IFERROR(RANK(AY17,$AY17:$BH17,0)+COUNTIF($AY17:AY17,AY17)-1,"")</f>
        <v>1</v>
      </c>
      <c r="BJ17" s="225" t="str">
        <f t="shared" si="30"/>
        <v/>
      </c>
      <c r="BK17" s="225" t="str">
        <f t="shared" si="30"/>
        <v/>
      </c>
      <c r="BL17" s="225">
        <f t="shared" si="30"/>
        <v>2</v>
      </c>
      <c r="BM17" s="225" t="str">
        <f t="shared" si="30"/>
        <v/>
      </c>
      <c r="BN17" s="225" t="str">
        <f t="shared" si="30"/>
        <v/>
      </c>
      <c r="BO17" s="225">
        <f t="shared" si="30"/>
        <v>3</v>
      </c>
      <c r="BP17" s="225">
        <f t="shared" si="30"/>
        <v>4</v>
      </c>
      <c r="BQ17" s="225">
        <f t="shared" si="30"/>
        <v>5</v>
      </c>
      <c r="BR17" s="225">
        <f t="shared" si="30"/>
        <v>6</v>
      </c>
      <c r="BS17" s="379" t="str">
        <f t="shared" ref="BS17:BS65" si="31">IF(D17&lt;R17,$D$15,"")</f>
        <v>mampu memahami masalah sampah dan lingkungan, peduli dengan masalah lingkungan dalam bentuk respon yang kreatif berdasarkan prinsip desain yang baik</v>
      </c>
      <c r="BT17" s="377" t="str">
        <f t="shared" ref="BT17:BT65" si="32">IF(E17&lt;R17,$E$15,"")</f>
        <v>mampu memahami unsur sains dalam layang-layang, merancang layang-layang, menggambar/melukis/menghias layang-layang, dan mengoperasikan layang-layang</v>
      </c>
      <c r="BU17" s="377" t="str">
        <f t="shared" ref="BU17:BU65" si="33">IF(F17&lt;R17,$F$15,"")</f>
        <v/>
      </c>
      <c r="BV17" s="377" t="str">
        <f t="shared" ref="BV17:BV65" si="34">IF(G17&lt;R17,$G$15,"")</f>
        <v>mampu memahami bentuk dan fungsi dasar/sederhana wayang, mengidentifkasi hubungan wayang dengan seni rupa dan seni dan tradisi, dapat membuat tokoh wayang versinya sendiri, dandapat menjelaskan wayangnya.</v>
      </c>
      <c r="BW17" s="377" t="str">
        <f t="shared" ref="BW17:BW65" si="35">IF(H17&lt;R17,$H$15,"")</f>
        <v>mampu membuat tokoh wayang versinya sendiri, menjelaskan, dan memainkannya secara mandiri atau berkelompok</v>
      </c>
      <c r="BX17" s="377" t="str">
        <f t="shared" ref="BX17:BX65" si="36">IF(I17&lt;R17,$I$15,"")</f>
        <v/>
      </c>
      <c r="BY17" s="377">
        <f t="shared" ref="BY17:BY65" si="37">IF(J17&lt;R17,$J$15,"")</f>
        <v>0</v>
      </c>
      <c r="BZ17" s="377">
        <f t="shared" ref="BZ17:BZ65" si="38">IF(K17&lt;R17,$K$15,"")</f>
        <v>0</v>
      </c>
      <c r="CA17" s="377">
        <f t="shared" ref="CA17:CA65" si="39">IF(L17&lt;R17,$L$15,"")</f>
        <v>0</v>
      </c>
      <c r="CB17" s="377">
        <f t="shared" ref="CB17:CB65" si="40">IF(M17&lt;R17,$M$15,"")</f>
        <v>0</v>
      </c>
      <c r="CC17" s="257" t="str">
        <f t="shared" ref="CC17:CC65" si="41">CONCATENATE("Kompetensi dalam hal ",AO17,AP17,AQ17,AR17,AS17,AT17," sudah tercapai.")</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17" s="257" t="str">
        <f t="shared" ref="CD17:CD65" si="42">CONCATENATE("Kompetensi dalam hal ",BS17,BT17,BU17,BV17,BW17," perlu ditingkatkan.")</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18" spans="1:82" ht="18.75" customHeight="1">
      <c r="A18" s="190"/>
      <c r="B18" s="208">
        <f>'DATA PESERTA DIDIK'!A8</f>
        <v>3</v>
      </c>
      <c r="C18" s="248" t="str">
        <f>'DATA PESERTA DIDIK'!D8</f>
        <v>AKIRA KISSA ZHAFIRAH</v>
      </c>
      <c r="D18" s="249">
        <v>91.875</v>
      </c>
      <c r="E18" s="249">
        <v>95</v>
      </c>
      <c r="F18" s="249">
        <v>100</v>
      </c>
      <c r="G18" s="249">
        <v>91.875</v>
      </c>
      <c r="H18" s="249">
        <v>95</v>
      </c>
      <c r="I18" s="249">
        <v>100</v>
      </c>
      <c r="J18" s="249"/>
      <c r="K18" s="249"/>
      <c r="L18" s="249"/>
      <c r="M18" s="249"/>
      <c r="N18" s="250">
        <f t="shared" si="6"/>
        <v>95.625</v>
      </c>
      <c r="O18" s="251"/>
      <c r="P18" s="251">
        <v>95.625</v>
      </c>
      <c r="Q18" s="250">
        <f t="shared" si="7"/>
        <v>95.625</v>
      </c>
      <c r="R18" s="252">
        <f t="shared" si="8"/>
        <v>95.625</v>
      </c>
      <c r="S18" s="190"/>
      <c r="T18" s="190"/>
      <c r="U18" s="253">
        <f t="shared" ref="U18:AA18" si="43">IF(D19&gt;=$R$16,D19,"")</f>
        <v>96.875</v>
      </c>
      <c r="V18" s="253">
        <f t="shared" si="43"/>
        <v>100</v>
      </c>
      <c r="W18" s="253">
        <f t="shared" si="43"/>
        <v>100</v>
      </c>
      <c r="X18" s="253">
        <f t="shared" si="43"/>
        <v>96.875</v>
      </c>
      <c r="Y18" s="253">
        <f t="shared" si="43"/>
        <v>96</v>
      </c>
      <c r="Z18" s="253">
        <f t="shared" si="43"/>
        <v>100</v>
      </c>
      <c r="AA18" s="253" t="str">
        <f t="shared" si="43"/>
        <v/>
      </c>
      <c r="AB18" s="253" t="str">
        <f t="shared" ref="AB18:AD18" si="44">IF(K18&gt;=$R$16,K18,"")</f>
        <v/>
      </c>
      <c r="AC18" s="253" t="str">
        <f t="shared" si="44"/>
        <v/>
      </c>
      <c r="AD18" s="253" t="str">
        <f t="shared" si="44"/>
        <v/>
      </c>
      <c r="AE18" s="254">
        <f t="shared" ref="AE18:AN18" si="45">IFERROR(RANK(U18,$U18:$AD18,0)+COUNTIF($U18:U18,U18)-1,"")</f>
        <v>4</v>
      </c>
      <c r="AF18" s="254">
        <f t="shared" si="45"/>
        <v>1</v>
      </c>
      <c r="AG18" s="254">
        <f t="shared" si="45"/>
        <v>2</v>
      </c>
      <c r="AH18" s="254">
        <f t="shared" si="45"/>
        <v>5</v>
      </c>
      <c r="AI18" s="254">
        <f t="shared" si="45"/>
        <v>6</v>
      </c>
      <c r="AJ18" s="254">
        <f t="shared" si="45"/>
        <v>3</v>
      </c>
      <c r="AK18" s="254" t="str">
        <f t="shared" si="45"/>
        <v/>
      </c>
      <c r="AL18" s="254" t="str">
        <f t="shared" si="45"/>
        <v/>
      </c>
      <c r="AM18" s="254" t="str">
        <f t="shared" si="45"/>
        <v/>
      </c>
      <c r="AN18" s="254" t="str">
        <f t="shared" si="45"/>
        <v/>
      </c>
      <c r="AO18" s="379" t="str">
        <f t="shared" si="18"/>
        <v/>
      </c>
      <c r="AP18" s="380" t="str">
        <f t="shared" si="19"/>
        <v/>
      </c>
      <c r="AQ18" s="380" t="str">
        <f t="shared" si="20"/>
        <v>mampu memahami bentuk dan fungsi dasar/sederhana jadwal pelajaran, merancang jadwal pelajaran hias, dan membuat jadwal pelajaran hias berdasarkan rancangannya.</v>
      </c>
      <c r="AR18" s="380" t="str">
        <f t="shared" si="21"/>
        <v/>
      </c>
      <c r="AS18" s="380" t="str">
        <f t="shared" si="22"/>
        <v/>
      </c>
      <c r="AT18" s="380" t="str">
        <f t="shared" si="23"/>
        <v>mampu menuliskan pengalaman, pemahamannya terkait karya seniman setempat dalam sebuah essai sebagai apresiasi seni</v>
      </c>
      <c r="AU18" s="380" t="str">
        <f t="shared" si="24"/>
        <v/>
      </c>
      <c r="AV18" s="380" t="str">
        <f t="shared" si="25"/>
        <v/>
      </c>
      <c r="AW18" s="380" t="str">
        <f t="shared" si="26"/>
        <v/>
      </c>
      <c r="AX18" s="380" t="str">
        <f t="shared" si="27"/>
        <v/>
      </c>
      <c r="AY18" s="255" t="str">
        <f t="shared" ref="AY18:BE18" si="46">IF(D19&lt;$R$16,D19,"")</f>
        <v/>
      </c>
      <c r="AZ18" s="255" t="str">
        <f t="shared" si="46"/>
        <v/>
      </c>
      <c r="BA18" s="255" t="str">
        <f t="shared" si="46"/>
        <v/>
      </c>
      <c r="BB18" s="255" t="str">
        <f t="shared" si="46"/>
        <v/>
      </c>
      <c r="BC18" s="255" t="str">
        <f t="shared" si="46"/>
        <v/>
      </c>
      <c r="BD18" s="255" t="str">
        <f t="shared" si="46"/>
        <v/>
      </c>
      <c r="BE18" s="255">
        <f t="shared" si="46"/>
        <v>0</v>
      </c>
      <c r="BF18" s="255">
        <f t="shared" ref="BF18:BH18" si="47">IF(K18&lt;$R$16,K18,"")</f>
        <v>0</v>
      </c>
      <c r="BG18" s="255">
        <f t="shared" si="47"/>
        <v>0</v>
      </c>
      <c r="BH18" s="255">
        <f t="shared" si="47"/>
        <v>0</v>
      </c>
      <c r="BI18" s="225" t="str">
        <f t="shared" ref="BI18:BR18" si="48">IFERROR(RANK(AY18,$AY18:$BH18,0)+COUNTIF($AY18:AY18,AY18)-1,"")</f>
        <v/>
      </c>
      <c r="BJ18" s="225" t="str">
        <f t="shared" si="48"/>
        <v/>
      </c>
      <c r="BK18" s="225" t="str">
        <f t="shared" si="48"/>
        <v/>
      </c>
      <c r="BL18" s="225" t="str">
        <f t="shared" si="48"/>
        <v/>
      </c>
      <c r="BM18" s="225" t="str">
        <f t="shared" si="48"/>
        <v/>
      </c>
      <c r="BN18" s="225" t="str">
        <f t="shared" si="48"/>
        <v/>
      </c>
      <c r="BO18" s="225">
        <f t="shared" si="48"/>
        <v>1</v>
      </c>
      <c r="BP18" s="225">
        <f t="shared" si="48"/>
        <v>2</v>
      </c>
      <c r="BQ18" s="225">
        <f t="shared" si="48"/>
        <v>3</v>
      </c>
      <c r="BR18" s="225">
        <f t="shared" si="48"/>
        <v>4</v>
      </c>
      <c r="BS18" s="379" t="str">
        <f t="shared" si="31"/>
        <v>mampu memahami masalah sampah dan lingkungan, peduli dengan masalah lingkungan dalam bentuk respon yang kreatif berdasarkan prinsip desain yang baik</v>
      </c>
      <c r="BT18" s="377" t="str">
        <f t="shared" si="32"/>
        <v>mampu memahami unsur sains dalam layang-layang, merancang layang-layang, menggambar/melukis/menghias layang-layang, dan mengoperasikan layang-layang</v>
      </c>
      <c r="BU18" s="377" t="str">
        <f t="shared" si="33"/>
        <v/>
      </c>
      <c r="BV18" s="377" t="str">
        <f t="shared" si="34"/>
        <v>mampu memahami bentuk dan fungsi dasar/sederhana wayang, mengidentifkasi hubungan wayang dengan seni rupa dan seni dan tradisi, dapat membuat tokoh wayang versinya sendiri, dandapat menjelaskan wayangnya.</v>
      </c>
      <c r="BW18" s="377" t="str">
        <f t="shared" si="35"/>
        <v>mampu membuat tokoh wayang versinya sendiri, menjelaskan, dan memainkannya secara mandiri atau berkelompok</v>
      </c>
      <c r="BX18" s="377" t="str">
        <f t="shared" si="36"/>
        <v/>
      </c>
      <c r="BY18" s="377">
        <f t="shared" si="37"/>
        <v>0</v>
      </c>
      <c r="BZ18" s="377">
        <f t="shared" si="38"/>
        <v>0</v>
      </c>
      <c r="CA18" s="377">
        <f t="shared" si="39"/>
        <v>0</v>
      </c>
      <c r="CB18" s="377">
        <f t="shared" si="40"/>
        <v>0</v>
      </c>
      <c r="CC18"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18"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19" spans="1:82" ht="18.75" customHeight="1">
      <c r="A19" s="190"/>
      <c r="B19" s="208">
        <f>'DATA PESERTA DIDIK'!A9</f>
        <v>4</v>
      </c>
      <c r="C19" s="248" t="str">
        <f>'DATA PESERTA DIDIK'!D9</f>
        <v>ALANA SALSABILA</v>
      </c>
      <c r="D19" s="249">
        <v>96.875</v>
      </c>
      <c r="E19" s="249">
        <v>100</v>
      </c>
      <c r="F19" s="249">
        <v>100</v>
      </c>
      <c r="G19" s="249">
        <v>96.875</v>
      </c>
      <c r="H19" s="249">
        <v>96</v>
      </c>
      <c r="I19" s="249">
        <v>100</v>
      </c>
      <c r="J19" s="249"/>
      <c r="K19" s="249"/>
      <c r="L19" s="249"/>
      <c r="M19" s="249"/>
      <c r="N19" s="250">
        <f t="shared" si="6"/>
        <v>98.291666666666671</v>
      </c>
      <c r="O19" s="251"/>
      <c r="P19" s="251">
        <v>97.625</v>
      </c>
      <c r="Q19" s="250">
        <f t="shared" si="7"/>
        <v>97.625</v>
      </c>
      <c r="R19" s="252">
        <f t="shared" si="8"/>
        <v>98.069444444444457</v>
      </c>
      <c r="S19" s="190"/>
      <c r="T19" s="190"/>
      <c r="U19" s="253">
        <f t="shared" ref="U19:AA19" si="49">IF(D20&gt;=$R$16,D20,"")</f>
        <v>96.875</v>
      </c>
      <c r="V19" s="253">
        <f t="shared" si="49"/>
        <v>100</v>
      </c>
      <c r="W19" s="253">
        <f t="shared" si="49"/>
        <v>100</v>
      </c>
      <c r="X19" s="253">
        <f t="shared" si="49"/>
        <v>96.875</v>
      </c>
      <c r="Y19" s="253">
        <f t="shared" si="49"/>
        <v>98</v>
      </c>
      <c r="Z19" s="253">
        <f t="shared" si="49"/>
        <v>100</v>
      </c>
      <c r="AA19" s="253" t="str">
        <f t="shared" si="49"/>
        <v/>
      </c>
      <c r="AB19" s="253" t="str">
        <f t="shared" ref="AB19:AD19" si="50">IF(K19&gt;=$R$16,K19,"")</f>
        <v/>
      </c>
      <c r="AC19" s="253" t="str">
        <f t="shared" si="50"/>
        <v/>
      </c>
      <c r="AD19" s="253" t="str">
        <f t="shared" si="50"/>
        <v/>
      </c>
      <c r="AE19" s="254">
        <f t="shared" ref="AE19:AN19" si="51">IFERROR(RANK(U19,$U19:$AD19,0)+COUNTIF($U19:U19,U19)-1,"")</f>
        <v>5</v>
      </c>
      <c r="AF19" s="254">
        <f t="shared" si="51"/>
        <v>1</v>
      </c>
      <c r="AG19" s="254">
        <f t="shared" si="51"/>
        <v>2</v>
      </c>
      <c r="AH19" s="254">
        <f t="shared" si="51"/>
        <v>6</v>
      </c>
      <c r="AI19" s="254">
        <f t="shared" si="51"/>
        <v>4</v>
      </c>
      <c r="AJ19" s="254">
        <f t="shared" si="51"/>
        <v>3</v>
      </c>
      <c r="AK19" s="254" t="str">
        <f t="shared" si="51"/>
        <v/>
      </c>
      <c r="AL19" s="254" t="str">
        <f t="shared" si="51"/>
        <v/>
      </c>
      <c r="AM19" s="254" t="str">
        <f t="shared" si="51"/>
        <v/>
      </c>
      <c r="AN19" s="254" t="str">
        <f t="shared" si="51"/>
        <v/>
      </c>
      <c r="AO19" s="379" t="str">
        <f t="shared" si="18"/>
        <v/>
      </c>
      <c r="AP19" s="380" t="str">
        <f t="shared" si="19"/>
        <v>mampu memahami unsur sains dalam layang-layang, merancang layang-layang, menggambar/melukis/menghias layang-layang, dan mengoperasikan layang-layang</v>
      </c>
      <c r="AQ19" s="380" t="str">
        <f t="shared" si="20"/>
        <v>mampu memahami bentuk dan fungsi dasar/sederhana jadwal pelajaran, merancang jadwal pelajaran hias, dan membuat jadwal pelajaran hias berdasarkan rancangannya.</v>
      </c>
      <c r="AR19" s="380" t="str">
        <f t="shared" si="21"/>
        <v/>
      </c>
      <c r="AS19" s="380" t="str">
        <f t="shared" si="22"/>
        <v/>
      </c>
      <c r="AT19" s="380" t="str">
        <f t="shared" si="23"/>
        <v>mampu menuliskan pengalaman, pemahamannya terkait karya seniman setempat dalam sebuah essai sebagai apresiasi seni</v>
      </c>
      <c r="AU19" s="380" t="str">
        <f t="shared" si="24"/>
        <v/>
      </c>
      <c r="AV19" s="380" t="str">
        <f t="shared" si="25"/>
        <v/>
      </c>
      <c r="AW19" s="380" t="str">
        <f t="shared" si="26"/>
        <v/>
      </c>
      <c r="AX19" s="380" t="str">
        <f t="shared" si="27"/>
        <v/>
      </c>
      <c r="AY19" s="255" t="str">
        <f t="shared" ref="AY19:BE19" si="52">IF(D20&lt;$R$16,D20,"")</f>
        <v/>
      </c>
      <c r="AZ19" s="255" t="str">
        <f t="shared" si="52"/>
        <v/>
      </c>
      <c r="BA19" s="255" t="str">
        <f t="shared" si="52"/>
        <v/>
      </c>
      <c r="BB19" s="255" t="str">
        <f t="shared" si="52"/>
        <v/>
      </c>
      <c r="BC19" s="255" t="str">
        <f t="shared" si="52"/>
        <v/>
      </c>
      <c r="BD19" s="255" t="str">
        <f t="shared" si="52"/>
        <v/>
      </c>
      <c r="BE19" s="255">
        <f t="shared" si="52"/>
        <v>0</v>
      </c>
      <c r="BF19" s="255">
        <f t="shared" ref="BF19:BH19" si="53">IF(K19&lt;$R$16,K19,"")</f>
        <v>0</v>
      </c>
      <c r="BG19" s="255">
        <f t="shared" si="53"/>
        <v>0</v>
      </c>
      <c r="BH19" s="255">
        <f t="shared" si="53"/>
        <v>0</v>
      </c>
      <c r="BI19" s="225" t="str">
        <f t="shared" ref="BI19:BR19" si="54">IFERROR(RANK(AY19,$AY19:$BH19,0)+COUNTIF($AY19:AY19,AY19)-1,"")</f>
        <v/>
      </c>
      <c r="BJ19" s="225" t="str">
        <f t="shared" si="54"/>
        <v/>
      </c>
      <c r="BK19" s="225" t="str">
        <f t="shared" si="54"/>
        <v/>
      </c>
      <c r="BL19" s="225" t="str">
        <f t="shared" si="54"/>
        <v/>
      </c>
      <c r="BM19" s="225" t="str">
        <f t="shared" si="54"/>
        <v/>
      </c>
      <c r="BN19" s="225" t="str">
        <f t="shared" si="54"/>
        <v/>
      </c>
      <c r="BO19" s="225">
        <f t="shared" si="54"/>
        <v>1</v>
      </c>
      <c r="BP19" s="225">
        <f t="shared" si="54"/>
        <v>2</v>
      </c>
      <c r="BQ19" s="225">
        <f t="shared" si="54"/>
        <v>3</v>
      </c>
      <c r="BR19" s="225">
        <f t="shared" si="54"/>
        <v>4</v>
      </c>
      <c r="BS19" s="379" t="str">
        <f t="shared" si="31"/>
        <v>mampu memahami masalah sampah dan lingkungan, peduli dengan masalah lingkungan dalam bentuk respon yang kreatif berdasarkan prinsip desain yang baik</v>
      </c>
      <c r="BT19" s="377" t="str">
        <f t="shared" si="32"/>
        <v/>
      </c>
      <c r="BU19" s="377" t="str">
        <f t="shared" si="33"/>
        <v/>
      </c>
      <c r="BV19" s="377" t="str">
        <f t="shared" si="34"/>
        <v>mampu memahami bentuk dan fungsi dasar/sederhana wayang, mengidentifkasi hubungan wayang dengan seni rupa dan seni dan tradisi, dapat membuat tokoh wayang versinya sendiri, dandapat menjelaskan wayangnya.</v>
      </c>
      <c r="BW19" s="377" t="str">
        <f t="shared" si="35"/>
        <v>mampu membuat tokoh wayang versinya sendiri, menjelaskan, dan memainkannya secara mandiri atau berkelompok</v>
      </c>
      <c r="BX19" s="377" t="str">
        <f t="shared" si="36"/>
        <v/>
      </c>
      <c r="BY19" s="377">
        <f t="shared" si="37"/>
        <v>0</v>
      </c>
      <c r="BZ19" s="377">
        <f t="shared" si="38"/>
        <v>0</v>
      </c>
      <c r="CA19" s="377">
        <f t="shared" si="39"/>
        <v>0</v>
      </c>
      <c r="CB19" s="377">
        <f t="shared" si="40"/>
        <v>0</v>
      </c>
      <c r="CC19"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19"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0" spans="1:82" ht="18.75" customHeight="1">
      <c r="A20" s="190"/>
      <c r="B20" s="208">
        <f>'DATA PESERTA DIDIK'!A10</f>
        <v>5</v>
      </c>
      <c r="C20" s="248" t="str">
        <f>'DATA PESERTA DIDIK'!D10</f>
        <v>ANDRA MAHARDIKA IBRAHIM</v>
      </c>
      <c r="D20" s="249">
        <v>96.875</v>
      </c>
      <c r="E20" s="249">
        <v>100</v>
      </c>
      <c r="F20" s="249">
        <v>100</v>
      </c>
      <c r="G20" s="249">
        <v>96.875</v>
      </c>
      <c r="H20" s="249">
        <v>98</v>
      </c>
      <c r="I20" s="249">
        <v>100</v>
      </c>
      <c r="J20" s="249"/>
      <c r="K20" s="249"/>
      <c r="L20" s="249"/>
      <c r="M20" s="249"/>
      <c r="N20" s="250">
        <f t="shared" si="6"/>
        <v>98.625</v>
      </c>
      <c r="O20" s="251"/>
      <c r="P20" s="251">
        <v>98.291666666666671</v>
      </c>
      <c r="Q20" s="250">
        <f t="shared" si="7"/>
        <v>98.291666666666671</v>
      </c>
      <c r="R20" s="252">
        <f t="shared" si="8"/>
        <v>98.5138888888889</v>
      </c>
      <c r="S20" s="190"/>
      <c r="T20" s="190"/>
      <c r="U20" s="253" t="str">
        <f t="shared" ref="U20:AA20" si="55">IF(D21&gt;=$R$16,D21,"")</f>
        <v/>
      </c>
      <c r="V20" s="253" t="str">
        <f t="shared" si="55"/>
        <v/>
      </c>
      <c r="W20" s="253">
        <f t="shared" si="55"/>
        <v>100</v>
      </c>
      <c r="X20" s="253" t="str">
        <f t="shared" si="55"/>
        <v/>
      </c>
      <c r="Y20" s="253" t="str">
        <f t="shared" si="55"/>
        <v/>
      </c>
      <c r="Z20" s="253">
        <f t="shared" si="55"/>
        <v>100</v>
      </c>
      <c r="AA20" s="253" t="str">
        <f t="shared" si="55"/>
        <v/>
      </c>
      <c r="AB20" s="253" t="str">
        <f t="shared" ref="AB20:AD20" si="56">IF(K20&gt;=$R$16,K20,"")</f>
        <v/>
      </c>
      <c r="AC20" s="253" t="str">
        <f t="shared" si="56"/>
        <v/>
      </c>
      <c r="AD20" s="253" t="str">
        <f t="shared" si="56"/>
        <v/>
      </c>
      <c r="AE20" s="254" t="str">
        <f t="shared" ref="AE20:AN20" si="57">IFERROR(RANK(U20,$U20:$AD20,0)+COUNTIF($U20:U20,U20)-1,"")</f>
        <v/>
      </c>
      <c r="AF20" s="254" t="str">
        <f t="shared" si="57"/>
        <v/>
      </c>
      <c r="AG20" s="254">
        <f t="shared" si="57"/>
        <v>1</v>
      </c>
      <c r="AH20" s="254" t="str">
        <f t="shared" si="57"/>
        <v/>
      </c>
      <c r="AI20" s="254" t="str">
        <f t="shared" si="57"/>
        <v/>
      </c>
      <c r="AJ20" s="254">
        <f t="shared" si="57"/>
        <v>2</v>
      </c>
      <c r="AK20" s="254" t="str">
        <f t="shared" si="57"/>
        <v/>
      </c>
      <c r="AL20" s="254" t="str">
        <f t="shared" si="57"/>
        <v/>
      </c>
      <c r="AM20" s="254" t="str">
        <f t="shared" si="57"/>
        <v/>
      </c>
      <c r="AN20" s="254" t="str">
        <f t="shared" si="57"/>
        <v/>
      </c>
      <c r="AO20" s="379" t="str">
        <f t="shared" si="18"/>
        <v/>
      </c>
      <c r="AP20" s="380" t="str">
        <f t="shared" si="19"/>
        <v>mampu memahami unsur sains dalam layang-layang, merancang layang-layang, menggambar/melukis/menghias layang-layang, dan mengoperasikan layang-layang</v>
      </c>
      <c r="AQ20" s="380" t="str">
        <f t="shared" si="20"/>
        <v>mampu memahami bentuk dan fungsi dasar/sederhana jadwal pelajaran, merancang jadwal pelajaran hias, dan membuat jadwal pelajaran hias berdasarkan rancangannya.</v>
      </c>
      <c r="AR20" s="380" t="str">
        <f t="shared" si="21"/>
        <v/>
      </c>
      <c r="AS20" s="380" t="str">
        <f t="shared" si="22"/>
        <v/>
      </c>
      <c r="AT20" s="380" t="str">
        <f t="shared" si="23"/>
        <v>mampu menuliskan pengalaman, pemahamannya terkait karya seniman setempat dalam sebuah essai sebagai apresiasi seni</v>
      </c>
      <c r="AU20" s="380" t="str">
        <f t="shared" si="24"/>
        <v/>
      </c>
      <c r="AV20" s="380" t="str">
        <f t="shared" si="25"/>
        <v/>
      </c>
      <c r="AW20" s="380" t="str">
        <f t="shared" si="26"/>
        <v/>
      </c>
      <c r="AX20" s="380" t="str">
        <f t="shared" si="27"/>
        <v/>
      </c>
      <c r="AY20" s="255">
        <f t="shared" ref="AY20:BE20" si="58">IF(D21&lt;$R$16,D21,"")</f>
        <v>92.5</v>
      </c>
      <c r="AZ20" s="255">
        <f t="shared" si="58"/>
        <v>92.5</v>
      </c>
      <c r="BA20" s="255" t="str">
        <f t="shared" si="58"/>
        <v/>
      </c>
      <c r="BB20" s="255">
        <f t="shared" si="58"/>
        <v>92.5</v>
      </c>
      <c r="BC20" s="255">
        <f t="shared" si="58"/>
        <v>92.5</v>
      </c>
      <c r="BD20" s="255" t="str">
        <f t="shared" si="58"/>
        <v/>
      </c>
      <c r="BE20" s="255">
        <f t="shared" si="58"/>
        <v>0</v>
      </c>
      <c r="BF20" s="255">
        <f t="shared" ref="BF20:BH20" si="59">IF(K20&lt;$R$16,K20,"")</f>
        <v>0</v>
      </c>
      <c r="BG20" s="255">
        <f t="shared" si="59"/>
        <v>0</v>
      </c>
      <c r="BH20" s="255">
        <f t="shared" si="59"/>
        <v>0</v>
      </c>
      <c r="BI20" s="225">
        <f t="shared" ref="BI20:BR20" si="60">IFERROR(RANK(AY20,$AY20:$BH20,0)+COUNTIF($AY20:AY20,AY20)-1,"")</f>
        <v>1</v>
      </c>
      <c r="BJ20" s="225">
        <f t="shared" si="60"/>
        <v>2</v>
      </c>
      <c r="BK20" s="225" t="str">
        <f t="shared" si="60"/>
        <v/>
      </c>
      <c r="BL20" s="225">
        <f t="shared" si="60"/>
        <v>3</v>
      </c>
      <c r="BM20" s="225">
        <f t="shared" si="60"/>
        <v>4</v>
      </c>
      <c r="BN20" s="225" t="str">
        <f t="shared" si="60"/>
        <v/>
      </c>
      <c r="BO20" s="225">
        <f t="shared" si="60"/>
        <v>5</v>
      </c>
      <c r="BP20" s="225">
        <f t="shared" si="60"/>
        <v>6</v>
      </c>
      <c r="BQ20" s="225">
        <f t="shared" si="60"/>
        <v>7</v>
      </c>
      <c r="BR20" s="225">
        <f t="shared" si="60"/>
        <v>8</v>
      </c>
      <c r="BS20" s="379" t="str">
        <f t="shared" si="31"/>
        <v>mampu memahami masalah sampah dan lingkungan, peduli dengan masalah lingkungan dalam bentuk respon yang kreatif berdasarkan prinsip desain yang baik</v>
      </c>
      <c r="BT20" s="377" t="str">
        <f t="shared" si="32"/>
        <v/>
      </c>
      <c r="BU20" s="377" t="str">
        <f t="shared" si="33"/>
        <v/>
      </c>
      <c r="BV20" s="377" t="str">
        <f t="shared" si="34"/>
        <v>mampu memahami bentuk dan fungsi dasar/sederhana wayang, mengidentifkasi hubungan wayang dengan seni rupa dan seni dan tradisi, dapat membuat tokoh wayang versinya sendiri, dandapat menjelaskan wayangnya.</v>
      </c>
      <c r="BW20" s="377" t="str">
        <f t="shared" si="35"/>
        <v>mampu membuat tokoh wayang versinya sendiri, menjelaskan, dan memainkannya secara mandiri atau berkelompok</v>
      </c>
      <c r="BX20" s="377" t="str">
        <f t="shared" si="36"/>
        <v/>
      </c>
      <c r="BY20" s="377">
        <f t="shared" si="37"/>
        <v>0</v>
      </c>
      <c r="BZ20" s="377">
        <f t="shared" si="38"/>
        <v>0</v>
      </c>
      <c r="CA20" s="377">
        <f t="shared" si="39"/>
        <v>0</v>
      </c>
      <c r="CB20" s="377">
        <f t="shared" si="40"/>
        <v>0</v>
      </c>
      <c r="CC20"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0"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1" spans="1:82" ht="18.75" customHeight="1">
      <c r="A21" s="190"/>
      <c r="B21" s="208">
        <f>'DATA PESERTA DIDIK'!A11</f>
        <v>6</v>
      </c>
      <c r="C21" s="248" t="str">
        <f>'DATA PESERTA DIDIK'!D11</f>
        <v>ANINDYASWARI SEKAR TRIANDITA</v>
      </c>
      <c r="D21" s="249">
        <v>92.5</v>
      </c>
      <c r="E21" s="249">
        <v>92.5</v>
      </c>
      <c r="F21" s="249">
        <v>100</v>
      </c>
      <c r="G21" s="249">
        <v>92.5</v>
      </c>
      <c r="H21" s="249">
        <v>92.5</v>
      </c>
      <c r="I21" s="249">
        <v>100</v>
      </c>
      <c r="J21" s="249"/>
      <c r="K21" s="249"/>
      <c r="L21" s="249"/>
      <c r="M21" s="249"/>
      <c r="N21" s="250">
        <f t="shared" si="6"/>
        <v>95</v>
      </c>
      <c r="O21" s="251"/>
      <c r="P21" s="251">
        <v>95</v>
      </c>
      <c r="Q21" s="250">
        <f t="shared" si="7"/>
        <v>95</v>
      </c>
      <c r="R21" s="252">
        <f t="shared" si="8"/>
        <v>95</v>
      </c>
      <c r="S21" s="190"/>
      <c r="T21" s="190"/>
      <c r="U21" s="253" t="str">
        <f t="shared" ref="U21:AA21" si="61">IF(D22&gt;=$R$16,D22,"")</f>
        <v/>
      </c>
      <c r="V21" s="253" t="str">
        <f t="shared" si="61"/>
        <v/>
      </c>
      <c r="W21" s="253">
        <f t="shared" si="61"/>
        <v>100</v>
      </c>
      <c r="X21" s="253" t="str">
        <f t="shared" si="61"/>
        <v/>
      </c>
      <c r="Y21" s="253" t="str">
        <f t="shared" si="61"/>
        <v/>
      </c>
      <c r="Z21" s="253">
        <f t="shared" si="61"/>
        <v>100</v>
      </c>
      <c r="AA21" s="253" t="str">
        <f t="shared" si="61"/>
        <v/>
      </c>
      <c r="AB21" s="253" t="str">
        <f t="shared" ref="AB21:AD21" si="62">IF(K21&gt;=$R$16,K21,"")</f>
        <v/>
      </c>
      <c r="AC21" s="253" t="str">
        <f t="shared" si="62"/>
        <v/>
      </c>
      <c r="AD21" s="253" t="str">
        <f t="shared" si="62"/>
        <v/>
      </c>
      <c r="AE21" s="254" t="str">
        <f t="shared" ref="AE21:AN21" si="63">IFERROR(RANK(U21,$U21:$AD21,0)+COUNTIF($U21:U21,U21)-1,"")</f>
        <v/>
      </c>
      <c r="AF21" s="254" t="str">
        <f t="shared" si="63"/>
        <v/>
      </c>
      <c r="AG21" s="254">
        <f t="shared" si="63"/>
        <v>1</v>
      </c>
      <c r="AH21" s="254" t="str">
        <f t="shared" si="63"/>
        <v/>
      </c>
      <c r="AI21" s="254" t="str">
        <f t="shared" si="63"/>
        <v/>
      </c>
      <c r="AJ21" s="254">
        <f t="shared" si="63"/>
        <v>2</v>
      </c>
      <c r="AK21" s="254" t="str">
        <f t="shared" si="63"/>
        <v/>
      </c>
      <c r="AL21" s="254" t="str">
        <f t="shared" si="63"/>
        <v/>
      </c>
      <c r="AM21" s="254" t="str">
        <f t="shared" si="63"/>
        <v/>
      </c>
      <c r="AN21" s="254" t="str">
        <f t="shared" si="63"/>
        <v/>
      </c>
      <c r="AO21" s="379" t="str">
        <f t="shared" si="18"/>
        <v/>
      </c>
      <c r="AP21" s="380" t="str">
        <f t="shared" si="19"/>
        <v/>
      </c>
      <c r="AQ21" s="380" t="str">
        <f t="shared" si="20"/>
        <v>mampu memahami bentuk dan fungsi dasar/sederhana jadwal pelajaran, merancang jadwal pelajaran hias, dan membuat jadwal pelajaran hias berdasarkan rancangannya.</v>
      </c>
      <c r="AR21" s="380" t="str">
        <f t="shared" si="21"/>
        <v/>
      </c>
      <c r="AS21" s="380" t="str">
        <f t="shared" si="22"/>
        <v/>
      </c>
      <c r="AT21" s="380" t="str">
        <f t="shared" si="23"/>
        <v>mampu menuliskan pengalaman, pemahamannya terkait karya seniman setempat dalam sebuah essai sebagai apresiasi seni</v>
      </c>
      <c r="AU21" s="380" t="str">
        <f t="shared" si="24"/>
        <v/>
      </c>
      <c r="AV21" s="380" t="str">
        <f t="shared" si="25"/>
        <v/>
      </c>
      <c r="AW21" s="380" t="str">
        <f t="shared" si="26"/>
        <v/>
      </c>
      <c r="AX21" s="380" t="str">
        <f t="shared" si="27"/>
        <v/>
      </c>
      <c r="AY21" s="255">
        <f t="shared" ref="AY21:BE21" si="64">IF(D22&lt;$R$16,D22,"")</f>
        <v>86.875</v>
      </c>
      <c r="AZ21" s="255">
        <f t="shared" si="64"/>
        <v>90</v>
      </c>
      <c r="BA21" s="255" t="str">
        <f t="shared" si="64"/>
        <v/>
      </c>
      <c r="BB21" s="255">
        <f t="shared" si="64"/>
        <v>86.875</v>
      </c>
      <c r="BC21" s="255">
        <f t="shared" si="64"/>
        <v>90</v>
      </c>
      <c r="BD21" s="255" t="str">
        <f t="shared" si="64"/>
        <v/>
      </c>
      <c r="BE21" s="255">
        <f t="shared" si="64"/>
        <v>0</v>
      </c>
      <c r="BF21" s="255">
        <f t="shared" ref="BF21:BH21" si="65">IF(K21&lt;$R$16,K21,"")</f>
        <v>0</v>
      </c>
      <c r="BG21" s="255">
        <f t="shared" si="65"/>
        <v>0</v>
      </c>
      <c r="BH21" s="255">
        <f t="shared" si="65"/>
        <v>0</v>
      </c>
      <c r="BI21" s="225">
        <f t="shared" ref="BI21:BR21" si="66">IFERROR(RANK(AY21,$AY21:$BH21,0)+COUNTIF($AY21:AY21,AY21)-1,"")</f>
        <v>3</v>
      </c>
      <c r="BJ21" s="225">
        <f t="shared" si="66"/>
        <v>1</v>
      </c>
      <c r="BK21" s="225" t="str">
        <f t="shared" si="66"/>
        <v/>
      </c>
      <c r="BL21" s="225">
        <f t="shared" si="66"/>
        <v>4</v>
      </c>
      <c r="BM21" s="225">
        <f t="shared" si="66"/>
        <v>2</v>
      </c>
      <c r="BN21" s="225" t="str">
        <f t="shared" si="66"/>
        <v/>
      </c>
      <c r="BO21" s="225">
        <f t="shared" si="66"/>
        <v>5</v>
      </c>
      <c r="BP21" s="225">
        <f t="shared" si="66"/>
        <v>6</v>
      </c>
      <c r="BQ21" s="225">
        <f t="shared" si="66"/>
        <v>7</v>
      </c>
      <c r="BR21" s="225">
        <f t="shared" si="66"/>
        <v>8</v>
      </c>
      <c r="BS21" s="379" t="str">
        <f t="shared" si="31"/>
        <v>mampu memahami masalah sampah dan lingkungan, peduli dengan masalah lingkungan dalam bentuk respon yang kreatif berdasarkan prinsip desain yang baik</v>
      </c>
      <c r="BT21" s="377" t="str">
        <f t="shared" si="32"/>
        <v>mampu memahami unsur sains dalam layang-layang, merancang layang-layang, menggambar/melukis/menghias layang-layang, dan mengoperasikan layang-layang</v>
      </c>
      <c r="BU21" s="377" t="str">
        <f t="shared" si="33"/>
        <v/>
      </c>
      <c r="BV21" s="377" t="str">
        <f t="shared" si="34"/>
        <v>mampu memahami bentuk dan fungsi dasar/sederhana wayang, mengidentifkasi hubungan wayang dengan seni rupa dan seni dan tradisi, dapat membuat tokoh wayang versinya sendiri, dandapat menjelaskan wayangnya.</v>
      </c>
      <c r="BW21" s="377" t="str">
        <f t="shared" si="35"/>
        <v>mampu membuat tokoh wayang versinya sendiri, menjelaskan, dan memainkannya secara mandiri atau berkelompok</v>
      </c>
      <c r="BX21" s="377" t="str">
        <f t="shared" si="36"/>
        <v/>
      </c>
      <c r="BY21" s="377">
        <f t="shared" si="37"/>
        <v>0</v>
      </c>
      <c r="BZ21" s="377">
        <f t="shared" si="38"/>
        <v>0</v>
      </c>
      <c r="CA21" s="377">
        <f t="shared" si="39"/>
        <v>0</v>
      </c>
      <c r="CB21" s="377">
        <f t="shared" si="40"/>
        <v>0</v>
      </c>
      <c r="CC21"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1"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2" spans="1:82" ht="18.75" customHeight="1">
      <c r="A22" s="190"/>
      <c r="B22" s="208">
        <f>'DATA PESERTA DIDIK'!A12</f>
        <v>7</v>
      </c>
      <c r="C22" s="248" t="str">
        <f>'DATA PESERTA DIDIK'!D12</f>
        <v>AQUEENA NASYWAH ELSYIFANIE</v>
      </c>
      <c r="D22" s="249">
        <v>86.875</v>
      </c>
      <c r="E22" s="249">
        <v>90</v>
      </c>
      <c r="F22" s="249">
        <v>100</v>
      </c>
      <c r="G22" s="249">
        <v>86.875</v>
      </c>
      <c r="H22" s="249">
        <v>90</v>
      </c>
      <c r="I22" s="249">
        <v>100</v>
      </c>
      <c r="J22" s="249"/>
      <c r="K22" s="249"/>
      <c r="L22" s="249"/>
      <c r="M22" s="249"/>
      <c r="N22" s="250">
        <f t="shared" si="6"/>
        <v>92.291666666666671</v>
      </c>
      <c r="O22" s="251"/>
      <c r="P22" s="251">
        <v>92.291666666666671</v>
      </c>
      <c r="Q22" s="250">
        <f t="shared" si="7"/>
        <v>92.291666666666671</v>
      </c>
      <c r="R22" s="252">
        <f t="shared" si="8"/>
        <v>92.291666666666671</v>
      </c>
      <c r="S22" s="190"/>
      <c r="T22" s="190"/>
      <c r="U22" s="253">
        <f t="shared" ref="U22:AA22" si="67">IF(D23&gt;=$R$16,D23,"")</f>
        <v>94.375</v>
      </c>
      <c r="V22" s="253">
        <f t="shared" si="67"/>
        <v>97.5</v>
      </c>
      <c r="W22" s="253">
        <f t="shared" si="67"/>
        <v>100</v>
      </c>
      <c r="X22" s="253">
        <f t="shared" si="67"/>
        <v>94.375</v>
      </c>
      <c r="Y22" s="253">
        <f t="shared" si="67"/>
        <v>94</v>
      </c>
      <c r="Z22" s="253">
        <f t="shared" si="67"/>
        <v>100</v>
      </c>
      <c r="AA22" s="253" t="str">
        <f t="shared" si="67"/>
        <v/>
      </c>
      <c r="AB22" s="253" t="str">
        <f t="shared" ref="AB22:AD22" si="68">IF(K22&gt;=$R$16,K22,"")</f>
        <v/>
      </c>
      <c r="AC22" s="253" t="str">
        <f t="shared" si="68"/>
        <v/>
      </c>
      <c r="AD22" s="253" t="str">
        <f t="shared" si="68"/>
        <v/>
      </c>
      <c r="AE22" s="254">
        <f t="shared" ref="AE22:AN22" si="69">IFERROR(RANK(U22,$U22:$AD22,0)+COUNTIF($U22:U22,U22)-1,"")</f>
        <v>4</v>
      </c>
      <c r="AF22" s="254">
        <f t="shared" si="69"/>
        <v>3</v>
      </c>
      <c r="AG22" s="254">
        <f t="shared" si="69"/>
        <v>1</v>
      </c>
      <c r="AH22" s="254">
        <f t="shared" si="69"/>
        <v>5</v>
      </c>
      <c r="AI22" s="254">
        <f t="shared" si="69"/>
        <v>6</v>
      </c>
      <c r="AJ22" s="254">
        <f t="shared" si="69"/>
        <v>2</v>
      </c>
      <c r="AK22" s="254" t="str">
        <f t="shared" si="69"/>
        <v/>
      </c>
      <c r="AL22" s="254" t="str">
        <f t="shared" si="69"/>
        <v/>
      </c>
      <c r="AM22" s="254" t="str">
        <f t="shared" si="69"/>
        <v/>
      </c>
      <c r="AN22" s="254" t="str">
        <f t="shared" si="69"/>
        <v/>
      </c>
      <c r="AO22" s="379" t="str">
        <f t="shared" si="18"/>
        <v/>
      </c>
      <c r="AP22" s="380" t="str">
        <f t="shared" si="19"/>
        <v/>
      </c>
      <c r="AQ22" s="380" t="str">
        <f t="shared" si="20"/>
        <v>mampu memahami bentuk dan fungsi dasar/sederhana jadwal pelajaran, merancang jadwal pelajaran hias, dan membuat jadwal pelajaran hias berdasarkan rancangannya.</v>
      </c>
      <c r="AR22" s="380" t="str">
        <f t="shared" si="21"/>
        <v/>
      </c>
      <c r="AS22" s="380" t="str">
        <f t="shared" si="22"/>
        <v/>
      </c>
      <c r="AT22" s="380" t="str">
        <f t="shared" si="23"/>
        <v>mampu menuliskan pengalaman, pemahamannya terkait karya seniman setempat dalam sebuah essai sebagai apresiasi seni</v>
      </c>
      <c r="AU22" s="380" t="str">
        <f t="shared" si="24"/>
        <v/>
      </c>
      <c r="AV22" s="380" t="str">
        <f t="shared" si="25"/>
        <v/>
      </c>
      <c r="AW22" s="380" t="str">
        <f t="shared" si="26"/>
        <v/>
      </c>
      <c r="AX22" s="380" t="str">
        <f t="shared" si="27"/>
        <v/>
      </c>
      <c r="AY22" s="255" t="str">
        <f t="shared" ref="AY22:BE22" si="70">IF(D23&lt;$R$16,D23,"")</f>
        <v/>
      </c>
      <c r="AZ22" s="255" t="str">
        <f t="shared" si="70"/>
        <v/>
      </c>
      <c r="BA22" s="255" t="str">
        <f t="shared" si="70"/>
        <v/>
      </c>
      <c r="BB22" s="255" t="str">
        <f t="shared" si="70"/>
        <v/>
      </c>
      <c r="BC22" s="255" t="str">
        <f t="shared" si="70"/>
        <v/>
      </c>
      <c r="BD22" s="255" t="str">
        <f t="shared" si="70"/>
        <v/>
      </c>
      <c r="BE22" s="255">
        <f t="shared" si="70"/>
        <v>0</v>
      </c>
      <c r="BF22" s="255">
        <f t="shared" ref="BF22:BH22" si="71">IF(K22&lt;$R$16,K22,"")</f>
        <v>0</v>
      </c>
      <c r="BG22" s="255">
        <f t="shared" si="71"/>
        <v>0</v>
      </c>
      <c r="BH22" s="255">
        <f t="shared" si="71"/>
        <v>0</v>
      </c>
      <c r="BI22" s="225" t="str">
        <f t="shared" ref="BI22:BR22" si="72">IFERROR(RANK(AY22,$AY22:$BH22,0)+COUNTIF($AY22:AY22,AY22)-1,"")</f>
        <v/>
      </c>
      <c r="BJ22" s="225" t="str">
        <f t="shared" si="72"/>
        <v/>
      </c>
      <c r="BK22" s="225" t="str">
        <f t="shared" si="72"/>
        <v/>
      </c>
      <c r="BL22" s="225" t="str">
        <f t="shared" si="72"/>
        <v/>
      </c>
      <c r="BM22" s="225" t="str">
        <f t="shared" si="72"/>
        <v/>
      </c>
      <c r="BN22" s="225" t="str">
        <f t="shared" si="72"/>
        <v/>
      </c>
      <c r="BO22" s="225">
        <f t="shared" si="72"/>
        <v>1</v>
      </c>
      <c r="BP22" s="225">
        <f t="shared" si="72"/>
        <v>2</v>
      </c>
      <c r="BQ22" s="225">
        <f t="shared" si="72"/>
        <v>3</v>
      </c>
      <c r="BR22" s="225">
        <f t="shared" si="72"/>
        <v>4</v>
      </c>
      <c r="BS22" s="379" t="str">
        <f t="shared" si="31"/>
        <v>mampu memahami masalah sampah dan lingkungan, peduli dengan masalah lingkungan dalam bentuk respon yang kreatif berdasarkan prinsip desain yang baik</v>
      </c>
      <c r="BT22" s="377" t="str">
        <f t="shared" si="32"/>
        <v>mampu memahami unsur sains dalam layang-layang, merancang layang-layang, menggambar/melukis/menghias layang-layang, dan mengoperasikan layang-layang</v>
      </c>
      <c r="BU22" s="377" t="str">
        <f t="shared" si="33"/>
        <v/>
      </c>
      <c r="BV22" s="377" t="str">
        <f t="shared" si="34"/>
        <v>mampu memahami bentuk dan fungsi dasar/sederhana wayang, mengidentifkasi hubungan wayang dengan seni rupa dan seni dan tradisi, dapat membuat tokoh wayang versinya sendiri, dandapat menjelaskan wayangnya.</v>
      </c>
      <c r="BW22" s="377" t="str">
        <f t="shared" si="35"/>
        <v>mampu membuat tokoh wayang versinya sendiri, menjelaskan, dan memainkannya secara mandiri atau berkelompok</v>
      </c>
      <c r="BX22" s="377" t="str">
        <f t="shared" si="36"/>
        <v/>
      </c>
      <c r="BY22" s="377">
        <f t="shared" si="37"/>
        <v>0</v>
      </c>
      <c r="BZ22" s="377">
        <f t="shared" si="38"/>
        <v>0</v>
      </c>
      <c r="CA22" s="377">
        <f t="shared" si="39"/>
        <v>0</v>
      </c>
      <c r="CB22" s="377">
        <f t="shared" si="40"/>
        <v>0</v>
      </c>
      <c r="CC22"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2"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3" spans="1:82" ht="18.75" customHeight="1">
      <c r="A23" s="190"/>
      <c r="B23" s="208">
        <f>'DATA PESERTA DIDIK'!A13</f>
        <v>8</v>
      </c>
      <c r="C23" s="248" t="str">
        <f>'DATA PESERTA DIDIK'!D13</f>
        <v>ARKA HANDY ADYA PURNOMO</v>
      </c>
      <c r="D23" s="249">
        <v>94.375</v>
      </c>
      <c r="E23" s="249">
        <v>97.5</v>
      </c>
      <c r="F23" s="249">
        <v>100</v>
      </c>
      <c r="G23" s="249">
        <v>94.375</v>
      </c>
      <c r="H23" s="249">
        <v>94</v>
      </c>
      <c r="I23" s="249">
        <v>100</v>
      </c>
      <c r="J23" s="249"/>
      <c r="K23" s="249"/>
      <c r="L23" s="249"/>
      <c r="M23" s="249"/>
      <c r="N23" s="250">
        <f t="shared" si="6"/>
        <v>96.708333333333329</v>
      </c>
      <c r="O23" s="251"/>
      <c r="P23" s="251">
        <v>96.125</v>
      </c>
      <c r="Q23" s="250">
        <f t="shared" si="7"/>
        <v>96.125</v>
      </c>
      <c r="R23" s="252">
        <f>IFERROR(SUM(($G$11*N23)+($I$11*Q23))/($G$11+$I$11),"-")</f>
        <v>96.513888888888872</v>
      </c>
      <c r="S23" s="190"/>
      <c r="T23" s="190"/>
      <c r="U23" s="253">
        <f t="shared" ref="U23:AA23" si="73">IF(D24&gt;=$R$16,D24,"")</f>
        <v>100</v>
      </c>
      <c r="V23" s="253">
        <f t="shared" si="73"/>
        <v>100</v>
      </c>
      <c r="W23" s="253">
        <f t="shared" si="73"/>
        <v>100</v>
      </c>
      <c r="X23" s="253">
        <f t="shared" si="73"/>
        <v>100</v>
      </c>
      <c r="Y23" s="253">
        <f t="shared" si="73"/>
        <v>95</v>
      </c>
      <c r="Z23" s="253">
        <f t="shared" si="73"/>
        <v>100</v>
      </c>
      <c r="AA23" s="253" t="str">
        <f t="shared" si="73"/>
        <v/>
      </c>
      <c r="AB23" s="253" t="str">
        <f t="shared" ref="AB23:AD23" si="74">IF(K23&gt;=$R$16,K23,"")</f>
        <v/>
      </c>
      <c r="AC23" s="253" t="str">
        <f t="shared" si="74"/>
        <v/>
      </c>
      <c r="AD23" s="253" t="str">
        <f t="shared" si="74"/>
        <v/>
      </c>
      <c r="AE23" s="254">
        <f t="shared" ref="AE23:AN23" si="75">IFERROR(RANK(U23,$U23:$AD23,0)+COUNTIF($U23:U23,U23)-1,"")</f>
        <v>1</v>
      </c>
      <c r="AF23" s="254">
        <f t="shared" si="75"/>
        <v>2</v>
      </c>
      <c r="AG23" s="254">
        <f t="shared" si="75"/>
        <v>3</v>
      </c>
      <c r="AH23" s="254">
        <f t="shared" si="75"/>
        <v>4</v>
      </c>
      <c r="AI23" s="254">
        <f t="shared" si="75"/>
        <v>6</v>
      </c>
      <c r="AJ23" s="254">
        <f t="shared" si="75"/>
        <v>5</v>
      </c>
      <c r="AK23" s="254" t="str">
        <f t="shared" si="75"/>
        <v/>
      </c>
      <c r="AL23" s="254" t="str">
        <f t="shared" si="75"/>
        <v/>
      </c>
      <c r="AM23" s="254" t="str">
        <f t="shared" si="75"/>
        <v/>
      </c>
      <c r="AN23" s="254" t="str">
        <f t="shared" si="75"/>
        <v/>
      </c>
      <c r="AO23" s="379" t="str">
        <f t="shared" si="18"/>
        <v/>
      </c>
      <c r="AP23" s="380" t="str">
        <f t="shared" si="19"/>
        <v>mampu memahami unsur sains dalam layang-layang, merancang layang-layang, menggambar/melukis/menghias layang-layang, dan mengoperasikan layang-layang</v>
      </c>
      <c r="AQ23" s="380" t="str">
        <f t="shared" si="20"/>
        <v>mampu memahami bentuk dan fungsi dasar/sederhana jadwal pelajaran, merancang jadwal pelajaran hias, dan membuat jadwal pelajaran hias berdasarkan rancangannya.</v>
      </c>
      <c r="AR23" s="380" t="str">
        <f t="shared" si="21"/>
        <v/>
      </c>
      <c r="AS23" s="380" t="str">
        <f t="shared" si="22"/>
        <v/>
      </c>
      <c r="AT23" s="380" t="str">
        <f t="shared" si="23"/>
        <v>mampu menuliskan pengalaman, pemahamannya terkait karya seniman setempat dalam sebuah essai sebagai apresiasi seni</v>
      </c>
      <c r="AU23" s="380" t="str">
        <f t="shared" si="24"/>
        <v/>
      </c>
      <c r="AV23" s="380" t="str">
        <f t="shared" si="25"/>
        <v/>
      </c>
      <c r="AW23" s="380" t="str">
        <f t="shared" si="26"/>
        <v/>
      </c>
      <c r="AX23" s="380" t="str">
        <f t="shared" si="27"/>
        <v/>
      </c>
      <c r="AY23" s="255" t="str">
        <f t="shared" ref="AY23:BE23" si="76">IF(D24&lt;$R$16,D24,"")</f>
        <v/>
      </c>
      <c r="AZ23" s="255" t="str">
        <f t="shared" si="76"/>
        <v/>
      </c>
      <c r="BA23" s="255" t="str">
        <f t="shared" si="76"/>
        <v/>
      </c>
      <c r="BB23" s="255" t="str">
        <f t="shared" si="76"/>
        <v/>
      </c>
      <c r="BC23" s="255" t="str">
        <f t="shared" si="76"/>
        <v/>
      </c>
      <c r="BD23" s="255" t="str">
        <f t="shared" si="76"/>
        <v/>
      </c>
      <c r="BE23" s="255">
        <f t="shared" si="76"/>
        <v>0</v>
      </c>
      <c r="BF23" s="255">
        <f t="shared" ref="BF23:BH23" si="77">IF(K23&lt;$R$16,K23,"")</f>
        <v>0</v>
      </c>
      <c r="BG23" s="255">
        <f t="shared" si="77"/>
        <v>0</v>
      </c>
      <c r="BH23" s="255">
        <f t="shared" si="77"/>
        <v>0</v>
      </c>
      <c r="BI23" s="225" t="str">
        <f t="shared" ref="BI23:BR23" si="78">IFERROR(RANK(AY23,$AY23:$BH23,0)+COUNTIF($AY23:AY23,AY23)-1,"")</f>
        <v/>
      </c>
      <c r="BJ23" s="225" t="str">
        <f t="shared" si="78"/>
        <v/>
      </c>
      <c r="BK23" s="225" t="str">
        <f t="shared" si="78"/>
        <v/>
      </c>
      <c r="BL23" s="225" t="str">
        <f t="shared" si="78"/>
        <v/>
      </c>
      <c r="BM23" s="225" t="str">
        <f t="shared" si="78"/>
        <v/>
      </c>
      <c r="BN23" s="225" t="str">
        <f t="shared" si="78"/>
        <v/>
      </c>
      <c r="BO23" s="225">
        <f t="shared" si="78"/>
        <v>1</v>
      </c>
      <c r="BP23" s="225">
        <f t="shared" si="78"/>
        <v>2</v>
      </c>
      <c r="BQ23" s="225">
        <f t="shared" si="78"/>
        <v>3</v>
      </c>
      <c r="BR23" s="225">
        <f t="shared" si="78"/>
        <v>4</v>
      </c>
      <c r="BS23" s="379" t="str">
        <f t="shared" si="31"/>
        <v>mampu memahami masalah sampah dan lingkungan, peduli dengan masalah lingkungan dalam bentuk respon yang kreatif berdasarkan prinsip desain yang baik</v>
      </c>
      <c r="BT23" s="377" t="str">
        <f t="shared" si="32"/>
        <v/>
      </c>
      <c r="BU23" s="377" t="str">
        <f t="shared" si="33"/>
        <v/>
      </c>
      <c r="BV23" s="377" t="str">
        <f t="shared" si="34"/>
        <v>mampu memahami bentuk dan fungsi dasar/sederhana wayang, mengidentifkasi hubungan wayang dengan seni rupa dan seni dan tradisi, dapat membuat tokoh wayang versinya sendiri, dandapat menjelaskan wayangnya.</v>
      </c>
      <c r="BW23" s="377" t="str">
        <f t="shared" si="35"/>
        <v>mampu membuat tokoh wayang versinya sendiri, menjelaskan, dan memainkannya secara mandiri atau berkelompok</v>
      </c>
      <c r="BX23" s="377" t="str">
        <f t="shared" si="36"/>
        <v/>
      </c>
      <c r="BY23" s="377">
        <f t="shared" si="37"/>
        <v>0</v>
      </c>
      <c r="BZ23" s="377">
        <f t="shared" si="38"/>
        <v>0</v>
      </c>
      <c r="CA23" s="377">
        <f t="shared" si="39"/>
        <v>0</v>
      </c>
      <c r="CB23" s="377">
        <f t="shared" si="40"/>
        <v>0</v>
      </c>
      <c r="CC23"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3"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4" spans="1:82" ht="18.75" customHeight="1">
      <c r="A24" s="190"/>
      <c r="B24" s="208">
        <f>'DATA PESERTA DIDIK'!A14</f>
        <v>9</v>
      </c>
      <c r="C24" s="248" t="str">
        <f>'DATA PESERTA DIDIK'!D14</f>
        <v>AYASHA FIORA SASHUDI</v>
      </c>
      <c r="D24" s="249">
        <v>100</v>
      </c>
      <c r="E24" s="249">
        <v>100</v>
      </c>
      <c r="F24" s="249">
        <v>100</v>
      </c>
      <c r="G24" s="249">
        <v>100</v>
      </c>
      <c r="H24" s="249">
        <v>95</v>
      </c>
      <c r="I24" s="249">
        <v>100</v>
      </c>
      <c r="J24" s="249"/>
      <c r="K24" s="249"/>
      <c r="L24" s="249"/>
      <c r="M24" s="249"/>
      <c r="N24" s="250">
        <f t="shared" si="6"/>
        <v>99.166666666666671</v>
      </c>
      <c r="O24" s="251"/>
      <c r="P24" s="251">
        <v>98.333333333333329</v>
      </c>
      <c r="Q24" s="250">
        <f t="shared" si="7"/>
        <v>98.333333333333329</v>
      </c>
      <c r="R24" s="252">
        <f>IFERROR(SUM(($G$11*N24)+($I$11*Q24))/($G$11+$I$11),"-")</f>
        <v>98.8888888888889</v>
      </c>
      <c r="S24" s="190"/>
      <c r="T24" s="190"/>
      <c r="U24" s="253">
        <f t="shared" ref="U24:AA24" si="79">IF(D25&gt;=$R$16,D25,"")</f>
        <v>100</v>
      </c>
      <c r="V24" s="253">
        <f t="shared" si="79"/>
        <v>100</v>
      </c>
      <c r="W24" s="253">
        <f t="shared" si="79"/>
        <v>100</v>
      </c>
      <c r="X24" s="253">
        <f t="shared" si="79"/>
        <v>100</v>
      </c>
      <c r="Y24" s="253">
        <f t="shared" si="79"/>
        <v>95</v>
      </c>
      <c r="Z24" s="253">
        <f t="shared" si="79"/>
        <v>100</v>
      </c>
      <c r="AA24" s="253" t="str">
        <f t="shared" si="79"/>
        <v/>
      </c>
      <c r="AB24" s="253" t="str">
        <f t="shared" ref="AB24:AD24" si="80">IF(K24&gt;=$R$16,K24,"")</f>
        <v/>
      </c>
      <c r="AC24" s="253" t="str">
        <f t="shared" si="80"/>
        <v/>
      </c>
      <c r="AD24" s="253" t="str">
        <f t="shared" si="80"/>
        <v/>
      </c>
      <c r="AE24" s="254">
        <f t="shared" ref="AE24:AN24" si="81">IFERROR(RANK(U24,$U24:$AD24,0)+COUNTIF($U24:U24,U24)-1,"")</f>
        <v>1</v>
      </c>
      <c r="AF24" s="254">
        <f t="shared" si="81"/>
        <v>2</v>
      </c>
      <c r="AG24" s="254">
        <f t="shared" si="81"/>
        <v>3</v>
      </c>
      <c r="AH24" s="254">
        <f t="shared" si="81"/>
        <v>4</v>
      </c>
      <c r="AI24" s="254">
        <f t="shared" si="81"/>
        <v>6</v>
      </c>
      <c r="AJ24" s="254">
        <f t="shared" si="81"/>
        <v>5</v>
      </c>
      <c r="AK24" s="254" t="str">
        <f t="shared" si="81"/>
        <v/>
      </c>
      <c r="AL24" s="254" t="str">
        <f t="shared" si="81"/>
        <v/>
      </c>
      <c r="AM24" s="254" t="str">
        <f t="shared" si="81"/>
        <v/>
      </c>
      <c r="AN24" s="254" t="str">
        <f t="shared" si="81"/>
        <v/>
      </c>
      <c r="AO24" s="379" t="str">
        <f t="shared" si="18"/>
        <v>mampu memahami masalah sampah dan lingkungan, peduli dengan masalah lingkungan dalam bentuk respon yang kreatif berdasarkan prinsip desain yang baik</v>
      </c>
      <c r="AP24" s="380" t="str">
        <f t="shared" si="19"/>
        <v>mampu memahami unsur sains dalam layang-layang, merancang layang-layang, menggambar/melukis/menghias layang-layang, dan mengoperasikan layang-layang</v>
      </c>
      <c r="AQ24" s="380" t="str">
        <f t="shared" si="20"/>
        <v>mampu memahami bentuk dan fungsi dasar/sederhana jadwal pelajaran, merancang jadwal pelajaran hias, dan membuat jadwal pelajaran hias berdasarkan rancangannya.</v>
      </c>
      <c r="AR24" s="380" t="str">
        <f t="shared" si="21"/>
        <v>mampu memahami bentuk dan fungsi dasar/sederhana wayang, mengidentifkasi hubungan wayang dengan seni rupa dan seni dan tradisi, dapat membuat tokoh wayang versinya sendiri, dandapat menjelaskan wayangnya.</v>
      </c>
      <c r="AS24" s="380" t="str">
        <f t="shared" si="22"/>
        <v/>
      </c>
      <c r="AT24" s="380" t="str">
        <f t="shared" si="23"/>
        <v>mampu menuliskan pengalaman, pemahamannya terkait karya seniman setempat dalam sebuah essai sebagai apresiasi seni</v>
      </c>
      <c r="AU24" s="380" t="str">
        <f t="shared" si="24"/>
        <v/>
      </c>
      <c r="AV24" s="380" t="str">
        <f t="shared" si="25"/>
        <v/>
      </c>
      <c r="AW24" s="380" t="str">
        <f t="shared" si="26"/>
        <v/>
      </c>
      <c r="AX24" s="380" t="str">
        <f t="shared" si="27"/>
        <v/>
      </c>
      <c r="AY24" s="255" t="str">
        <f t="shared" ref="AY24:BE24" si="82">IF(D25&lt;$R$16,D25,"")</f>
        <v/>
      </c>
      <c r="AZ24" s="255" t="str">
        <f t="shared" si="82"/>
        <v/>
      </c>
      <c r="BA24" s="255" t="str">
        <f t="shared" si="82"/>
        <v/>
      </c>
      <c r="BB24" s="255" t="str">
        <f t="shared" si="82"/>
        <v/>
      </c>
      <c r="BC24" s="255" t="str">
        <f t="shared" si="82"/>
        <v/>
      </c>
      <c r="BD24" s="255" t="str">
        <f t="shared" si="82"/>
        <v/>
      </c>
      <c r="BE24" s="255">
        <f t="shared" si="82"/>
        <v>0</v>
      </c>
      <c r="BF24" s="255">
        <f t="shared" ref="BF24:BH24" si="83">IF(K24&lt;$R$16,K24,"")</f>
        <v>0</v>
      </c>
      <c r="BG24" s="255">
        <f t="shared" si="83"/>
        <v>0</v>
      </c>
      <c r="BH24" s="255">
        <f t="shared" si="83"/>
        <v>0</v>
      </c>
      <c r="BI24" s="225" t="str">
        <f t="shared" ref="BI24:BR24" si="84">IFERROR(RANK(AY24,$AY24:$BH24,0)+COUNTIF($AY24:AY24,AY24)-1,"")</f>
        <v/>
      </c>
      <c r="BJ24" s="225" t="str">
        <f t="shared" si="84"/>
        <v/>
      </c>
      <c r="BK24" s="225" t="str">
        <f t="shared" si="84"/>
        <v/>
      </c>
      <c r="BL24" s="225" t="str">
        <f t="shared" si="84"/>
        <v/>
      </c>
      <c r="BM24" s="225" t="str">
        <f t="shared" si="84"/>
        <v/>
      </c>
      <c r="BN24" s="225" t="str">
        <f t="shared" si="84"/>
        <v/>
      </c>
      <c r="BO24" s="225">
        <f t="shared" si="84"/>
        <v>1</v>
      </c>
      <c r="BP24" s="225">
        <f t="shared" si="84"/>
        <v>2</v>
      </c>
      <c r="BQ24" s="225">
        <f t="shared" si="84"/>
        <v>3</v>
      </c>
      <c r="BR24" s="225">
        <f t="shared" si="84"/>
        <v>4</v>
      </c>
      <c r="BS24" s="379" t="str">
        <f t="shared" si="31"/>
        <v/>
      </c>
      <c r="BT24" s="377" t="str">
        <f t="shared" si="32"/>
        <v/>
      </c>
      <c r="BU24" s="377" t="str">
        <f t="shared" si="33"/>
        <v/>
      </c>
      <c r="BV24" s="377" t="str">
        <f t="shared" si="34"/>
        <v/>
      </c>
      <c r="BW24" s="377" t="str">
        <f t="shared" si="35"/>
        <v>mampu membuat tokoh wayang versinya sendiri, menjelaskan, dan memainkannya secara mandiri atau berkelompok</v>
      </c>
      <c r="BX24" s="377" t="str">
        <f t="shared" si="36"/>
        <v/>
      </c>
      <c r="BY24" s="377">
        <f t="shared" si="37"/>
        <v>0</v>
      </c>
      <c r="BZ24" s="377">
        <f t="shared" si="38"/>
        <v>0</v>
      </c>
      <c r="CA24" s="377">
        <f t="shared" si="39"/>
        <v>0</v>
      </c>
      <c r="CB24" s="377">
        <f t="shared" si="40"/>
        <v>0</v>
      </c>
      <c r="CC24" s="257" t="str">
        <f t="shared" si="41"/>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24" s="257" t="str">
        <f t="shared" si="42"/>
        <v>Kompetensi dalam hal mampu membuat tokoh wayang versinya sendiri, menjelaskan, dan memainkannya secara mandiri atau berkelompok perlu ditingkatkan.</v>
      </c>
    </row>
    <row r="25" spans="1:82" ht="18.75" customHeight="1">
      <c r="A25" s="190"/>
      <c r="B25" s="208">
        <f>'DATA PESERTA DIDIK'!A15</f>
        <v>10</v>
      </c>
      <c r="C25" s="248" t="str">
        <f>'DATA PESERTA DIDIK'!D15</f>
        <v>AZ-ZAHIRA FII'SABILILLAH</v>
      </c>
      <c r="D25" s="249">
        <v>100</v>
      </c>
      <c r="E25" s="249">
        <v>100</v>
      </c>
      <c r="F25" s="249">
        <v>100</v>
      </c>
      <c r="G25" s="249">
        <v>100</v>
      </c>
      <c r="H25" s="249">
        <v>95</v>
      </c>
      <c r="I25" s="249">
        <v>100</v>
      </c>
      <c r="J25" s="249"/>
      <c r="K25" s="249"/>
      <c r="L25" s="249"/>
      <c r="M25" s="249"/>
      <c r="N25" s="250">
        <f t="shared" si="6"/>
        <v>99.166666666666671</v>
      </c>
      <c r="O25" s="251"/>
      <c r="P25" s="251">
        <v>98.333333333333329</v>
      </c>
      <c r="Q25" s="250">
        <f t="shared" si="7"/>
        <v>98.333333333333329</v>
      </c>
      <c r="R25" s="252">
        <f t="shared" si="8"/>
        <v>98.8888888888889</v>
      </c>
      <c r="S25" s="190"/>
      <c r="T25" s="190"/>
      <c r="U25" s="253">
        <f t="shared" ref="U25:AA25" si="85">IF(D26&gt;=$R$16,D26,"")</f>
        <v>94.375</v>
      </c>
      <c r="V25" s="253">
        <f t="shared" si="85"/>
        <v>97.5</v>
      </c>
      <c r="W25" s="253">
        <f t="shared" si="85"/>
        <v>100</v>
      </c>
      <c r="X25" s="253">
        <f t="shared" si="85"/>
        <v>94.375</v>
      </c>
      <c r="Y25" s="253">
        <f t="shared" si="85"/>
        <v>94</v>
      </c>
      <c r="Z25" s="253">
        <f t="shared" si="85"/>
        <v>100</v>
      </c>
      <c r="AA25" s="253" t="str">
        <f t="shared" si="85"/>
        <v/>
      </c>
      <c r="AB25" s="253" t="str">
        <f t="shared" ref="AB25:AD25" si="86">IF(K25&gt;=$R$16,K25,"")</f>
        <v/>
      </c>
      <c r="AC25" s="253" t="str">
        <f t="shared" si="86"/>
        <v/>
      </c>
      <c r="AD25" s="253" t="str">
        <f t="shared" si="86"/>
        <v/>
      </c>
      <c r="AE25" s="254">
        <f t="shared" ref="AE25:AN25" si="87">IFERROR(RANK(U25,$U25:$AD25,0)+COUNTIF($U25:U25,U25)-1,"")</f>
        <v>4</v>
      </c>
      <c r="AF25" s="254">
        <f t="shared" si="87"/>
        <v>3</v>
      </c>
      <c r="AG25" s="254">
        <f t="shared" si="87"/>
        <v>1</v>
      </c>
      <c r="AH25" s="254">
        <f t="shared" si="87"/>
        <v>5</v>
      </c>
      <c r="AI25" s="254">
        <f t="shared" si="87"/>
        <v>6</v>
      </c>
      <c r="AJ25" s="254">
        <f t="shared" si="87"/>
        <v>2</v>
      </c>
      <c r="AK25" s="254" t="str">
        <f t="shared" si="87"/>
        <v/>
      </c>
      <c r="AL25" s="254" t="str">
        <f t="shared" si="87"/>
        <v/>
      </c>
      <c r="AM25" s="254" t="str">
        <f t="shared" si="87"/>
        <v/>
      </c>
      <c r="AN25" s="254" t="str">
        <f t="shared" si="87"/>
        <v/>
      </c>
      <c r="AO25" s="379" t="str">
        <f t="shared" si="18"/>
        <v>mampu memahami masalah sampah dan lingkungan, peduli dengan masalah lingkungan dalam bentuk respon yang kreatif berdasarkan prinsip desain yang baik</v>
      </c>
      <c r="AP25" s="380" t="str">
        <f t="shared" si="19"/>
        <v>mampu memahami unsur sains dalam layang-layang, merancang layang-layang, menggambar/melukis/menghias layang-layang, dan mengoperasikan layang-layang</v>
      </c>
      <c r="AQ25" s="380" t="str">
        <f t="shared" si="20"/>
        <v>mampu memahami bentuk dan fungsi dasar/sederhana jadwal pelajaran, merancang jadwal pelajaran hias, dan membuat jadwal pelajaran hias berdasarkan rancangannya.</v>
      </c>
      <c r="AR25" s="380" t="str">
        <f t="shared" si="21"/>
        <v>mampu memahami bentuk dan fungsi dasar/sederhana wayang, mengidentifkasi hubungan wayang dengan seni rupa dan seni dan tradisi, dapat membuat tokoh wayang versinya sendiri, dandapat menjelaskan wayangnya.</v>
      </c>
      <c r="AS25" s="380" t="str">
        <f t="shared" si="22"/>
        <v/>
      </c>
      <c r="AT25" s="380" t="str">
        <f t="shared" si="23"/>
        <v>mampu menuliskan pengalaman, pemahamannya terkait karya seniman setempat dalam sebuah essai sebagai apresiasi seni</v>
      </c>
      <c r="AU25" s="380" t="str">
        <f t="shared" si="24"/>
        <v/>
      </c>
      <c r="AV25" s="380" t="str">
        <f t="shared" si="25"/>
        <v/>
      </c>
      <c r="AW25" s="380" t="str">
        <f t="shared" si="26"/>
        <v/>
      </c>
      <c r="AX25" s="380" t="str">
        <f t="shared" si="27"/>
        <v/>
      </c>
      <c r="AY25" s="255" t="str">
        <f t="shared" ref="AY25:BE25" si="88">IF(D26&lt;$R$16,D26,"")</f>
        <v/>
      </c>
      <c r="AZ25" s="255" t="str">
        <f t="shared" si="88"/>
        <v/>
      </c>
      <c r="BA25" s="255" t="str">
        <f t="shared" si="88"/>
        <v/>
      </c>
      <c r="BB25" s="255" t="str">
        <f t="shared" si="88"/>
        <v/>
      </c>
      <c r="BC25" s="255" t="str">
        <f t="shared" si="88"/>
        <v/>
      </c>
      <c r="BD25" s="255" t="str">
        <f t="shared" si="88"/>
        <v/>
      </c>
      <c r="BE25" s="255">
        <f t="shared" si="88"/>
        <v>0</v>
      </c>
      <c r="BF25" s="255">
        <f t="shared" ref="BF25:BH25" si="89">IF(K25&lt;$R$16,K25,"")</f>
        <v>0</v>
      </c>
      <c r="BG25" s="255">
        <f t="shared" si="89"/>
        <v>0</v>
      </c>
      <c r="BH25" s="255">
        <f t="shared" si="89"/>
        <v>0</v>
      </c>
      <c r="BI25" s="225" t="str">
        <f t="shared" ref="BI25:BR25" si="90">IFERROR(RANK(AY25,$AY25:$BH25,0)+COUNTIF($AY25:AY25,AY25)-1,"")</f>
        <v/>
      </c>
      <c r="BJ25" s="225" t="str">
        <f t="shared" si="90"/>
        <v/>
      </c>
      <c r="BK25" s="225" t="str">
        <f t="shared" si="90"/>
        <v/>
      </c>
      <c r="BL25" s="225" t="str">
        <f t="shared" si="90"/>
        <v/>
      </c>
      <c r="BM25" s="225" t="str">
        <f t="shared" si="90"/>
        <v/>
      </c>
      <c r="BN25" s="225" t="str">
        <f t="shared" si="90"/>
        <v/>
      </c>
      <c r="BO25" s="225">
        <f t="shared" si="90"/>
        <v>1</v>
      </c>
      <c r="BP25" s="225">
        <f t="shared" si="90"/>
        <v>2</v>
      </c>
      <c r="BQ25" s="225">
        <f t="shared" si="90"/>
        <v>3</v>
      </c>
      <c r="BR25" s="225">
        <f t="shared" si="90"/>
        <v>4</v>
      </c>
      <c r="BS25" s="379" t="str">
        <f t="shared" si="31"/>
        <v/>
      </c>
      <c r="BT25" s="377" t="str">
        <f t="shared" si="32"/>
        <v/>
      </c>
      <c r="BU25" s="377" t="str">
        <f t="shared" si="33"/>
        <v/>
      </c>
      <c r="BV25" s="377" t="str">
        <f t="shared" si="34"/>
        <v/>
      </c>
      <c r="BW25" s="377" t="str">
        <f t="shared" si="35"/>
        <v>mampu membuat tokoh wayang versinya sendiri, menjelaskan, dan memainkannya secara mandiri atau berkelompok</v>
      </c>
      <c r="BX25" s="377" t="str">
        <f t="shared" si="36"/>
        <v/>
      </c>
      <c r="BY25" s="377">
        <f t="shared" si="37"/>
        <v>0</v>
      </c>
      <c r="BZ25" s="377">
        <f t="shared" si="38"/>
        <v>0</v>
      </c>
      <c r="CA25" s="377">
        <f t="shared" si="39"/>
        <v>0</v>
      </c>
      <c r="CB25" s="377">
        <f t="shared" si="40"/>
        <v>0</v>
      </c>
      <c r="CC25" s="257" t="str">
        <f t="shared" si="41"/>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25" s="257" t="str">
        <f t="shared" si="42"/>
        <v>Kompetensi dalam hal mampu membuat tokoh wayang versinya sendiri, menjelaskan, dan memainkannya secara mandiri atau berkelompok perlu ditingkatkan.</v>
      </c>
    </row>
    <row r="26" spans="1:82" ht="18.75" customHeight="1">
      <c r="A26" s="190"/>
      <c r="B26" s="208">
        <f>'DATA PESERTA DIDIK'!A16</f>
        <v>11</v>
      </c>
      <c r="C26" s="248" t="str">
        <f>'DATA PESERTA DIDIK'!D16</f>
        <v>CHERYL FELICIA PUTRI</v>
      </c>
      <c r="D26" s="249">
        <v>94.375</v>
      </c>
      <c r="E26" s="249">
        <v>97.5</v>
      </c>
      <c r="F26" s="249">
        <v>100</v>
      </c>
      <c r="G26" s="249">
        <v>94.375</v>
      </c>
      <c r="H26" s="249">
        <v>94</v>
      </c>
      <c r="I26" s="249">
        <v>100</v>
      </c>
      <c r="J26" s="249"/>
      <c r="K26" s="249"/>
      <c r="L26" s="249"/>
      <c r="M26" s="249"/>
      <c r="N26" s="250">
        <f t="shared" si="6"/>
        <v>96.708333333333329</v>
      </c>
      <c r="O26" s="251"/>
      <c r="P26" s="251">
        <v>96.125</v>
      </c>
      <c r="Q26" s="250">
        <f t="shared" si="7"/>
        <v>96.125</v>
      </c>
      <c r="R26" s="252">
        <f t="shared" si="8"/>
        <v>96.513888888888872</v>
      </c>
      <c r="S26" s="190"/>
      <c r="T26" s="190"/>
      <c r="U26" s="253">
        <f t="shared" ref="U26:AA26" si="91">IF(D27&gt;=$R$16,D27,"")</f>
        <v>97.5</v>
      </c>
      <c r="V26" s="253">
        <f t="shared" si="91"/>
        <v>94.375</v>
      </c>
      <c r="W26" s="253">
        <f t="shared" si="91"/>
        <v>100</v>
      </c>
      <c r="X26" s="253">
        <f t="shared" si="91"/>
        <v>97.5</v>
      </c>
      <c r="Y26" s="253">
        <f t="shared" si="91"/>
        <v>95</v>
      </c>
      <c r="Z26" s="253">
        <f t="shared" si="91"/>
        <v>100</v>
      </c>
      <c r="AA26" s="253" t="str">
        <f t="shared" si="91"/>
        <v/>
      </c>
      <c r="AB26" s="253" t="str">
        <f t="shared" ref="AB26:AD26" si="92">IF(K26&gt;=$R$16,K26,"")</f>
        <v/>
      </c>
      <c r="AC26" s="253" t="str">
        <f t="shared" si="92"/>
        <v/>
      </c>
      <c r="AD26" s="253" t="str">
        <f t="shared" si="92"/>
        <v/>
      </c>
      <c r="AE26" s="254">
        <f t="shared" ref="AE26:AN26" si="93">IFERROR(RANK(U26,$U26:$AD26,0)+COUNTIF($U26:U26,U26)-1,"")</f>
        <v>3</v>
      </c>
      <c r="AF26" s="254">
        <f t="shared" si="93"/>
        <v>6</v>
      </c>
      <c r="AG26" s="254">
        <f t="shared" si="93"/>
        <v>1</v>
      </c>
      <c r="AH26" s="254">
        <f t="shared" si="93"/>
        <v>4</v>
      </c>
      <c r="AI26" s="254">
        <f t="shared" si="93"/>
        <v>5</v>
      </c>
      <c r="AJ26" s="254">
        <f t="shared" si="93"/>
        <v>2</v>
      </c>
      <c r="AK26" s="254" t="str">
        <f t="shared" si="93"/>
        <v/>
      </c>
      <c r="AL26" s="254" t="str">
        <f t="shared" si="93"/>
        <v/>
      </c>
      <c r="AM26" s="254" t="str">
        <f t="shared" si="93"/>
        <v/>
      </c>
      <c r="AN26" s="254" t="str">
        <f t="shared" si="93"/>
        <v/>
      </c>
      <c r="AO26" s="379" t="str">
        <f t="shared" si="18"/>
        <v/>
      </c>
      <c r="AP26" s="380" t="str">
        <f t="shared" si="19"/>
        <v>mampu memahami unsur sains dalam layang-layang, merancang layang-layang, menggambar/melukis/menghias layang-layang, dan mengoperasikan layang-layang</v>
      </c>
      <c r="AQ26" s="380" t="str">
        <f t="shared" si="20"/>
        <v>mampu memahami bentuk dan fungsi dasar/sederhana jadwal pelajaran, merancang jadwal pelajaran hias, dan membuat jadwal pelajaran hias berdasarkan rancangannya.</v>
      </c>
      <c r="AR26" s="380" t="str">
        <f t="shared" si="21"/>
        <v/>
      </c>
      <c r="AS26" s="380" t="str">
        <f t="shared" si="22"/>
        <v/>
      </c>
      <c r="AT26" s="380" t="str">
        <f t="shared" si="23"/>
        <v>mampu menuliskan pengalaman, pemahamannya terkait karya seniman setempat dalam sebuah essai sebagai apresiasi seni</v>
      </c>
      <c r="AU26" s="380" t="str">
        <f t="shared" si="24"/>
        <v/>
      </c>
      <c r="AV26" s="380" t="str">
        <f t="shared" si="25"/>
        <v/>
      </c>
      <c r="AW26" s="380" t="str">
        <f t="shared" si="26"/>
        <v/>
      </c>
      <c r="AX26" s="380" t="str">
        <f t="shared" si="27"/>
        <v/>
      </c>
      <c r="AY26" s="255" t="str">
        <f t="shared" ref="AY26:BE26" si="94">IF(D27&lt;$R$16,D27,"")</f>
        <v/>
      </c>
      <c r="AZ26" s="255" t="str">
        <f t="shared" si="94"/>
        <v/>
      </c>
      <c r="BA26" s="255" t="str">
        <f t="shared" si="94"/>
        <v/>
      </c>
      <c r="BB26" s="255" t="str">
        <f t="shared" si="94"/>
        <v/>
      </c>
      <c r="BC26" s="255" t="str">
        <f t="shared" si="94"/>
        <v/>
      </c>
      <c r="BD26" s="255" t="str">
        <f t="shared" si="94"/>
        <v/>
      </c>
      <c r="BE26" s="255">
        <f t="shared" si="94"/>
        <v>0</v>
      </c>
      <c r="BF26" s="255">
        <f t="shared" ref="BF26:BH26" si="95">IF(K26&lt;$R$16,K26,"")</f>
        <v>0</v>
      </c>
      <c r="BG26" s="255">
        <f t="shared" si="95"/>
        <v>0</v>
      </c>
      <c r="BH26" s="255">
        <f t="shared" si="95"/>
        <v>0</v>
      </c>
      <c r="BI26" s="225" t="str">
        <f t="shared" ref="BI26:BR26" si="96">IFERROR(RANK(AY26,$AY26:$BH26,0)+COUNTIF($AY26:AY26,AY26)-1,"")</f>
        <v/>
      </c>
      <c r="BJ26" s="225" t="str">
        <f t="shared" si="96"/>
        <v/>
      </c>
      <c r="BK26" s="225" t="str">
        <f t="shared" si="96"/>
        <v/>
      </c>
      <c r="BL26" s="225" t="str">
        <f t="shared" si="96"/>
        <v/>
      </c>
      <c r="BM26" s="225" t="str">
        <f t="shared" si="96"/>
        <v/>
      </c>
      <c r="BN26" s="225" t="str">
        <f t="shared" si="96"/>
        <v/>
      </c>
      <c r="BO26" s="225">
        <f t="shared" si="96"/>
        <v>1</v>
      </c>
      <c r="BP26" s="225">
        <f t="shared" si="96"/>
        <v>2</v>
      </c>
      <c r="BQ26" s="225">
        <f t="shared" si="96"/>
        <v>3</v>
      </c>
      <c r="BR26" s="225">
        <f t="shared" si="96"/>
        <v>4</v>
      </c>
      <c r="BS26" s="379" t="str">
        <f t="shared" si="31"/>
        <v>mampu memahami masalah sampah dan lingkungan, peduli dengan masalah lingkungan dalam bentuk respon yang kreatif berdasarkan prinsip desain yang baik</v>
      </c>
      <c r="BT26" s="377" t="str">
        <f t="shared" si="32"/>
        <v/>
      </c>
      <c r="BU26" s="377" t="str">
        <f t="shared" si="33"/>
        <v/>
      </c>
      <c r="BV26" s="377" t="str">
        <f t="shared" si="34"/>
        <v>mampu memahami bentuk dan fungsi dasar/sederhana wayang, mengidentifkasi hubungan wayang dengan seni rupa dan seni dan tradisi, dapat membuat tokoh wayang versinya sendiri, dandapat menjelaskan wayangnya.</v>
      </c>
      <c r="BW26" s="377" t="str">
        <f t="shared" si="35"/>
        <v>mampu membuat tokoh wayang versinya sendiri, menjelaskan, dan memainkannya secara mandiri atau berkelompok</v>
      </c>
      <c r="BX26" s="377" t="str">
        <f t="shared" si="36"/>
        <v/>
      </c>
      <c r="BY26" s="377">
        <f t="shared" si="37"/>
        <v>0</v>
      </c>
      <c r="BZ26" s="377">
        <f t="shared" si="38"/>
        <v>0</v>
      </c>
      <c r="CA26" s="377">
        <f t="shared" si="39"/>
        <v>0</v>
      </c>
      <c r="CB26" s="377">
        <f t="shared" si="40"/>
        <v>0</v>
      </c>
      <c r="CC26"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6"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7" spans="1:82" ht="18.75" customHeight="1">
      <c r="A27" s="190"/>
      <c r="B27" s="208">
        <f>'DATA PESERTA DIDIK'!A17</f>
        <v>12</v>
      </c>
      <c r="C27" s="248" t="str">
        <f>'DATA PESERTA DIDIK'!D17</f>
        <v>CINTAKHANZA ARFINZA GHANIYYA</v>
      </c>
      <c r="D27" s="249">
        <v>97.5</v>
      </c>
      <c r="E27" s="249">
        <v>94.375</v>
      </c>
      <c r="F27" s="249">
        <v>100</v>
      </c>
      <c r="G27" s="249">
        <v>97.5</v>
      </c>
      <c r="H27" s="249">
        <v>95</v>
      </c>
      <c r="I27" s="249">
        <v>100</v>
      </c>
      <c r="J27" s="249"/>
      <c r="K27" s="249"/>
      <c r="L27" s="249"/>
      <c r="M27" s="249"/>
      <c r="N27" s="250">
        <f t="shared" si="6"/>
        <v>97.395833333333329</v>
      </c>
      <c r="O27" s="251"/>
      <c r="P27" s="251">
        <v>97.5</v>
      </c>
      <c r="Q27" s="250">
        <f t="shared" si="7"/>
        <v>97.5</v>
      </c>
      <c r="R27" s="252">
        <f t="shared" si="8"/>
        <v>97.430555555555543</v>
      </c>
      <c r="S27" s="190"/>
      <c r="T27" s="190"/>
      <c r="U27" s="253">
        <f t="shared" ref="U27:AA27" si="97">IF(D28&gt;=$R$16,D28,"")</f>
        <v>97.5</v>
      </c>
      <c r="V27" s="253">
        <f t="shared" si="97"/>
        <v>97.5</v>
      </c>
      <c r="W27" s="253">
        <f t="shared" si="97"/>
        <v>100</v>
      </c>
      <c r="X27" s="253">
        <f t="shared" si="97"/>
        <v>97.5</v>
      </c>
      <c r="Y27" s="253">
        <f t="shared" si="97"/>
        <v>94</v>
      </c>
      <c r="Z27" s="253">
        <f t="shared" si="97"/>
        <v>100</v>
      </c>
      <c r="AA27" s="253" t="str">
        <f t="shared" si="97"/>
        <v/>
      </c>
      <c r="AB27" s="253" t="str">
        <f t="shared" ref="AB27:AD27" si="98">IF(K27&gt;=$R$16,K27,"")</f>
        <v/>
      </c>
      <c r="AC27" s="253" t="str">
        <f t="shared" si="98"/>
        <v/>
      </c>
      <c r="AD27" s="253" t="str">
        <f t="shared" si="98"/>
        <v/>
      </c>
      <c r="AE27" s="254">
        <f t="shared" ref="AE27:AN27" si="99">IFERROR(RANK(U27,$U27:$AD27,0)+COUNTIF($U27:U27,U27)-1,"")</f>
        <v>3</v>
      </c>
      <c r="AF27" s="254">
        <f t="shared" si="99"/>
        <v>4</v>
      </c>
      <c r="AG27" s="254">
        <f t="shared" si="99"/>
        <v>1</v>
      </c>
      <c r="AH27" s="254">
        <f t="shared" si="99"/>
        <v>5</v>
      </c>
      <c r="AI27" s="254">
        <f t="shared" si="99"/>
        <v>6</v>
      </c>
      <c r="AJ27" s="254">
        <f t="shared" si="99"/>
        <v>2</v>
      </c>
      <c r="AK27" s="254" t="str">
        <f t="shared" si="99"/>
        <v/>
      </c>
      <c r="AL27" s="254" t="str">
        <f t="shared" si="99"/>
        <v/>
      </c>
      <c r="AM27" s="254" t="str">
        <f t="shared" si="99"/>
        <v/>
      </c>
      <c r="AN27" s="254" t="str">
        <f t="shared" si="99"/>
        <v/>
      </c>
      <c r="AO27" s="379" t="str">
        <f t="shared" si="18"/>
        <v>mampu memahami masalah sampah dan lingkungan, peduli dengan masalah lingkungan dalam bentuk respon yang kreatif berdasarkan prinsip desain yang baik</v>
      </c>
      <c r="AP27" s="380" t="str">
        <f t="shared" si="19"/>
        <v/>
      </c>
      <c r="AQ27" s="380" t="str">
        <f t="shared" si="20"/>
        <v>mampu memahami bentuk dan fungsi dasar/sederhana jadwal pelajaran, merancang jadwal pelajaran hias, dan membuat jadwal pelajaran hias berdasarkan rancangannya.</v>
      </c>
      <c r="AR27" s="380" t="str">
        <f t="shared" si="21"/>
        <v>mampu memahami bentuk dan fungsi dasar/sederhana wayang, mengidentifkasi hubungan wayang dengan seni rupa dan seni dan tradisi, dapat membuat tokoh wayang versinya sendiri, dandapat menjelaskan wayangnya.</v>
      </c>
      <c r="AS27" s="380" t="str">
        <f t="shared" si="22"/>
        <v/>
      </c>
      <c r="AT27" s="380" t="str">
        <f t="shared" si="23"/>
        <v>mampu menuliskan pengalaman, pemahamannya terkait karya seniman setempat dalam sebuah essai sebagai apresiasi seni</v>
      </c>
      <c r="AU27" s="380" t="str">
        <f t="shared" si="24"/>
        <v/>
      </c>
      <c r="AV27" s="380" t="str">
        <f t="shared" si="25"/>
        <v/>
      </c>
      <c r="AW27" s="380" t="str">
        <f t="shared" si="26"/>
        <v/>
      </c>
      <c r="AX27" s="380" t="str">
        <f t="shared" si="27"/>
        <v/>
      </c>
      <c r="AY27" s="255" t="str">
        <f t="shared" ref="AY27:BE27" si="100">IF(D28&lt;$R$16,D28,"")</f>
        <v/>
      </c>
      <c r="AZ27" s="255" t="str">
        <f t="shared" si="100"/>
        <v/>
      </c>
      <c r="BA27" s="255" t="str">
        <f t="shared" si="100"/>
        <v/>
      </c>
      <c r="BB27" s="255" t="str">
        <f t="shared" si="100"/>
        <v/>
      </c>
      <c r="BC27" s="255" t="str">
        <f t="shared" si="100"/>
        <v/>
      </c>
      <c r="BD27" s="255" t="str">
        <f t="shared" si="100"/>
        <v/>
      </c>
      <c r="BE27" s="255">
        <f t="shared" si="100"/>
        <v>0</v>
      </c>
      <c r="BF27" s="255">
        <f t="shared" ref="BF27:BH27" si="101">IF(K27&lt;$R$16,K27,"")</f>
        <v>0</v>
      </c>
      <c r="BG27" s="255">
        <f t="shared" si="101"/>
        <v>0</v>
      </c>
      <c r="BH27" s="255">
        <f t="shared" si="101"/>
        <v>0</v>
      </c>
      <c r="BI27" s="225" t="str">
        <f t="shared" ref="BI27:BR27" si="102">IFERROR(RANK(AY27,$AY27:$BH27,0)+COUNTIF($AY27:AY27,AY27)-1,"")</f>
        <v/>
      </c>
      <c r="BJ27" s="225" t="str">
        <f t="shared" si="102"/>
        <v/>
      </c>
      <c r="BK27" s="225" t="str">
        <f t="shared" si="102"/>
        <v/>
      </c>
      <c r="BL27" s="225" t="str">
        <f t="shared" si="102"/>
        <v/>
      </c>
      <c r="BM27" s="225" t="str">
        <f t="shared" si="102"/>
        <v/>
      </c>
      <c r="BN27" s="225" t="str">
        <f t="shared" si="102"/>
        <v/>
      </c>
      <c r="BO27" s="225">
        <f t="shared" si="102"/>
        <v>1</v>
      </c>
      <c r="BP27" s="225">
        <f t="shared" si="102"/>
        <v>2</v>
      </c>
      <c r="BQ27" s="225">
        <f t="shared" si="102"/>
        <v>3</v>
      </c>
      <c r="BR27" s="225">
        <f t="shared" si="102"/>
        <v>4</v>
      </c>
      <c r="BS27" s="379" t="str">
        <f t="shared" si="31"/>
        <v/>
      </c>
      <c r="BT27" s="377" t="str">
        <f t="shared" si="32"/>
        <v>mampu memahami unsur sains dalam layang-layang, merancang layang-layang, menggambar/melukis/menghias layang-layang, dan mengoperasikan layang-layang</v>
      </c>
      <c r="BU27" s="377" t="str">
        <f t="shared" si="33"/>
        <v/>
      </c>
      <c r="BV27" s="377" t="str">
        <f t="shared" si="34"/>
        <v/>
      </c>
      <c r="BW27" s="377" t="str">
        <f t="shared" si="35"/>
        <v>mampu membuat tokoh wayang versinya sendiri, menjelaskan, dan memainkannya secara mandiri atau berkelompok</v>
      </c>
      <c r="BX27" s="377" t="str">
        <f t="shared" si="36"/>
        <v/>
      </c>
      <c r="BY27" s="377">
        <f t="shared" si="37"/>
        <v>0</v>
      </c>
      <c r="BZ27" s="377">
        <f t="shared" si="38"/>
        <v>0</v>
      </c>
      <c r="CA27" s="377">
        <f t="shared" si="39"/>
        <v>0</v>
      </c>
      <c r="CB27" s="377">
        <f t="shared" si="40"/>
        <v>0</v>
      </c>
      <c r="CC27" s="257" t="str">
        <f t="shared" si="41"/>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27" s="257" t="str">
        <f t="shared" si="42"/>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row>
    <row r="28" spans="1:82" ht="18.75" customHeight="1">
      <c r="A28" s="190"/>
      <c r="B28" s="208">
        <f>'DATA PESERTA DIDIK'!A18</f>
        <v>13</v>
      </c>
      <c r="C28" s="248" t="str">
        <f>'DATA PESERTA DIDIK'!D18</f>
        <v>DAFFA FAIRUZ HIDAYANTO</v>
      </c>
      <c r="D28" s="249">
        <v>97.5</v>
      </c>
      <c r="E28" s="249">
        <v>97.5</v>
      </c>
      <c r="F28" s="249">
        <v>100</v>
      </c>
      <c r="G28" s="249">
        <v>97.5</v>
      </c>
      <c r="H28" s="249">
        <v>94</v>
      </c>
      <c r="I28" s="249">
        <v>100</v>
      </c>
      <c r="J28" s="249"/>
      <c r="K28" s="249"/>
      <c r="L28" s="249"/>
      <c r="M28" s="249"/>
      <c r="N28" s="250">
        <f t="shared" si="6"/>
        <v>97.75</v>
      </c>
      <c r="O28" s="251"/>
      <c r="P28" s="251">
        <v>97.166666666666671</v>
      </c>
      <c r="Q28" s="250">
        <f t="shared" si="7"/>
        <v>97.166666666666671</v>
      </c>
      <c r="R28" s="252">
        <f t="shared" si="8"/>
        <v>97.555555555555557</v>
      </c>
      <c r="S28" s="190"/>
      <c r="T28" s="190"/>
      <c r="U28" s="253">
        <f t="shared" ref="U28:AA28" si="103">IF(D29&gt;=$R$16,D29,"")</f>
        <v>100</v>
      </c>
      <c r="V28" s="253">
        <f t="shared" si="103"/>
        <v>93.75</v>
      </c>
      <c r="W28" s="253">
        <f t="shared" si="103"/>
        <v>100</v>
      </c>
      <c r="X28" s="253">
        <f t="shared" si="103"/>
        <v>100</v>
      </c>
      <c r="Y28" s="253">
        <f t="shared" si="103"/>
        <v>93.75</v>
      </c>
      <c r="Z28" s="253">
        <f t="shared" si="103"/>
        <v>100</v>
      </c>
      <c r="AA28" s="253" t="str">
        <f t="shared" si="103"/>
        <v/>
      </c>
      <c r="AB28" s="253" t="str">
        <f t="shared" ref="AB28:AD28" si="104">IF(K28&gt;=$R$16,K28,"")</f>
        <v/>
      </c>
      <c r="AC28" s="253" t="str">
        <f t="shared" si="104"/>
        <v/>
      </c>
      <c r="AD28" s="253" t="str">
        <f t="shared" si="104"/>
        <v/>
      </c>
      <c r="AE28" s="254">
        <f t="shared" ref="AE28:AN28" si="105">IFERROR(RANK(U28,$U28:$AD28,0)+COUNTIF($U28:U28,U28)-1,"")</f>
        <v>1</v>
      </c>
      <c r="AF28" s="254">
        <f t="shared" si="105"/>
        <v>5</v>
      </c>
      <c r="AG28" s="254">
        <f t="shared" si="105"/>
        <v>2</v>
      </c>
      <c r="AH28" s="254">
        <f t="shared" si="105"/>
        <v>3</v>
      </c>
      <c r="AI28" s="254">
        <f t="shared" si="105"/>
        <v>6</v>
      </c>
      <c r="AJ28" s="254">
        <f t="shared" si="105"/>
        <v>4</v>
      </c>
      <c r="AK28" s="254" t="str">
        <f t="shared" si="105"/>
        <v/>
      </c>
      <c r="AL28" s="254" t="str">
        <f t="shared" si="105"/>
        <v/>
      </c>
      <c r="AM28" s="254" t="str">
        <f t="shared" si="105"/>
        <v/>
      </c>
      <c r="AN28" s="254" t="str">
        <f t="shared" si="105"/>
        <v/>
      </c>
      <c r="AO28" s="379" t="str">
        <f t="shared" si="18"/>
        <v/>
      </c>
      <c r="AP28" s="380" t="str">
        <f t="shared" si="19"/>
        <v/>
      </c>
      <c r="AQ28" s="380" t="str">
        <f t="shared" si="20"/>
        <v>mampu memahami bentuk dan fungsi dasar/sederhana jadwal pelajaran, merancang jadwal pelajaran hias, dan membuat jadwal pelajaran hias berdasarkan rancangannya.</v>
      </c>
      <c r="AR28" s="380" t="str">
        <f t="shared" si="21"/>
        <v/>
      </c>
      <c r="AS28" s="380" t="str">
        <f t="shared" si="22"/>
        <v/>
      </c>
      <c r="AT28" s="380" t="str">
        <f t="shared" si="23"/>
        <v>mampu menuliskan pengalaman, pemahamannya terkait karya seniman setempat dalam sebuah essai sebagai apresiasi seni</v>
      </c>
      <c r="AU28" s="380" t="str">
        <f t="shared" si="24"/>
        <v/>
      </c>
      <c r="AV28" s="380" t="str">
        <f t="shared" si="25"/>
        <v/>
      </c>
      <c r="AW28" s="380" t="str">
        <f t="shared" si="26"/>
        <v/>
      </c>
      <c r="AX28" s="380" t="str">
        <f t="shared" si="27"/>
        <v/>
      </c>
      <c r="AY28" s="255" t="str">
        <f t="shared" ref="AY28:BE28" si="106">IF(D29&lt;$R$16,D29,"")</f>
        <v/>
      </c>
      <c r="AZ28" s="255" t="str">
        <f t="shared" si="106"/>
        <v/>
      </c>
      <c r="BA28" s="255" t="str">
        <f t="shared" si="106"/>
        <v/>
      </c>
      <c r="BB28" s="255" t="str">
        <f t="shared" si="106"/>
        <v/>
      </c>
      <c r="BC28" s="255" t="str">
        <f t="shared" si="106"/>
        <v/>
      </c>
      <c r="BD28" s="255" t="str">
        <f t="shared" si="106"/>
        <v/>
      </c>
      <c r="BE28" s="255">
        <f t="shared" si="106"/>
        <v>0</v>
      </c>
      <c r="BF28" s="255">
        <f t="shared" ref="BF28:BH28" si="107">IF(K28&lt;$R$16,K28,"")</f>
        <v>0</v>
      </c>
      <c r="BG28" s="255">
        <f t="shared" si="107"/>
        <v>0</v>
      </c>
      <c r="BH28" s="255">
        <f t="shared" si="107"/>
        <v>0</v>
      </c>
      <c r="BI28" s="225" t="str">
        <f t="shared" ref="BI28:BR28" si="108">IFERROR(RANK(AY28,$AY28:$BH28,0)+COUNTIF($AY28:AY28,AY28)-1,"")</f>
        <v/>
      </c>
      <c r="BJ28" s="225" t="str">
        <f t="shared" si="108"/>
        <v/>
      </c>
      <c r="BK28" s="225" t="str">
        <f t="shared" si="108"/>
        <v/>
      </c>
      <c r="BL28" s="225" t="str">
        <f t="shared" si="108"/>
        <v/>
      </c>
      <c r="BM28" s="225" t="str">
        <f t="shared" si="108"/>
        <v/>
      </c>
      <c r="BN28" s="225" t="str">
        <f t="shared" si="108"/>
        <v/>
      </c>
      <c r="BO28" s="225">
        <f t="shared" si="108"/>
        <v>1</v>
      </c>
      <c r="BP28" s="225">
        <f t="shared" si="108"/>
        <v>2</v>
      </c>
      <c r="BQ28" s="225">
        <f t="shared" si="108"/>
        <v>3</v>
      </c>
      <c r="BR28" s="225">
        <f t="shared" si="108"/>
        <v>4</v>
      </c>
      <c r="BS28" s="379" t="str">
        <f t="shared" si="31"/>
        <v>mampu memahami masalah sampah dan lingkungan, peduli dengan masalah lingkungan dalam bentuk respon yang kreatif berdasarkan prinsip desain yang baik</v>
      </c>
      <c r="BT28" s="377" t="str">
        <f t="shared" si="32"/>
        <v>mampu memahami unsur sains dalam layang-layang, merancang layang-layang, menggambar/melukis/menghias layang-layang, dan mengoperasikan layang-layang</v>
      </c>
      <c r="BU28" s="377" t="str">
        <f t="shared" si="33"/>
        <v/>
      </c>
      <c r="BV28" s="377" t="str">
        <f t="shared" si="34"/>
        <v>mampu memahami bentuk dan fungsi dasar/sederhana wayang, mengidentifkasi hubungan wayang dengan seni rupa dan seni dan tradisi, dapat membuat tokoh wayang versinya sendiri, dandapat menjelaskan wayangnya.</v>
      </c>
      <c r="BW28" s="377" t="str">
        <f t="shared" si="35"/>
        <v>mampu membuat tokoh wayang versinya sendiri, menjelaskan, dan memainkannya secara mandiri atau berkelompok</v>
      </c>
      <c r="BX28" s="377" t="str">
        <f t="shared" si="36"/>
        <v/>
      </c>
      <c r="BY28" s="377">
        <f t="shared" si="37"/>
        <v>0</v>
      </c>
      <c r="BZ28" s="377">
        <f t="shared" si="38"/>
        <v>0</v>
      </c>
      <c r="CA28" s="377">
        <f t="shared" si="39"/>
        <v>0</v>
      </c>
      <c r="CB28" s="377">
        <f t="shared" si="40"/>
        <v>0</v>
      </c>
      <c r="CC28"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28"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29" spans="1:82" ht="18.75" customHeight="1">
      <c r="A29" s="190"/>
      <c r="B29" s="208">
        <f>'DATA PESERTA DIDIK'!A19</f>
        <v>14</v>
      </c>
      <c r="C29" s="248" t="str">
        <f>'DATA PESERTA DIDIK'!D19</f>
        <v>DAFFA NAUFAL ALFARIL</v>
      </c>
      <c r="D29" s="249">
        <v>100</v>
      </c>
      <c r="E29" s="249">
        <v>93.75</v>
      </c>
      <c r="F29" s="249">
        <v>100</v>
      </c>
      <c r="G29" s="249">
        <v>100</v>
      </c>
      <c r="H29" s="249">
        <v>93.75</v>
      </c>
      <c r="I29" s="249">
        <v>100</v>
      </c>
      <c r="J29" s="249"/>
      <c r="K29" s="249"/>
      <c r="L29" s="249"/>
      <c r="M29" s="249"/>
      <c r="N29" s="250">
        <f t="shared" si="6"/>
        <v>97.916666666666671</v>
      </c>
      <c r="O29" s="251"/>
      <c r="P29" s="251">
        <v>97.916666666666671</v>
      </c>
      <c r="Q29" s="250">
        <f t="shared" si="7"/>
        <v>97.916666666666671</v>
      </c>
      <c r="R29" s="252">
        <f t="shared" si="8"/>
        <v>97.916666666666671</v>
      </c>
      <c r="S29" s="190"/>
      <c r="T29" s="190"/>
      <c r="U29" s="253" t="str">
        <f t="shared" ref="U29:AA29" si="109">IF(D30&gt;=$R$16,D30,"")</f>
        <v/>
      </c>
      <c r="V29" s="253">
        <f t="shared" si="109"/>
        <v>94.375</v>
      </c>
      <c r="W29" s="253">
        <f t="shared" si="109"/>
        <v>94</v>
      </c>
      <c r="X29" s="253" t="str">
        <f t="shared" si="109"/>
        <v/>
      </c>
      <c r="Y29" s="253" t="str">
        <f t="shared" si="109"/>
        <v/>
      </c>
      <c r="Z29" s="253">
        <f t="shared" si="109"/>
        <v>100</v>
      </c>
      <c r="AA29" s="253" t="str">
        <f t="shared" si="109"/>
        <v/>
      </c>
      <c r="AB29" s="253" t="str">
        <f t="shared" ref="AB29:AD29" si="110">IF(K29&gt;=$R$16,K29,"")</f>
        <v/>
      </c>
      <c r="AC29" s="253" t="str">
        <f t="shared" si="110"/>
        <v/>
      </c>
      <c r="AD29" s="253" t="str">
        <f t="shared" si="110"/>
        <v/>
      </c>
      <c r="AE29" s="254" t="str">
        <f t="shared" ref="AE29:AN29" si="111">IFERROR(RANK(U29,$U29:$AD29,0)+COUNTIF($U29:U29,U29)-1,"")</f>
        <v/>
      </c>
      <c r="AF29" s="254">
        <f t="shared" si="111"/>
        <v>2</v>
      </c>
      <c r="AG29" s="254">
        <f t="shared" si="111"/>
        <v>3</v>
      </c>
      <c r="AH29" s="254" t="str">
        <f t="shared" si="111"/>
        <v/>
      </c>
      <c r="AI29" s="254" t="str">
        <f t="shared" si="111"/>
        <v/>
      </c>
      <c r="AJ29" s="254">
        <f t="shared" si="111"/>
        <v>1</v>
      </c>
      <c r="AK29" s="254" t="str">
        <f t="shared" si="111"/>
        <v/>
      </c>
      <c r="AL29" s="254" t="str">
        <f t="shared" si="111"/>
        <v/>
      </c>
      <c r="AM29" s="254" t="str">
        <f t="shared" si="111"/>
        <v/>
      </c>
      <c r="AN29" s="254" t="str">
        <f t="shared" si="111"/>
        <v/>
      </c>
      <c r="AO29" s="379" t="str">
        <f t="shared" si="18"/>
        <v>mampu memahami masalah sampah dan lingkungan, peduli dengan masalah lingkungan dalam bentuk respon yang kreatif berdasarkan prinsip desain yang baik</v>
      </c>
      <c r="AP29" s="380" t="str">
        <f t="shared" si="19"/>
        <v/>
      </c>
      <c r="AQ29" s="380" t="str">
        <f t="shared" si="20"/>
        <v>mampu memahami bentuk dan fungsi dasar/sederhana jadwal pelajaran, merancang jadwal pelajaran hias, dan membuat jadwal pelajaran hias berdasarkan rancangannya.</v>
      </c>
      <c r="AR29" s="380" t="str">
        <f t="shared" si="21"/>
        <v>mampu memahami bentuk dan fungsi dasar/sederhana wayang, mengidentifkasi hubungan wayang dengan seni rupa dan seni dan tradisi, dapat membuat tokoh wayang versinya sendiri, dandapat menjelaskan wayangnya.</v>
      </c>
      <c r="AS29" s="380" t="str">
        <f t="shared" si="22"/>
        <v/>
      </c>
      <c r="AT29" s="380" t="str">
        <f t="shared" si="23"/>
        <v>mampu menuliskan pengalaman, pemahamannya terkait karya seniman setempat dalam sebuah essai sebagai apresiasi seni</v>
      </c>
      <c r="AU29" s="380" t="str">
        <f t="shared" si="24"/>
        <v/>
      </c>
      <c r="AV29" s="380" t="str">
        <f t="shared" si="25"/>
        <v/>
      </c>
      <c r="AW29" s="380" t="str">
        <f t="shared" si="26"/>
        <v/>
      </c>
      <c r="AX29" s="380" t="str">
        <f t="shared" si="27"/>
        <v/>
      </c>
      <c r="AY29" s="255">
        <f t="shared" ref="AY29:BE29" si="112">IF(D30&lt;$R$16,D30,"")</f>
        <v>89.5</v>
      </c>
      <c r="AZ29" s="255" t="str">
        <f t="shared" si="112"/>
        <v/>
      </c>
      <c r="BA29" s="255" t="str">
        <f t="shared" si="112"/>
        <v/>
      </c>
      <c r="BB29" s="255">
        <f t="shared" si="112"/>
        <v>89.5</v>
      </c>
      <c r="BC29" s="255">
        <f t="shared" si="112"/>
        <v>90</v>
      </c>
      <c r="BD29" s="255" t="str">
        <f t="shared" si="112"/>
        <v/>
      </c>
      <c r="BE29" s="255">
        <f t="shared" si="112"/>
        <v>0</v>
      </c>
      <c r="BF29" s="255">
        <f t="shared" ref="BF29:BH29" si="113">IF(K29&lt;$R$16,K29,"")</f>
        <v>0</v>
      </c>
      <c r="BG29" s="255">
        <f t="shared" si="113"/>
        <v>0</v>
      </c>
      <c r="BH29" s="255">
        <f t="shared" si="113"/>
        <v>0</v>
      </c>
      <c r="BI29" s="225">
        <f t="shared" ref="BI29:BR29" si="114">IFERROR(RANK(AY29,$AY29:$BH29,0)+COUNTIF($AY29:AY29,AY29)-1,"")</f>
        <v>2</v>
      </c>
      <c r="BJ29" s="225" t="str">
        <f t="shared" si="114"/>
        <v/>
      </c>
      <c r="BK29" s="225" t="str">
        <f t="shared" si="114"/>
        <v/>
      </c>
      <c r="BL29" s="225">
        <f t="shared" si="114"/>
        <v>3</v>
      </c>
      <c r="BM29" s="225">
        <f t="shared" si="114"/>
        <v>1</v>
      </c>
      <c r="BN29" s="225" t="str">
        <f t="shared" si="114"/>
        <v/>
      </c>
      <c r="BO29" s="225">
        <f t="shared" si="114"/>
        <v>4</v>
      </c>
      <c r="BP29" s="225">
        <f t="shared" si="114"/>
        <v>5</v>
      </c>
      <c r="BQ29" s="225">
        <f t="shared" si="114"/>
        <v>6</v>
      </c>
      <c r="BR29" s="225">
        <f t="shared" si="114"/>
        <v>7</v>
      </c>
      <c r="BS29" s="379" t="str">
        <f t="shared" si="31"/>
        <v/>
      </c>
      <c r="BT29" s="377" t="str">
        <f t="shared" si="32"/>
        <v>mampu memahami unsur sains dalam layang-layang, merancang layang-layang, menggambar/melukis/menghias layang-layang, dan mengoperasikan layang-layang</v>
      </c>
      <c r="BU29" s="377" t="str">
        <f t="shared" si="33"/>
        <v/>
      </c>
      <c r="BV29" s="377" t="str">
        <f t="shared" si="34"/>
        <v/>
      </c>
      <c r="BW29" s="377" t="str">
        <f t="shared" si="35"/>
        <v>mampu membuat tokoh wayang versinya sendiri, menjelaskan, dan memainkannya secara mandiri atau berkelompok</v>
      </c>
      <c r="BX29" s="377" t="str">
        <f t="shared" si="36"/>
        <v/>
      </c>
      <c r="BY29" s="377">
        <f t="shared" si="37"/>
        <v>0</v>
      </c>
      <c r="BZ29" s="377">
        <f t="shared" si="38"/>
        <v>0</v>
      </c>
      <c r="CA29" s="377">
        <f t="shared" si="39"/>
        <v>0</v>
      </c>
      <c r="CB29" s="377">
        <f t="shared" si="40"/>
        <v>0</v>
      </c>
      <c r="CC29" s="257" t="str">
        <f t="shared" si="41"/>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29" s="257" t="str">
        <f t="shared" si="42"/>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row>
    <row r="30" spans="1:82" ht="18.75" customHeight="1">
      <c r="A30" s="190"/>
      <c r="B30" s="208">
        <f>'DATA PESERTA DIDIK'!A20</f>
        <v>15</v>
      </c>
      <c r="C30" s="248" t="str">
        <f>'DATA PESERTA DIDIK'!D20</f>
        <v>DYAN ADHITAMA CATUR RIADY</v>
      </c>
      <c r="D30" s="249">
        <v>89.5</v>
      </c>
      <c r="E30" s="249">
        <v>94.375</v>
      </c>
      <c r="F30" s="249">
        <v>94</v>
      </c>
      <c r="G30" s="249">
        <v>89.5</v>
      </c>
      <c r="H30" s="249">
        <v>90</v>
      </c>
      <c r="I30" s="249">
        <v>100</v>
      </c>
      <c r="J30" s="249"/>
      <c r="K30" s="249"/>
      <c r="L30" s="249"/>
      <c r="M30" s="249"/>
      <c r="N30" s="250">
        <f t="shared" si="6"/>
        <v>92.895833333333329</v>
      </c>
      <c r="O30" s="251"/>
      <c r="P30" s="251">
        <v>93.166666666666671</v>
      </c>
      <c r="Q30" s="250">
        <f t="shared" si="7"/>
        <v>93.166666666666671</v>
      </c>
      <c r="R30" s="252">
        <f t="shared" si="8"/>
        <v>92.9861111111111</v>
      </c>
      <c r="S30" s="190"/>
      <c r="T30" s="190"/>
      <c r="U30" s="253" t="str">
        <f t="shared" ref="U30:AA30" si="115">IF(D31&gt;=$R$16,D31,"")</f>
        <v/>
      </c>
      <c r="V30" s="253" t="str">
        <f t="shared" si="115"/>
        <v/>
      </c>
      <c r="W30" s="253">
        <f t="shared" si="115"/>
        <v>100</v>
      </c>
      <c r="X30" s="253" t="str">
        <f t="shared" si="115"/>
        <v/>
      </c>
      <c r="Y30" s="253">
        <f t="shared" si="115"/>
        <v>94</v>
      </c>
      <c r="Z30" s="253">
        <f t="shared" si="115"/>
        <v>100</v>
      </c>
      <c r="AA30" s="253" t="str">
        <f t="shared" si="115"/>
        <v/>
      </c>
      <c r="AB30" s="253" t="str">
        <f t="shared" ref="AB30:AD30" si="116">IF(K30&gt;=$R$16,K30,"")</f>
        <v/>
      </c>
      <c r="AC30" s="253" t="str">
        <f t="shared" si="116"/>
        <v/>
      </c>
      <c r="AD30" s="253" t="str">
        <f t="shared" si="116"/>
        <v/>
      </c>
      <c r="AE30" s="254" t="str">
        <f t="shared" ref="AE30:AN30" si="117">IFERROR(RANK(U30,$U30:$AD30,0)+COUNTIF($U30:U30,U30)-1,"")</f>
        <v/>
      </c>
      <c r="AF30" s="254" t="str">
        <f t="shared" si="117"/>
        <v/>
      </c>
      <c r="AG30" s="254">
        <f t="shared" si="117"/>
        <v>1</v>
      </c>
      <c r="AH30" s="254" t="str">
        <f t="shared" si="117"/>
        <v/>
      </c>
      <c r="AI30" s="254">
        <f t="shared" si="117"/>
        <v>3</v>
      </c>
      <c r="AJ30" s="254">
        <f t="shared" si="117"/>
        <v>2</v>
      </c>
      <c r="AK30" s="254" t="str">
        <f t="shared" si="117"/>
        <v/>
      </c>
      <c r="AL30" s="254" t="str">
        <f t="shared" si="117"/>
        <v/>
      </c>
      <c r="AM30" s="254" t="str">
        <f t="shared" si="117"/>
        <v/>
      </c>
      <c r="AN30" s="254" t="str">
        <f t="shared" si="117"/>
        <v/>
      </c>
      <c r="AO30" s="379" t="str">
        <f t="shared" si="18"/>
        <v/>
      </c>
      <c r="AP30" s="380" t="str">
        <f t="shared" si="19"/>
        <v>mampu memahami unsur sains dalam layang-layang, merancang layang-layang, menggambar/melukis/menghias layang-layang, dan mengoperasikan layang-layang</v>
      </c>
      <c r="AQ30" s="380" t="str">
        <f t="shared" si="20"/>
        <v>mampu memahami bentuk dan fungsi dasar/sederhana jadwal pelajaran, merancang jadwal pelajaran hias, dan membuat jadwal pelajaran hias berdasarkan rancangannya.</v>
      </c>
      <c r="AR30" s="380" t="str">
        <f t="shared" si="21"/>
        <v/>
      </c>
      <c r="AS30" s="380" t="str">
        <f t="shared" si="22"/>
        <v/>
      </c>
      <c r="AT30" s="380" t="str">
        <f t="shared" si="23"/>
        <v>mampu menuliskan pengalaman, pemahamannya terkait karya seniman setempat dalam sebuah essai sebagai apresiasi seni</v>
      </c>
      <c r="AU30" s="380" t="str">
        <f t="shared" si="24"/>
        <v/>
      </c>
      <c r="AV30" s="380" t="str">
        <f t="shared" si="25"/>
        <v/>
      </c>
      <c r="AW30" s="380" t="str">
        <f t="shared" si="26"/>
        <v/>
      </c>
      <c r="AX30" s="380" t="str">
        <f t="shared" si="27"/>
        <v/>
      </c>
      <c r="AY30" s="255">
        <f t="shared" ref="AY30:BE30" si="118">IF(D31&lt;$R$16,D31,"")</f>
        <v>89.375</v>
      </c>
      <c r="AZ30" s="255">
        <f t="shared" si="118"/>
        <v>92.5</v>
      </c>
      <c r="BA30" s="255" t="str">
        <f t="shared" si="118"/>
        <v/>
      </c>
      <c r="BB30" s="255">
        <f t="shared" si="118"/>
        <v>89.375</v>
      </c>
      <c r="BC30" s="255" t="str">
        <f t="shared" si="118"/>
        <v/>
      </c>
      <c r="BD30" s="255" t="str">
        <f t="shared" si="118"/>
        <v/>
      </c>
      <c r="BE30" s="255">
        <f t="shared" si="118"/>
        <v>0</v>
      </c>
      <c r="BF30" s="255">
        <f t="shared" ref="BF30:BH30" si="119">IF(K30&lt;$R$16,K30,"")</f>
        <v>0</v>
      </c>
      <c r="BG30" s="255">
        <f t="shared" si="119"/>
        <v>0</v>
      </c>
      <c r="BH30" s="255">
        <f t="shared" si="119"/>
        <v>0</v>
      </c>
      <c r="BI30" s="225">
        <f t="shared" ref="BI30:BR30" si="120">IFERROR(RANK(AY30,$AY30:$BH30,0)+COUNTIF($AY30:AY30,AY30)-1,"")</f>
        <v>2</v>
      </c>
      <c r="BJ30" s="225">
        <f t="shared" si="120"/>
        <v>1</v>
      </c>
      <c r="BK30" s="225" t="str">
        <f t="shared" si="120"/>
        <v/>
      </c>
      <c r="BL30" s="225">
        <f t="shared" si="120"/>
        <v>3</v>
      </c>
      <c r="BM30" s="225" t="str">
        <f t="shared" si="120"/>
        <v/>
      </c>
      <c r="BN30" s="225" t="str">
        <f t="shared" si="120"/>
        <v/>
      </c>
      <c r="BO30" s="225">
        <f t="shared" si="120"/>
        <v>4</v>
      </c>
      <c r="BP30" s="225">
        <f t="shared" si="120"/>
        <v>5</v>
      </c>
      <c r="BQ30" s="225">
        <f t="shared" si="120"/>
        <v>6</v>
      </c>
      <c r="BR30" s="225">
        <f t="shared" si="120"/>
        <v>7</v>
      </c>
      <c r="BS30" s="379" t="str">
        <f t="shared" si="31"/>
        <v>mampu memahami masalah sampah dan lingkungan, peduli dengan masalah lingkungan dalam bentuk respon yang kreatif berdasarkan prinsip desain yang baik</v>
      </c>
      <c r="BT30" s="377" t="str">
        <f t="shared" si="32"/>
        <v/>
      </c>
      <c r="BU30" s="377" t="str">
        <f t="shared" si="33"/>
        <v/>
      </c>
      <c r="BV30" s="377" t="str">
        <f t="shared" si="34"/>
        <v>mampu memahami bentuk dan fungsi dasar/sederhana wayang, mengidentifkasi hubungan wayang dengan seni rupa dan seni dan tradisi, dapat membuat tokoh wayang versinya sendiri, dandapat menjelaskan wayangnya.</v>
      </c>
      <c r="BW30" s="377" t="str">
        <f t="shared" si="35"/>
        <v>mampu membuat tokoh wayang versinya sendiri, menjelaskan, dan memainkannya secara mandiri atau berkelompok</v>
      </c>
      <c r="BX30" s="377" t="str">
        <f t="shared" si="36"/>
        <v/>
      </c>
      <c r="BY30" s="377">
        <f t="shared" si="37"/>
        <v>0</v>
      </c>
      <c r="BZ30" s="377">
        <f t="shared" si="38"/>
        <v>0</v>
      </c>
      <c r="CA30" s="377">
        <f t="shared" si="39"/>
        <v>0</v>
      </c>
      <c r="CB30" s="377">
        <f t="shared" si="40"/>
        <v>0</v>
      </c>
      <c r="CC30"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30"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31" spans="1:82" ht="18.75" customHeight="1">
      <c r="A31" s="190"/>
      <c r="B31" s="208">
        <f>'DATA PESERTA DIDIK'!A21</f>
        <v>16</v>
      </c>
      <c r="C31" s="248" t="str">
        <f>'DATA PESERTA DIDIK'!D21</f>
        <v>GENDHIS KINANTI TALITHA HERNADI</v>
      </c>
      <c r="D31" s="249">
        <v>89.375</v>
      </c>
      <c r="E31" s="249">
        <v>92.5</v>
      </c>
      <c r="F31" s="249">
        <v>100</v>
      </c>
      <c r="G31" s="249">
        <v>89.375</v>
      </c>
      <c r="H31" s="249">
        <v>94</v>
      </c>
      <c r="I31" s="249">
        <v>100</v>
      </c>
      <c r="J31" s="249"/>
      <c r="K31" s="249"/>
      <c r="L31" s="249"/>
      <c r="M31" s="249"/>
      <c r="N31" s="250">
        <f t="shared" si="6"/>
        <v>94.208333333333329</v>
      </c>
      <c r="O31" s="251"/>
      <c r="P31" s="251">
        <v>94.458333333333329</v>
      </c>
      <c r="Q31" s="250">
        <f t="shared" si="7"/>
        <v>94.458333333333329</v>
      </c>
      <c r="R31" s="252">
        <f t="shared" si="8"/>
        <v>94.291666666666671</v>
      </c>
      <c r="S31" s="190"/>
      <c r="T31" s="190"/>
      <c r="U31" s="253">
        <f t="shared" ref="U31:AA31" si="121">IF(D32&gt;=$R$16,D32,"")</f>
        <v>96.875</v>
      </c>
      <c r="V31" s="253">
        <f t="shared" si="121"/>
        <v>100</v>
      </c>
      <c r="W31" s="253">
        <f t="shared" si="121"/>
        <v>100</v>
      </c>
      <c r="X31" s="253">
        <f t="shared" si="121"/>
        <v>96.875</v>
      </c>
      <c r="Y31" s="253">
        <f t="shared" si="121"/>
        <v>95</v>
      </c>
      <c r="Z31" s="253">
        <f t="shared" si="121"/>
        <v>100</v>
      </c>
      <c r="AA31" s="253" t="str">
        <f t="shared" si="121"/>
        <v/>
      </c>
      <c r="AB31" s="253" t="str">
        <f t="shared" ref="AB31:AD31" si="122">IF(K31&gt;=$R$16,K31,"")</f>
        <v/>
      </c>
      <c r="AC31" s="253" t="str">
        <f t="shared" si="122"/>
        <v/>
      </c>
      <c r="AD31" s="253" t="str">
        <f t="shared" si="122"/>
        <v/>
      </c>
      <c r="AE31" s="254">
        <f t="shared" ref="AE31:AN31" si="123">IFERROR(RANK(U31,$U31:$AD31,0)+COUNTIF($U31:U31,U31)-1,"")</f>
        <v>4</v>
      </c>
      <c r="AF31" s="254">
        <f t="shared" si="123"/>
        <v>1</v>
      </c>
      <c r="AG31" s="254">
        <f t="shared" si="123"/>
        <v>2</v>
      </c>
      <c r="AH31" s="254">
        <f t="shared" si="123"/>
        <v>5</v>
      </c>
      <c r="AI31" s="254">
        <f t="shared" si="123"/>
        <v>6</v>
      </c>
      <c r="AJ31" s="254">
        <f t="shared" si="123"/>
        <v>3</v>
      </c>
      <c r="AK31" s="254" t="str">
        <f t="shared" si="123"/>
        <v/>
      </c>
      <c r="AL31" s="254" t="str">
        <f t="shared" si="123"/>
        <v/>
      </c>
      <c r="AM31" s="254" t="str">
        <f t="shared" si="123"/>
        <v/>
      </c>
      <c r="AN31" s="254" t="str">
        <f t="shared" si="123"/>
        <v/>
      </c>
      <c r="AO31" s="379" t="str">
        <f t="shared" si="18"/>
        <v/>
      </c>
      <c r="AP31" s="380" t="str">
        <f t="shared" si="19"/>
        <v/>
      </c>
      <c r="AQ31" s="380" t="str">
        <f t="shared" si="20"/>
        <v>mampu memahami bentuk dan fungsi dasar/sederhana jadwal pelajaran, merancang jadwal pelajaran hias, dan membuat jadwal pelajaran hias berdasarkan rancangannya.</v>
      </c>
      <c r="AR31" s="380" t="str">
        <f t="shared" si="21"/>
        <v/>
      </c>
      <c r="AS31" s="380" t="str">
        <f t="shared" si="22"/>
        <v/>
      </c>
      <c r="AT31" s="380" t="str">
        <f t="shared" si="23"/>
        <v>mampu menuliskan pengalaman, pemahamannya terkait karya seniman setempat dalam sebuah essai sebagai apresiasi seni</v>
      </c>
      <c r="AU31" s="380" t="str">
        <f t="shared" si="24"/>
        <v/>
      </c>
      <c r="AV31" s="380" t="str">
        <f t="shared" si="25"/>
        <v/>
      </c>
      <c r="AW31" s="380" t="str">
        <f t="shared" si="26"/>
        <v/>
      </c>
      <c r="AX31" s="380" t="str">
        <f t="shared" si="27"/>
        <v/>
      </c>
      <c r="AY31" s="255" t="str">
        <f t="shared" ref="AY31:BE31" si="124">IF(D32&lt;$R$16,D32,"")</f>
        <v/>
      </c>
      <c r="AZ31" s="255" t="str">
        <f t="shared" si="124"/>
        <v/>
      </c>
      <c r="BA31" s="255" t="str">
        <f t="shared" si="124"/>
        <v/>
      </c>
      <c r="BB31" s="255" t="str">
        <f t="shared" si="124"/>
        <v/>
      </c>
      <c r="BC31" s="255" t="str">
        <f t="shared" si="124"/>
        <v/>
      </c>
      <c r="BD31" s="255" t="str">
        <f t="shared" si="124"/>
        <v/>
      </c>
      <c r="BE31" s="255">
        <f t="shared" si="124"/>
        <v>0</v>
      </c>
      <c r="BF31" s="255">
        <f t="shared" ref="BF31:BH31" si="125">IF(K31&lt;$R$16,K31,"")</f>
        <v>0</v>
      </c>
      <c r="BG31" s="255">
        <f t="shared" si="125"/>
        <v>0</v>
      </c>
      <c r="BH31" s="255">
        <f t="shared" si="125"/>
        <v>0</v>
      </c>
      <c r="BI31" s="225" t="str">
        <f t="shared" ref="BI31:BR31" si="126">IFERROR(RANK(AY31,$AY31:$BH31,0)+COUNTIF($AY31:AY31,AY31)-1,"")</f>
        <v/>
      </c>
      <c r="BJ31" s="225" t="str">
        <f t="shared" si="126"/>
        <v/>
      </c>
      <c r="BK31" s="225" t="str">
        <f t="shared" si="126"/>
        <v/>
      </c>
      <c r="BL31" s="225" t="str">
        <f t="shared" si="126"/>
        <v/>
      </c>
      <c r="BM31" s="225" t="str">
        <f t="shared" si="126"/>
        <v/>
      </c>
      <c r="BN31" s="225" t="str">
        <f t="shared" si="126"/>
        <v/>
      </c>
      <c r="BO31" s="225">
        <f t="shared" si="126"/>
        <v>1</v>
      </c>
      <c r="BP31" s="225">
        <f t="shared" si="126"/>
        <v>2</v>
      </c>
      <c r="BQ31" s="225">
        <f t="shared" si="126"/>
        <v>3</v>
      </c>
      <c r="BR31" s="225">
        <f t="shared" si="126"/>
        <v>4</v>
      </c>
      <c r="BS31" s="379" t="str">
        <f t="shared" si="31"/>
        <v>mampu memahami masalah sampah dan lingkungan, peduli dengan masalah lingkungan dalam bentuk respon yang kreatif berdasarkan prinsip desain yang baik</v>
      </c>
      <c r="BT31" s="377" t="str">
        <f t="shared" si="32"/>
        <v>mampu memahami unsur sains dalam layang-layang, merancang layang-layang, menggambar/melukis/menghias layang-layang, dan mengoperasikan layang-layang</v>
      </c>
      <c r="BU31" s="377" t="str">
        <f t="shared" si="33"/>
        <v/>
      </c>
      <c r="BV31" s="377" t="str">
        <f t="shared" si="34"/>
        <v>mampu memahami bentuk dan fungsi dasar/sederhana wayang, mengidentifkasi hubungan wayang dengan seni rupa dan seni dan tradisi, dapat membuat tokoh wayang versinya sendiri, dandapat menjelaskan wayangnya.</v>
      </c>
      <c r="BW31" s="377" t="str">
        <f t="shared" si="35"/>
        <v>mampu membuat tokoh wayang versinya sendiri, menjelaskan, dan memainkannya secara mandiri atau berkelompok</v>
      </c>
      <c r="BX31" s="377" t="str">
        <f t="shared" si="36"/>
        <v/>
      </c>
      <c r="BY31" s="377">
        <f t="shared" si="37"/>
        <v>0</v>
      </c>
      <c r="BZ31" s="377">
        <f t="shared" si="38"/>
        <v>0</v>
      </c>
      <c r="CA31" s="377">
        <f t="shared" si="39"/>
        <v>0</v>
      </c>
      <c r="CB31" s="377">
        <f t="shared" si="40"/>
        <v>0</v>
      </c>
      <c r="CC31"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31"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32" spans="1:82" ht="18.75" customHeight="1">
      <c r="A32" s="190"/>
      <c r="B32" s="208">
        <f>'DATA PESERTA DIDIK'!A22</f>
        <v>17</v>
      </c>
      <c r="C32" s="248" t="str">
        <f>'DATA PESERTA DIDIK'!D22</f>
        <v>HANAN TAQI AFLAHA</v>
      </c>
      <c r="D32" s="249">
        <v>96.875</v>
      </c>
      <c r="E32" s="249">
        <v>100</v>
      </c>
      <c r="F32" s="249">
        <v>100</v>
      </c>
      <c r="G32" s="249">
        <v>96.875</v>
      </c>
      <c r="H32" s="249">
        <v>95</v>
      </c>
      <c r="I32" s="249">
        <v>100</v>
      </c>
      <c r="J32" s="249"/>
      <c r="K32" s="249"/>
      <c r="L32" s="249"/>
      <c r="M32" s="249"/>
      <c r="N32" s="250">
        <f t="shared" si="6"/>
        <v>98.125</v>
      </c>
      <c r="O32" s="251"/>
      <c r="P32" s="251">
        <v>97.291666666666671</v>
      </c>
      <c r="Q32" s="250">
        <f t="shared" si="7"/>
        <v>97.291666666666671</v>
      </c>
      <c r="R32" s="252">
        <f t="shared" si="8"/>
        <v>97.847222222222229</v>
      </c>
      <c r="S32" s="190"/>
      <c r="T32" s="190"/>
      <c r="U32" s="253">
        <f t="shared" ref="U32:AA32" si="127">IF(D33&gt;=$R$16,D33,"")</f>
        <v>94.375</v>
      </c>
      <c r="V32" s="253">
        <f t="shared" si="127"/>
        <v>95</v>
      </c>
      <c r="W32" s="253">
        <f t="shared" si="127"/>
        <v>100</v>
      </c>
      <c r="X32" s="253">
        <f t="shared" si="127"/>
        <v>94.375</v>
      </c>
      <c r="Y32" s="253">
        <f t="shared" si="127"/>
        <v>95</v>
      </c>
      <c r="Z32" s="253">
        <f t="shared" si="127"/>
        <v>100</v>
      </c>
      <c r="AA32" s="253" t="str">
        <f t="shared" si="127"/>
        <v/>
      </c>
      <c r="AB32" s="253" t="str">
        <f t="shared" ref="AB32:AD32" si="128">IF(K32&gt;=$R$16,K32,"")</f>
        <v/>
      </c>
      <c r="AC32" s="253" t="str">
        <f t="shared" si="128"/>
        <v/>
      </c>
      <c r="AD32" s="253" t="str">
        <f t="shared" si="128"/>
        <v/>
      </c>
      <c r="AE32" s="254">
        <f t="shared" ref="AE32:AN32" si="129">IFERROR(RANK(U32,$U32:$AD32,0)+COUNTIF($U32:U32,U32)-1,"")</f>
        <v>5</v>
      </c>
      <c r="AF32" s="254">
        <f t="shared" si="129"/>
        <v>3</v>
      </c>
      <c r="AG32" s="254">
        <f t="shared" si="129"/>
        <v>1</v>
      </c>
      <c r="AH32" s="254">
        <f t="shared" si="129"/>
        <v>6</v>
      </c>
      <c r="AI32" s="254">
        <f t="shared" si="129"/>
        <v>4</v>
      </c>
      <c r="AJ32" s="254">
        <f t="shared" si="129"/>
        <v>2</v>
      </c>
      <c r="AK32" s="254" t="str">
        <f t="shared" si="129"/>
        <v/>
      </c>
      <c r="AL32" s="254" t="str">
        <f t="shared" si="129"/>
        <v/>
      </c>
      <c r="AM32" s="254" t="str">
        <f t="shared" si="129"/>
        <v/>
      </c>
      <c r="AN32" s="254" t="str">
        <f t="shared" si="129"/>
        <v/>
      </c>
      <c r="AO32" s="379" t="str">
        <f t="shared" si="18"/>
        <v/>
      </c>
      <c r="AP32" s="380" t="str">
        <f t="shared" si="19"/>
        <v>mampu memahami unsur sains dalam layang-layang, merancang layang-layang, menggambar/melukis/menghias layang-layang, dan mengoperasikan layang-layang</v>
      </c>
      <c r="AQ32" s="380" t="str">
        <f t="shared" si="20"/>
        <v>mampu memahami bentuk dan fungsi dasar/sederhana jadwal pelajaran, merancang jadwal pelajaran hias, dan membuat jadwal pelajaran hias berdasarkan rancangannya.</v>
      </c>
      <c r="AR32" s="380" t="str">
        <f t="shared" si="21"/>
        <v/>
      </c>
      <c r="AS32" s="380" t="str">
        <f t="shared" si="22"/>
        <v/>
      </c>
      <c r="AT32" s="380" t="str">
        <f t="shared" si="23"/>
        <v>mampu menuliskan pengalaman, pemahamannya terkait karya seniman setempat dalam sebuah essai sebagai apresiasi seni</v>
      </c>
      <c r="AU32" s="380" t="str">
        <f t="shared" si="24"/>
        <v/>
      </c>
      <c r="AV32" s="380" t="str">
        <f t="shared" si="25"/>
        <v/>
      </c>
      <c r="AW32" s="380" t="str">
        <f t="shared" si="26"/>
        <v/>
      </c>
      <c r="AX32" s="380" t="str">
        <f t="shared" si="27"/>
        <v/>
      </c>
      <c r="AY32" s="255" t="str">
        <f t="shared" ref="AY32:BE32" si="130">IF(D33&lt;$R$16,D33,"")</f>
        <v/>
      </c>
      <c r="AZ32" s="255" t="str">
        <f t="shared" si="130"/>
        <v/>
      </c>
      <c r="BA32" s="255" t="str">
        <f t="shared" si="130"/>
        <v/>
      </c>
      <c r="BB32" s="255" t="str">
        <f t="shared" si="130"/>
        <v/>
      </c>
      <c r="BC32" s="255" t="str">
        <f t="shared" si="130"/>
        <v/>
      </c>
      <c r="BD32" s="255" t="str">
        <f t="shared" si="130"/>
        <v/>
      </c>
      <c r="BE32" s="255">
        <f t="shared" si="130"/>
        <v>0</v>
      </c>
      <c r="BF32" s="255">
        <f t="shared" ref="BF32:BH32" si="131">IF(K32&lt;$R$16,K32,"")</f>
        <v>0</v>
      </c>
      <c r="BG32" s="255">
        <f t="shared" si="131"/>
        <v>0</v>
      </c>
      <c r="BH32" s="255">
        <f t="shared" si="131"/>
        <v>0</v>
      </c>
      <c r="BI32" s="225" t="str">
        <f t="shared" ref="BI32:BR32" si="132">IFERROR(RANK(AY32,$AY32:$BH32,0)+COUNTIF($AY32:AY32,AY32)-1,"")</f>
        <v/>
      </c>
      <c r="BJ32" s="225" t="str">
        <f t="shared" si="132"/>
        <v/>
      </c>
      <c r="BK32" s="225" t="str">
        <f t="shared" si="132"/>
        <v/>
      </c>
      <c r="BL32" s="225" t="str">
        <f t="shared" si="132"/>
        <v/>
      </c>
      <c r="BM32" s="225" t="str">
        <f t="shared" si="132"/>
        <v/>
      </c>
      <c r="BN32" s="225" t="str">
        <f t="shared" si="132"/>
        <v/>
      </c>
      <c r="BO32" s="225">
        <f t="shared" si="132"/>
        <v>1</v>
      </c>
      <c r="BP32" s="225">
        <f t="shared" si="132"/>
        <v>2</v>
      </c>
      <c r="BQ32" s="225">
        <f t="shared" si="132"/>
        <v>3</v>
      </c>
      <c r="BR32" s="225">
        <f t="shared" si="132"/>
        <v>4</v>
      </c>
      <c r="BS32" s="379" t="str">
        <f t="shared" si="31"/>
        <v>mampu memahami masalah sampah dan lingkungan, peduli dengan masalah lingkungan dalam bentuk respon yang kreatif berdasarkan prinsip desain yang baik</v>
      </c>
      <c r="BT32" s="377" t="str">
        <f t="shared" si="32"/>
        <v/>
      </c>
      <c r="BU32" s="377" t="str">
        <f t="shared" si="33"/>
        <v/>
      </c>
      <c r="BV32" s="377" t="str">
        <f t="shared" si="34"/>
        <v>mampu memahami bentuk dan fungsi dasar/sederhana wayang, mengidentifkasi hubungan wayang dengan seni rupa dan seni dan tradisi, dapat membuat tokoh wayang versinya sendiri, dandapat menjelaskan wayangnya.</v>
      </c>
      <c r="BW32" s="377" t="str">
        <f t="shared" si="35"/>
        <v>mampu membuat tokoh wayang versinya sendiri, menjelaskan, dan memainkannya secara mandiri atau berkelompok</v>
      </c>
      <c r="BX32" s="377" t="str">
        <f t="shared" si="36"/>
        <v/>
      </c>
      <c r="BY32" s="377">
        <f t="shared" si="37"/>
        <v>0</v>
      </c>
      <c r="BZ32" s="377">
        <f t="shared" si="38"/>
        <v>0</v>
      </c>
      <c r="CA32" s="377">
        <f t="shared" si="39"/>
        <v>0</v>
      </c>
      <c r="CB32" s="377">
        <f t="shared" si="40"/>
        <v>0</v>
      </c>
      <c r="CC32"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32"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33" spans="1:82" ht="18.75" customHeight="1">
      <c r="A33" s="190"/>
      <c r="B33" s="208">
        <f>'DATA PESERTA DIDIK'!A23</f>
        <v>18</v>
      </c>
      <c r="C33" s="248" t="str">
        <f>'DATA PESERTA DIDIK'!D23</f>
        <v>ILLONA JIHAN AL SYAURABBANI</v>
      </c>
      <c r="D33" s="249">
        <v>94.375</v>
      </c>
      <c r="E33" s="249">
        <v>95</v>
      </c>
      <c r="F33" s="249">
        <v>100</v>
      </c>
      <c r="G33" s="249">
        <v>94.375</v>
      </c>
      <c r="H33" s="249">
        <v>95</v>
      </c>
      <c r="I33" s="249">
        <v>100</v>
      </c>
      <c r="J33" s="249"/>
      <c r="K33" s="249"/>
      <c r="L33" s="249"/>
      <c r="M33" s="249"/>
      <c r="N33" s="250">
        <f t="shared" si="6"/>
        <v>96.458333333333329</v>
      </c>
      <c r="O33" s="251"/>
      <c r="P33" s="251">
        <v>96.458333333333329</v>
      </c>
      <c r="Q33" s="250">
        <f t="shared" si="7"/>
        <v>96.458333333333329</v>
      </c>
      <c r="R33" s="252">
        <f t="shared" si="8"/>
        <v>96.458333333333329</v>
      </c>
      <c r="S33" s="190"/>
      <c r="T33" s="190"/>
      <c r="U33" s="253">
        <f t="shared" ref="U33:AA33" si="133">IF(D34&gt;=$R$16,D34,"")</f>
        <v>95</v>
      </c>
      <c r="V33" s="253" t="str">
        <f t="shared" si="133"/>
        <v/>
      </c>
      <c r="W33" s="253">
        <f t="shared" si="133"/>
        <v>100</v>
      </c>
      <c r="X33" s="253">
        <f t="shared" si="133"/>
        <v>95</v>
      </c>
      <c r="Y33" s="253">
        <f t="shared" si="133"/>
        <v>96</v>
      </c>
      <c r="Z33" s="253">
        <f t="shared" si="133"/>
        <v>100</v>
      </c>
      <c r="AA33" s="253" t="str">
        <f t="shared" si="133"/>
        <v/>
      </c>
      <c r="AB33" s="253" t="str">
        <f t="shared" ref="AB33:AD33" si="134">IF(K33&gt;=$R$16,K33,"")</f>
        <v/>
      </c>
      <c r="AC33" s="253" t="str">
        <f t="shared" si="134"/>
        <v/>
      </c>
      <c r="AD33" s="253" t="str">
        <f t="shared" si="134"/>
        <v/>
      </c>
      <c r="AE33" s="254">
        <f t="shared" ref="AE33:AN33" si="135">IFERROR(RANK(U33,$U33:$AD33,0)+COUNTIF($U33:U33,U33)-1,"")</f>
        <v>4</v>
      </c>
      <c r="AF33" s="254" t="str">
        <f t="shared" si="135"/>
        <v/>
      </c>
      <c r="AG33" s="254">
        <f t="shared" si="135"/>
        <v>1</v>
      </c>
      <c r="AH33" s="254">
        <f t="shared" si="135"/>
        <v>5</v>
      </c>
      <c r="AI33" s="254">
        <f t="shared" si="135"/>
        <v>3</v>
      </c>
      <c r="AJ33" s="254">
        <f t="shared" si="135"/>
        <v>2</v>
      </c>
      <c r="AK33" s="254" t="str">
        <f t="shared" si="135"/>
        <v/>
      </c>
      <c r="AL33" s="254" t="str">
        <f t="shared" si="135"/>
        <v/>
      </c>
      <c r="AM33" s="254" t="str">
        <f t="shared" si="135"/>
        <v/>
      </c>
      <c r="AN33" s="254" t="str">
        <f t="shared" si="135"/>
        <v/>
      </c>
      <c r="AO33" s="379" t="str">
        <f t="shared" si="18"/>
        <v/>
      </c>
      <c r="AP33" s="380" t="str">
        <f t="shared" si="19"/>
        <v/>
      </c>
      <c r="AQ33" s="380" t="str">
        <f t="shared" si="20"/>
        <v>mampu memahami bentuk dan fungsi dasar/sederhana jadwal pelajaran, merancang jadwal pelajaran hias, dan membuat jadwal pelajaran hias berdasarkan rancangannya.</v>
      </c>
      <c r="AR33" s="380" t="str">
        <f t="shared" si="21"/>
        <v/>
      </c>
      <c r="AS33" s="380" t="str">
        <f t="shared" si="22"/>
        <v/>
      </c>
      <c r="AT33" s="380" t="str">
        <f t="shared" si="23"/>
        <v>mampu menuliskan pengalaman, pemahamannya terkait karya seniman setempat dalam sebuah essai sebagai apresiasi seni</v>
      </c>
      <c r="AU33" s="380" t="str">
        <f t="shared" si="24"/>
        <v/>
      </c>
      <c r="AV33" s="380" t="str">
        <f t="shared" si="25"/>
        <v/>
      </c>
      <c r="AW33" s="380" t="str">
        <f t="shared" si="26"/>
        <v/>
      </c>
      <c r="AX33" s="380" t="str">
        <f t="shared" si="27"/>
        <v/>
      </c>
      <c r="AY33" s="255" t="str">
        <f t="shared" ref="AY33:BE33" si="136">IF(D34&lt;$R$16,D34,"")</f>
        <v/>
      </c>
      <c r="AZ33" s="255">
        <f t="shared" si="136"/>
        <v>92.5</v>
      </c>
      <c r="BA33" s="255" t="str">
        <f t="shared" si="136"/>
        <v/>
      </c>
      <c r="BB33" s="255" t="str">
        <f t="shared" si="136"/>
        <v/>
      </c>
      <c r="BC33" s="255" t="str">
        <f t="shared" si="136"/>
        <v/>
      </c>
      <c r="BD33" s="255" t="str">
        <f t="shared" si="136"/>
        <v/>
      </c>
      <c r="BE33" s="255">
        <f t="shared" si="136"/>
        <v>0</v>
      </c>
      <c r="BF33" s="255">
        <f t="shared" ref="BF33:BH33" si="137">IF(K33&lt;$R$16,K33,"")</f>
        <v>0</v>
      </c>
      <c r="BG33" s="255">
        <f t="shared" si="137"/>
        <v>0</v>
      </c>
      <c r="BH33" s="255">
        <f t="shared" si="137"/>
        <v>0</v>
      </c>
      <c r="BI33" s="225" t="str">
        <f t="shared" ref="BI33:BR33" si="138">IFERROR(RANK(AY33,$AY33:$BH33,0)+COUNTIF($AY33:AY33,AY33)-1,"")</f>
        <v/>
      </c>
      <c r="BJ33" s="225">
        <f t="shared" si="138"/>
        <v>1</v>
      </c>
      <c r="BK33" s="225" t="str">
        <f t="shared" si="138"/>
        <v/>
      </c>
      <c r="BL33" s="225" t="str">
        <f t="shared" si="138"/>
        <v/>
      </c>
      <c r="BM33" s="225" t="str">
        <f t="shared" si="138"/>
        <v/>
      </c>
      <c r="BN33" s="225" t="str">
        <f t="shared" si="138"/>
        <v/>
      </c>
      <c r="BO33" s="225">
        <f t="shared" si="138"/>
        <v>2</v>
      </c>
      <c r="BP33" s="225">
        <f t="shared" si="138"/>
        <v>3</v>
      </c>
      <c r="BQ33" s="225">
        <f t="shared" si="138"/>
        <v>4</v>
      </c>
      <c r="BR33" s="225">
        <f t="shared" si="138"/>
        <v>5</v>
      </c>
      <c r="BS33" s="379" t="str">
        <f t="shared" si="31"/>
        <v>mampu memahami masalah sampah dan lingkungan, peduli dengan masalah lingkungan dalam bentuk respon yang kreatif berdasarkan prinsip desain yang baik</v>
      </c>
      <c r="BT33" s="377" t="str">
        <f t="shared" si="32"/>
        <v>mampu memahami unsur sains dalam layang-layang, merancang layang-layang, menggambar/melukis/menghias layang-layang, dan mengoperasikan layang-layang</v>
      </c>
      <c r="BU33" s="377" t="str">
        <f t="shared" si="33"/>
        <v/>
      </c>
      <c r="BV33" s="377" t="str">
        <f t="shared" si="34"/>
        <v>mampu memahami bentuk dan fungsi dasar/sederhana wayang, mengidentifkasi hubungan wayang dengan seni rupa dan seni dan tradisi, dapat membuat tokoh wayang versinya sendiri, dandapat menjelaskan wayangnya.</v>
      </c>
      <c r="BW33" s="377" t="str">
        <f t="shared" si="35"/>
        <v>mampu membuat tokoh wayang versinya sendiri, menjelaskan, dan memainkannya secara mandiri atau berkelompok</v>
      </c>
      <c r="BX33" s="377" t="str">
        <f t="shared" si="36"/>
        <v/>
      </c>
      <c r="BY33" s="377">
        <f t="shared" si="37"/>
        <v>0</v>
      </c>
      <c r="BZ33" s="377">
        <f t="shared" si="38"/>
        <v>0</v>
      </c>
      <c r="CA33" s="377">
        <f t="shared" si="39"/>
        <v>0</v>
      </c>
      <c r="CB33" s="377">
        <f t="shared" si="40"/>
        <v>0</v>
      </c>
      <c r="CC33"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33"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34" spans="1:82" ht="18.75" customHeight="1">
      <c r="A34" s="190"/>
      <c r="B34" s="208">
        <f>'DATA PESERTA DIDIK'!A24</f>
        <v>19</v>
      </c>
      <c r="C34" s="248" t="str">
        <f>'DATA PESERTA DIDIK'!D24</f>
        <v>LATISHA MEIRA AZIZAHRA</v>
      </c>
      <c r="D34" s="249">
        <v>95</v>
      </c>
      <c r="E34" s="249">
        <v>92.5</v>
      </c>
      <c r="F34" s="249">
        <v>100</v>
      </c>
      <c r="G34" s="249">
        <v>95</v>
      </c>
      <c r="H34" s="249">
        <v>96</v>
      </c>
      <c r="I34" s="249">
        <v>100</v>
      </c>
      <c r="J34" s="249"/>
      <c r="K34" s="249"/>
      <c r="L34" s="249"/>
      <c r="M34" s="249"/>
      <c r="N34" s="250">
        <f t="shared" si="6"/>
        <v>96.416666666666671</v>
      </c>
      <c r="O34" s="251"/>
      <c r="P34" s="251">
        <v>97</v>
      </c>
      <c r="Q34" s="250">
        <f t="shared" si="7"/>
        <v>97</v>
      </c>
      <c r="R34" s="252">
        <f t="shared" si="8"/>
        <v>96.611111111111128</v>
      </c>
      <c r="S34" s="190"/>
      <c r="T34" s="190"/>
      <c r="U34" s="253" t="str">
        <f t="shared" ref="U34:AA34" si="139">IF(D35&gt;=$R$16,D35,"")</f>
        <v/>
      </c>
      <c r="V34" s="253" t="str">
        <f t="shared" si="139"/>
        <v/>
      </c>
      <c r="W34" s="253">
        <f t="shared" si="139"/>
        <v>100</v>
      </c>
      <c r="X34" s="253" t="str">
        <f t="shared" si="139"/>
        <v/>
      </c>
      <c r="Y34" s="253" t="str">
        <f t="shared" si="139"/>
        <v/>
      </c>
      <c r="Z34" s="253">
        <f t="shared" si="139"/>
        <v>100</v>
      </c>
      <c r="AA34" s="253" t="str">
        <f t="shared" si="139"/>
        <v/>
      </c>
      <c r="AB34" s="253" t="str">
        <f t="shared" ref="AB34:AD34" si="140">IF(K34&gt;=$R$16,K34,"")</f>
        <v/>
      </c>
      <c r="AC34" s="253" t="str">
        <f t="shared" si="140"/>
        <v/>
      </c>
      <c r="AD34" s="253" t="str">
        <f t="shared" si="140"/>
        <v/>
      </c>
      <c r="AE34" s="254" t="str">
        <f t="shared" ref="AE34:AN34" si="141">IFERROR(RANK(U34,$U34:$AD34,0)+COUNTIF($U34:U34,U34)-1,"")</f>
        <v/>
      </c>
      <c r="AF34" s="254" t="str">
        <f t="shared" si="141"/>
        <v/>
      </c>
      <c r="AG34" s="254">
        <f t="shared" si="141"/>
        <v>1</v>
      </c>
      <c r="AH34" s="254" t="str">
        <f t="shared" si="141"/>
        <v/>
      </c>
      <c r="AI34" s="254" t="str">
        <f t="shared" si="141"/>
        <v/>
      </c>
      <c r="AJ34" s="254">
        <f t="shared" si="141"/>
        <v>2</v>
      </c>
      <c r="AK34" s="254" t="str">
        <f t="shared" si="141"/>
        <v/>
      </c>
      <c r="AL34" s="254" t="str">
        <f t="shared" si="141"/>
        <v/>
      </c>
      <c r="AM34" s="254" t="str">
        <f t="shared" si="141"/>
        <v/>
      </c>
      <c r="AN34" s="254" t="str">
        <f t="shared" si="141"/>
        <v/>
      </c>
      <c r="AO34" s="379" t="str">
        <f t="shared" si="18"/>
        <v/>
      </c>
      <c r="AP34" s="380" t="str">
        <f t="shared" si="19"/>
        <v/>
      </c>
      <c r="AQ34" s="380" t="str">
        <f t="shared" si="20"/>
        <v>mampu memahami bentuk dan fungsi dasar/sederhana jadwal pelajaran, merancang jadwal pelajaran hias, dan membuat jadwal pelajaran hias berdasarkan rancangannya.</v>
      </c>
      <c r="AR34" s="380" t="str">
        <f t="shared" si="21"/>
        <v/>
      </c>
      <c r="AS34" s="380" t="str">
        <f t="shared" si="22"/>
        <v/>
      </c>
      <c r="AT34" s="380" t="str">
        <f t="shared" si="23"/>
        <v>mampu menuliskan pengalaman, pemahamannya terkait karya seniman setempat dalam sebuah essai sebagai apresiasi seni</v>
      </c>
      <c r="AU34" s="380" t="str">
        <f t="shared" si="24"/>
        <v/>
      </c>
      <c r="AV34" s="380" t="str">
        <f t="shared" si="25"/>
        <v/>
      </c>
      <c r="AW34" s="380" t="str">
        <f t="shared" si="26"/>
        <v/>
      </c>
      <c r="AX34" s="380" t="str">
        <f t="shared" si="27"/>
        <v/>
      </c>
      <c r="AY34" s="255">
        <f t="shared" ref="AY34:BE34" si="142">IF(D35&lt;$R$16,D35,"")</f>
        <v>82.625</v>
      </c>
      <c r="AZ34" s="255">
        <f t="shared" si="142"/>
        <v>79.5</v>
      </c>
      <c r="BA34" s="255" t="str">
        <f t="shared" si="142"/>
        <v/>
      </c>
      <c r="BB34" s="255">
        <f t="shared" si="142"/>
        <v>82.625</v>
      </c>
      <c r="BC34" s="255">
        <f t="shared" si="142"/>
        <v>92</v>
      </c>
      <c r="BD34" s="255" t="str">
        <f t="shared" si="142"/>
        <v/>
      </c>
      <c r="BE34" s="255">
        <f t="shared" si="142"/>
        <v>0</v>
      </c>
      <c r="BF34" s="255">
        <f t="shared" ref="BF34:BH34" si="143">IF(K34&lt;$R$16,K34,"")</f>
        <v>0</v>
      </c>
      <c r="BG34" s="255">
        <f t="shared" si="143"/>
        <v>0</v>
      </c>
      <c r="BH34" s="255">
        <f t="shared" si="143"/>
        <v>0</v>
      </c>
      <c r="BI34" s="225">
        <f t="shared" ref="BI34:BR34" si="144">IFERROR(RANK(AY34,$AY34:$BH34,0)+COUNTIF($AY34:AY34,AY34)-1,"")</f>
        <v>2</v>
      </c>
      <c r="BJ34" s="225">
        <f t="shared" si="144"/>
        <v>4</v>
      </c>
      <c r="BK34" s="225" t="str">
        <f t="shared" si="144"/>
        <v/>
      </c>
      <c r="BL34" s="225">
        <f t="shared" si="144"/>
        <v>3</v>
      </c>
      <c r="BM34" s="225">
        <f t="shared" si="144"/>
        <v>1</v>
      </c>
      <c r="BN34" s="225" t="str">
        <f t="shared" si="144"/>
        <v/>
      </c>
      <c r="BO34" s="225">
        <f t="shared" si="144"/>
        <v>5</v>
      </c>
      <c r="BP34" s="225">
        <f t="shared" si="144"/>
        <v>6</v>
      </c>
      <c r="BQ34" s="225">
        <f t="shared" si="144"/>
        <v>7</v>
      </c>
      <c r="BR34" s="225">
        <f t="shared" si="144"/>
        <v>8</v>
      </c>
      <c r="BS34" s="379" t="str">
        <f t="shared" si="31"/>
        <v>mampu memahami masalah sampah dan lingkungan, peduli dengan masalah lingkungan dalam bentuk respon yang kreatif berdasarkan prinsip desain yang baik</v>
      </c>
      <c r="BT34" s="377" t="str">
        <f t="shared" si="32"/>
        <v>mampu memahami unsur sains dalam layang-layang, merancang layang-layang, menggambar/melukis/menghias layang-layang, dan mengoperasikan layang-layang</v>
      </c>
      <c r="BU34" s="377" t="str">
        <f t="shared" si="33"/>
        <v/>
      </c>
      <c r="BV34" s="377" t="str">
        <f t="shared" si="34"/>
        <v>mampu memahami bentuk dan fungsi dasar/sederhana wayang, mengidentifkasi hubungan wayang dengan seni rupa dan seni dan tradisi, dapat membuat tokoh wayang versinya sendiri, dandapat menjelaskan wayangnya.</v>
      </c>
      <c r="BW34" s="377" t="str">
        <f t="shared" si="35"/>
        <v>mampu membuat tokoh wayang versinya sendiri, menjelaskan, dan memainkannya secara mandiri atau berkelompok</v>
      </c>
      <c r="BX34" s="377" t="str">
        <f t="shared" si="36"/>
        <v/>
      </c>
      <c r="BY34" s="377">
        <f t="shared" si="37"/>
        <v>0</v>
      </c>
      <c r="BZ34" s="377">
        <f t="shared" si="38"/>
        <v>0</v>
      </c>
      <c r="CA34" s="377">
        <f t="shared" si="39"/>
        <v>0</v>
      </c>
      <c r="CB34" s="377">
        <f t="shared" si="40"/>
        <v>0</v>
      </c>
      <c r="CC34"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34"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35" spans="1:82" ht="18.75" customHeight="1">
      <c r="A35" s="190"/>
      <c r="B35" s="208">
        <f>'DATA PESERTA DIDIK'!A25</f>
        <v>20</v>
      </c>
      <c r="C35" s="248" t="str">
        <f>'DATA PESERTA DIDIK'!D25</f>
        <v>MUHAMMAD ANANTA AESAR NAIL</v>
      </c>
      <c r="D35" s="249">
        <v>82.625</v>
      </c>
      <c r="E35" s="249">
        <v>79.5</v>
      </c>
      <c r="F35" s="249">
        <v>100</v>
      </c>
      <c r="G35" s="249">
        <v>82.625</v>
      </c>
      <c r="H35" s="249">
        <v>92</v>
      </c>
      <c r="I35" s="249">
        <v>100</v>
      </c>
      <c r="J35" s="249"/>
      <c r="K35" s="249"/>
      <c r="L35" s="249"/>
      <c r="M35" s="249"/>
      <c r="N35" s="250">
        <f t="shared" si="6"/>
        <v>89.458333333333329</v>
      </c>
      <c r="O35" s="251"/>
      <c r="P35" s="251">
        <v>91.541666666666671</v>
      </c>
      <c r="Q35" s="250">
        <f t="shared" si="7"/>
        <v>91.541666666666671</v>
      </c>
      <c r="R35" s="252">
        <f t="shared" si="8"/>
        <v>90.152777777777771</v>
      </c>
      <c r="S35" s="190"/>
      <c r="T35" s="190"/>
      <c r="U35" s="253" t="str">
        <f t="shared" ref="U35:AA35" si="145">IF(D36&gt;=$R$16,D36,"")</f>
        <v/>
      </c>
      <c r="V35" s="253" t="str">
        <f t="shared" si="145"/>
        <v/>
      </c>
      <c r="W35" s="253">
        <f t="shared" si="145"/>
        <v>94</v>
      </c>
      <c r="X35" s="253" t="str">
        <f t="shared" si="145"/>
        <v/>
      </c>
      <c r="Y35" s="253" t="str">
        <f t="shared" si="145"/>
        <v/>
      </c>
      <c r="Z35" s="253">
        <f t="shared" si="145"/>
        <v>100</v>
      </c>
      <c r="AA35" s="253" t="str">
        <f t="shared" si="145"/>
        <v/>
      </c>
      <c r="AB35" s="253" t="str">
        <f t="shared" ref="AB35:AD35" si="146">IF(K35&gt;=$R$16,K35,"")</f>
        <v/>
      </c>
      <c r="AC35" s="253" t="str">
        <f t="shared" si="146"/>
        <v/>
      </c>
      <c r="AD35" s="253" t="str">
        <f t="shared" si="146"/>
        <v/>
      </c>
      <c r="AE35" s="254" t="str">
        <f t="shared" ref="AE35:AN35" si="147">IFERROR(RANK(U35,$U35:$AD35,0)+COUNTIF($U35:U35,U35)-1,"")</f>
        <v/>
      </c>
      <c r="AF35" s="254" t="str">
        <f t="shared" si="147"/>
        <v/>
      </c>
      <c r="AG35" s="254">
        <f t="shared" si="147"/>
        <v>2</v>
      </c>
      <c r="AH35" s="254" t="str">
        <f t="shared" si="147"/>
        <v/>
      </c>
      <c r="AI35" s="254" t="str">
        <f t="shared" si="147"/>
        <v/>
      </c>
      <c r="AJ35" s="254">
        <f t="shared" si="147"/>
        <v>1</v>
      </c>
      <c r="AK35" s="254" t="str">
        <f t="shared" si="147"/>
        <v/>
      </c>
      <c r="AL35" s="254" t="str">
        <f t="shared" si="147"/>
        <v/>
      </c>
      <c r="AM35" s="254" t="str">
        <f t="shared" si="147"/>
        <v/>
      </c>
      <c r="AN35" s="254" t="str">
        <f t="shared" si="147"/>
        <v/>
      </c>
      <c r="AO35" s="379" t="str">
        <f t="shared" si="18"/>
        <v/>
      </c>
      <c r="AP35" s="380" t="str">
        <f t="shared" si="19"/>
        <v/>
      </c>
      <c r="AQ35" s="380" t="str">
        <f t="shared" si="20"/>
        <v>mampu memahami bentuk dan fungsi dasar/sederhana jadwal pelajaran, merancang jadwal pelajaran hias, dan membuat jadwal pelajaran hias berdasarkan rancangannya.</v>
      </c>
      <c r="AR35" s="380" t="str">
        <f t="shared" si="21"/>
        <v/>
      </c>
      <c r="AS35" s="380" t="str">
        <f t="shared" si="22"/>
        <v>mampu membuat tokoh wayang versinya sendiri, menjelaskan, dan memainkannya secara mandiri atau berkelompok</v>
      </c>
      <c r="AT35" s="380" t="str">
        <f t="shared" si="23"/>
        <v>mampu menuliskan pengalaman, pemahamannya terkait karya seniman setempat dalam sebuah essai sebagai apresiasi seni</v>
      </c>
      <c r="AU35" s="380" t="str">
        <f t="shared" si="24"/>
        <v/>
      </c>
      <c r="AV35" s="380" t="str">
        <f t="shared" si="25"/>
        <v/>
      </c>
      <c r="AW35" s="380" t="str">
        <f t="shared" si="26"/>
        <v/>
      </c>
      <c r="AX35" s="380" t="str">
        <f t="shared" si="27"/>
        <v/>
      </c>
      <c r="AY35" s="255">
        <f t="shared" ref="AY35:BE35" si="148">IF(D36&lt;$R$16,D36,"")</f>
        <v>70</v>
      </c>
      <c r="AZ35" s="255">
        <f t="shared" si="148"/>
        <v>70</v>
      </c>
      <c r="BA35" s="255" t="str">
        <f t="shared" si="148"/>
        <v/>
      </c>
      <c r="BB35" s="255">
        <f t="shared" si="148"/>
        <v>62.5</v>
      </c>
      <c r="BC35" s="255">
        <f t="shared" si="148"/>
        <v>90</v>
      </c>
      <c r="BD35" s="255" t="str">
        <f t="shared" si="148"/>
        <v/>
      </c>
      <c r="BE35" s="255">
        <f t="shared" si="148"/>
        <v>0</v>
      </c>
      <c r="BF35" s="255">
        <f t="shared" ref="BF35:BH35" si="149">IF(K35&lt;$R$16,K35,"")</f>
        <v>0</v>
      </c>
      <c r="BG35" s="255">
        <f t="shared" si="149"/>
        <v>0</v>
      </c>
      <c r="BH35" s="255">
        <f t="shared" si="149"/>
        <v>0</v>
      </c>
      <c r="BI35" s="225">
        <f t="shared" ref="BI35:BR35" si="150">IFERROR(RANK(AY35,$AY35:$BH35,0)+COUNTIF($AY35:AY35,AY35)-1,"")</f>
        <v>2</v>
      </c>
      <c r="BJ35" s="225">
        <f t="shared" si="150"/>
        <v>3</v>
      </c>
      <c r="BK35" s="225" t="str">
        <f t="shared" si="150"/>
        <v/>
      </c>
      <c r="BL35" s="225">
        <f t="shared" si="150"/>
        <v>4</v>
      </c>
      <c r="BM35" s="225">
        <f t="shared" si="150"/>
        <v>1</v>
      </c>
      <c r="BN35" s="225" t="str">
        <f t="shared" si="150"/>
        <v/>
      </c>
      <c r="BO35" s="225">
        <f t="shared" si="150"/>
        <v>5</v>
      </c>
      <c r="BP35" s="225">
        <f t="shared" si="150"/>
        <v>6</v>
      </c>
      <c r="BQ35" s="225">
        <f t="shared" si="150"/>
        <v>7</v>
      </c>
      <c r="BR35" s="225">
        <f t="shared" si="150"/>
        <v>8</v>
      </c>
      <c r="BS35" s="379" t="str">
        <f t="shared" si="31"/>
        <v>mampu memahami masalah sampah dan lingkungan, peduli dengan masalah lingkungan dalam bentuk respon yang kreatif berdasarkan prinsip desain yang baik</v>
      </c>
      <c r="BT35" s="377" t="str">
        <f t="shared" si="32"/>
        <v>mampu memahami unsur sains dalam layang-layang, merancang layang-layang, menggambar/melukis/menghias layang-layang, dan mengoperasikan layang-layang</v>
      </c>
      <c r="BU35" s="377" t="str">
        <f t="shared" si="33"/>
        <v/>
      </c>
      <c r="BV35" s="377" t="str">
        <f t="shared" si="34"/>
        <v>mampu memahami bentuk dan fungsi dasar/sederhana wayang, mengidentifkasi hubungan wayang dengan seni rupa dan seni dan tradisi, dapat membuat tokoh wayang versinya sendiri, dandapat menjelaskan wayangnya.</v>
      </c>
      <c r="BW35" s="377" t="str">
        <f t="shared" si="35"/>
        <v/>
      </c>
      <c r="BX35" s="377" t="str">
        <f t="shared" si="36"/>
        <v/>
      </c>
      <c r="BY35" s="377">
        <f t="shared" si="37"/>
        <v>0</v>
      </c>
      <c r="BZ35" s="377">
        <f t="shared" si="38"/>
        <v>0</v>
      </c>
      <c r="CA35" s="377">
        <f t="shared" si="39"/>
        <v>0</v>
      </c>
      <c r="CB35" s="377">
        <f t="shared" si="40"/>
        <v>0</v>
      </c>
      <c r="CC35" s="257" t="str">
        <f t="shared" si="41"/>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berkelompokmampu menuliskan pengalaman, pemahamannya terkait karya seniman setempat dalam sebuah essai sebagai apresiasi seni sudah tercapai.</v>
      </c>
      <c r="CD35"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 perlu ditingkatkan.</v>
      </c>
    </row>
    <row r="36" spans="1:82" ht="18.75" customHeight="1">
      <c r="A36" s="190"/>
      <c r="B36" s="208">
        <f>'DATA PESERTA DIDIK'!A26</f>
        <v>21</v>
      </c>
      <c r="C36" s="248" t="str">
        <f>'DATA PESERTA DIDIK'!D26</f>
        <v>MUHAMMAD FAREZKY IMANULLAH</v>
      </c>
      <c r="D36" s="249">
        <v>70</v>
      </c>
      <c r="E36" s="249">
        <v>70</v>
      </c>
      <c r="F36" s="249">
        <v>94</v>
      </c>
      <c r="G36" s="249">
        <v>62.5</v>
      </c>
      <c r="H36" s="249">
        <v>90</v>
      </c>
      <c r="I36" s="249">
        <v>100</v>
      </c>
      <c r="J36" s="249"/>
      <c r="K36" s="249"/>
      <c r="L36" s="249"/>
      <c r="M36" s="249"/>
      <c r="N36" s="250">
        <f t="shared" si="6"/>
        <v>81.083333333333329</v>
      </c>
      <c r="O36" s="251"/>
      <c r="P36" s="251">
        <v>84.166666666666671</v>
      </c>
      <c r="Q36" s="250">
        <f t="shared" si="7"/>
        <v>84.166666666666671</v>
      </c>
      <c r="R36" s="252">
        <f t="shared" si="8"/>
        <v>82.1111111111111</v>
      </c>
      <c r="S36" s="190"/>
      <c r="T36" s="190"/>
      <c r="U36" s="253">
        <f t="shared" ref="U36:AA36" si="151">IF(D37&gt;=$R$16,D37,"")</f>
        <v>100</v>
      </c>
      <c r="V36" s="253">
        <f t="shared" si="151"/>
        <v>96.875</v>
      </c>
      <c r="W36" s="253">
        <f t="shared" si="151"/>
        <v>100</v>
      </c>
      <c r="X36" s="253">
        <f t="shared" si="151"/>
        <v>100</v>
      </c>
      <c r="Y36" s="253">
        <f t="shared" si="151"/>
        <v>94</v>
      </c>
      <c r="Z36" s="253">
        <f t="shared" si="151"/>
        <v>100</v>
      </c>
      <c r="AA36" s="253" t="str">
        <f t="shared" si="151"/>
        <v/>
      </c>
      <c r="AB36" s="253" t="str">
        <f t="shared" ref="AB36:AD36" si="152">IF(K36&gt;=$R$16,K36,"")</f>
        <v/>
      </c>
      <c r="AC36" s="253" t="str">
        <f t="shared" si="152"/>
        <v/>
      </c>
      <c r="AD36" s="253" t="str">
        <f t="shared" si="152"/>
        <v/>
      </c>
      <c r="AE36" s="254">
        <f t="shared" ref="AE36:AN36" si="153">IFERROR(RANK(U36,$U36:$AD36,0)+COUNTIF($U36:U36,U36)-1,"")</f>
        <v>1</v>
      </c>
      <c r="AF36" s="254">
        <f t="shared" si="153"/>
        <v>5</v>
      </c>
      <c r="AG36" s="254">
        <f t="shared" si="153"/>
        <v>2</v>
      </c>
      <c r="AH36" s="254">
        <f t="shared" si="153"/>
        <v>3</v>
      </c>
      <c r="AI36" s="254">
        <f t="shared" si="153"/>
        <v>6</v>
      </c>
      <c r="AJ36" s="254">
        <f t="shared" si="153"/>
        <v>4</v>
      </c>
      <c r="AK36" s="254" t="str">
        <f t="shared" si="153"/>
        <v/>
      </c>
      <c r="AL36" s="254" t="str">
        <f t="shared" si="153"/>
        <v/>
      </c>
      <c r="AM36" s="254" t="str">
        <f t="shared" si="153"/>
        <v/>
      </c>
      <c r="AN36" s="254" t="str">
        <f t="shared" si="153"/>
        <v/>
      </c>
      <c r="AO36" s="379" t="str">
        <f t="shared" si="18"/>
        <v/>
      </c>
      <c r="AP36" s="380" t="str">
        <f t="shared" si="19"/>
        <v/>
      </c>
      <c r="AQ36" s="380" t="str">
        <f t="shared" si="20"/>
        <v>mampu memahami bentuk dan fungsi dasar/sederhana jadwal pelajaran, merancang jadwal pelajaran hias, dan membuat jadwal pelajaran hias berdasarkan rancangannya.</v>
      </c>
      <c r="AR36" s="380" t="str">
        <f t="shared" si="21"/>
        <v/>
      </c>
      <c r="AS36" s="380" t="str">
        <f t="shared" si="22"/>
        <v>mampu membuat tokoh wayang versinya sendiri, menjelaskan, dan memainkannya secara mandiri atau berkelompok</v>
      </c>
      <c r="AT36" s="380" t="str">
        <f t="shared" si="23"/>
        <v>mampu menuliskan pengalaman, pemahamannya terkait karya seniman setempat dalam sebuah essai sebagai apresiasi seni</v>
      </c>
      <c r="AU36" s="380" t="str">
        <f t="shared" si="24"/>
        <v/>
      </c>
      <c r="AV36" s="380" t="str">
        <f t="shared" si="25"/>
        <v/>
      </c>
      <c r="AW36" s="380" t="str">
        <f t="shared" si="26"/>
        <v/>
      </c>
      <c r="AX36" s="380" t="str">
        <f t="shared" si="27"/>
        <v/>
      </c>
      <c r="AY36" s="255" t="str">
        <f t="shared" ref="AY36:BE36" si="154">IF(D37&lt;$R$16,D37,"")</f>
        <v/>
      </c>
      <c r="AZ36" s="255" t="str">
        <f t="shared" si="154"/>
        <v/>
      </c>
      <c r="BA36" s="255" t="str">
        <f t="shared" si="154"/>
        <v/>
      </c>
      <c r="BB36" s="255" t="str">
        <f t="shared" si="154"/>
        <v/>
      </c>
      <c r="BC36" s="255" t="str">
        <f t="shared" si="154"/>
        <v/>
      </c>
      <c r="BD36" s="255" t="str">
        <f t="shared" si="154"/>
        <v/>
      </c>
      <c r="BE36" s="255">
        <f t="shared" si="154"/>
        <v>0</v>
      </c>
      <c r="BF36" s="255">
        <f t="shared" ref="BF36:BH36" si="155">IF(K36&lt;$R$16,K36,"")</f>
        <v>0</v>
      </c>
      <c r="BG36" s="255">
        <f t="shared" si="155"/>
        <v>0</v>
      </c>
      <c r="BH36" s="255">
        <f t="shared" si="155"/>
        <v>0</v>
      </c>
      <c r="BI36" s="225" t="str">
        <f t="shared" ref="BI36:BR36" si="156">IFERROR(RANK(AY36,$AY36:$BH36,0)+COUNTIF($AY36:AY36,AY36)-1,"")</f>
        <v/>
      </c>
      <c r="BJ36" s="225" t="str">
        <f t="shared" si="156"/>
        <v/>
      </c>
      <c r="BK36" s="225" t="str">
        <f t="shared" si="156"/>
        <v/>
      </c>
      <c r="BL36" s="225" t="str">
        <f t="shared" si="156"/>
        <v/>
      </c>
      <c r="BM36" s="225" t="str">
        <f t="shared" si="156"/>
        <v/>
      </c>
      <c r="BN36" s="225" t="str">
        <f t="shared" si="156"/>
        <v/>
      </c>
      <c r="BO36" s="225">
        <f t="shared" si="156"/>
        <v>1</v>
      </c>
      <c r="BP36" s="225">
        <f t="shared" si="156"/>
        <v>2</v>
      </c>
      <c r="BQ36" s="225">
        <f t="shared" si="156"/>
        <v>3</v>
      </c>
      <c r="BR36" s="225">
        <f t="shared" si="156"/>
        <v>4</v>
      </c>
      <c r="BS36" s="379" t="str">
        <f t="shared" si="31"/>
        <v>mampu memahami masalah sampah dan lingkungan, peduli dengan masalah lingkungan dalam bentuk respon yang kreatif berdasarkan prinsip desain yang baik</v>
      </c>
      <c r="BT36" s="377" t="str">
        <f t="shared" si="32"/>
        <v>mampu memahami unsur sains dalam layang-layang, merancang layang-layang, menggambar/melukis/menghias layang-layang, dan mengoperasikan layang-layang</v>
      </c>
      <c r="BU36" s="377" t="str">
        <f t="shared" si="33"/>
        <v/>
      </c>
      <c r="BV36" s="377" t="str">
        <f t="shared" si="34"/>
        <v>mampu memahami bentuk dan fungsi dasar/sederhana wayang, mengidentifkasi hubungan wayang dengan seni rupa dan seni dan tradisi, dapat membuat tokoh wayang versinya sendiri, dandapat menjelaskan wayangnya.</v>
      </c>
      <c r="BW36" s="377" t="str">
        <f t="shared" si="35"/>
        <v/>
      </c>
      <c r="BX36" s="377" t="str">
        <f t="shared" si="36"/>
        <v/>
      </c>
      <c r="BY36" s="377">
        <f t="shared" si="37"/>
        <v>0</v>
      </c>
      <c r="BZ36" s="377">
        <f t="shared" si="38"/>
        <v>0</v>
      </c>
      <c r="CA36" s="377">
        <f t="shared" si="39"/>
        <v>0</v>
      </c>
      <c r="CB36" s="377">
        <f t="shared" si="40"/>
        <v>0</v>
      </c>
      <c r="CC36" s="257" t="str">
        <f t="shared" si="41"/>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berkelompokmampu menuliskan pengalaman, pemahamannya terkait karya seniman setempat dalam sebuah essai sebagai apresiasi seni sudah tercapai.</v>
      </c>
      <c r="CD36"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 perlu ditingkatkan.</v>
      </c>
    </row>
    <row r="37" spans="1:82" ht="18.75" customHeight="1">
      <c r="A37" s="190"/>
      <c r="B37" s="208">
        <f>'DATA PESERTA DIDIK'!A27</f>
        <v>22</v>
      </c>
      <c r="C37" s="248" t="str">
        <f>'DATA PESERTA DIDIK'!D27</f>
        <v>MUHAMMAD HAFIDZ RAFI RACHMAN</v>
      </c>
      <c r="D37" s="249">
        <v>100</v>
      </c>
      <c r="E37" s="249">
        <v>96.875</v>
      </c>
      <c r="F37" s="249">
        <v>100</v>
      </c>
      <c r="G37" s="249">
        <v>100</v>
      </c>
      <c r="H37" s="249">
        <v>94</v>
      </c>
      <c r="I37" s="249">
        <v>100</v>
      </c>
      <c r="J37" s="249"/>
      <c r="K37" s="249"/>
      <c r="L37" s="249"/>
      <c r="M37" s="249"/>
      <c r="N37" s="250">
        <f t="shared" si="6"/>
        <v>98.479166666666671</v>
      </c>
      <c r="O37" s="251"/>
      <c r="P37" s="251">
        <v>98</v>
      </c>
      <c r="Q37" s="250">
        <f t="shared" si="7"/>
        <v>98</v>
      </c>
      <c r="R37" s="252">
        <f t="shared" si="8"/>
        <v>98.319444444444457</v>
      </c>
      <c r="S37" s="190"/>
      <c r="T37" s="190"/>
      <c r="U37" s="253">
        <f t="shared" ref="U37:AA37" si="157">IF(D38&gt;=$R$16,D38,"")</f>
        <v>93.75</v>
      </c>
      <c r="V37" s="253" t="str">
        <f t="shared" si="157"/>
        <v/>
      </c>
      <c r="W37" s="253" t="str">
        <f t="shared" si="157"/>
        <v/>
      </c>
      <c r="X37" s="253">
        <f t="shared" si="157"/>
        <v>93.75</v>
      </c>
      <c r="Y37" s="253">
        <f t="shared" si="157"/>
        <v>94</v>
      </c>
      <c r="Z37" s="253">
        <f t="shared" si="157"/>
        <v>100</v>
      </c>
      <c r="AA37" s="253" t="str">
        <f t="shared" si="157"/>
        <v/>
      </c>
      <c r="AB37" s="253" t="str">
        <f t="shared" ref="AB37:AD37" si="158">IF(K37&gt;=$R$16,K37,"")</f>
        <v/>
      </c>
      <c r="AC37" s="253" t="str">
        <f t="shared" si="158"/>
        <v/>
      </c>
      <c r="AD37" s="253" t="str">
        <f t="shared" si="158"/>
        <v/>
      </c>
      <c r="AE37" s="254">
        <f t="shared" ref="AE37:AN37" si="159">IFERROR(RANK(U37,$U37:$AD37,0)+COUNTIF($U37:U37,U37)-1,"")</f>
        <v>3</v>
      </c>
      <c r="AF37" s="254" t="str">
        <f t="shared" si="159"/>
        <v/>
      </c>
      <c r="AG37" s="254" t="str">
        <f t="shared" si="159"/>
        <v/>
      </c>
      <c r="AH37" s="254">
        <f t="shared" si="159"/>
        <v>4</v>
      </c>
      <c r="AI37" s="254">
        <f t="shared" si="159"/>
        <v>2</v>
      </c>
      <c r="AJ37" s="254">
        <f t="shared" si="159"/>
        <v>1</v>
      </c>
      <c r="AK37" s="254" t="str">
        <f t="shared" si="159"/>
        <v/>
      </c>
      <c r="AL37" s="254" t="str">
        <f t="shared" si="159"/>
        <v/>
      </c>
      <c r="AM37" s="254" t="str">
        <f t="shared" si="159"/>
        <v/>
      </c>
      <c r="AN37" s="254" t="str">
        <f t="shared" si="159"/>
        <v/>
      </c>
      <c r="AO37" s="379" t="str">
        <f t="shared" si="18"/>
        <v>mampu memahami masalah sampah dan lingkungan, peduli dengan masalah lingkungan dalam bentuk respon yang kreatif berdasarkan prinsip desain yang baik</v>
      </c>
      <c r="AP37" s="380" t="str">
        <f t="shared" si="19"/>
        <v/>
      </c>
      <c r="AQ37" s="380" t="str">
        <f t="shared" si="20"/>
        <v>mampu memahami bentuk dan fungsi dasar/sederhana jadwal pelajaran, merancang jadwal pelajaran hias, dan membuat jadwal pelajaran hias berdasarkan rancangannya.</v>
      </c>
      <c r="AR37" s="380" t="str">
        <f t="shared" si="21"/>
        <v>mampu memahami bentuk dan fungsi dasar/sederhana wayang, mengidentifkasi hubungan wayang dengan seni rupa dan seni dan tradisi, dapat membuat tokoh wayang versinya sendiri, dandapat menjelaskan wayangnya.</v>
      </c>
      <c r="AS37" s="380" t="str">
        <f t="shared" si="22"/>
        <v/>
      </c>
      <c r="AT37" s="380" t="str">
        <f t="shared" si="23"/>
        <v>mampu menuliskan pengalaman, pemahamannya terkait karya seniman setempat dalam sebuah essai sebagai apresiasi seni</v>
      </c>
      <c r="AU37" s="380" t="str">
        <f t="shared" si="24"/>
        <v/>
      </c>
      <c r="AV37" s="380" t="str">
        <f t="shared" si="25"/>
        <v/>
      </c>
      <c r="AW37" s="380" t="str">
        <f t="shared" si="26"/>
        <v/>
      </c>
      <c r="AX37" s="380" t="str">
        <f t="shared" si="27"/>
        <v/>
      </c>
      <c r="AY37" s="255" t="str">
        <f t="shared" ref="AY37:BE37" si="160">IF(D38&lt;$R$16,D38,"")</f>
        <v/>
      </c>
      <c r="AZ37" s="255">
        <f t="shared" si="160"/>
        <v>90.625</v>
      </c>
      <c r="BA37" s="255">
        <f t="shared" si="160"/>
        <v>86</v>
      </c>
      <c r="BB37" s="255" t="str">
        <f t="shared" si="160"/>
        <v/>
      </c>
      <c r="BC37" s="255" t="str">
        <f t="shared" si="160"/>
        <v/>
      </c>
      <c r="BD37" s="255" t="str">
        <f t="shared" si="160"/>
        <v/>
      </c>
      <c r="BE37" s="255">
        <f t="shared" si="160"/>
        <v>0</v>
      </c>
      <c r="BF37" s="255">
        <f t="shared" ref="BF37:BH37" si="161">IF(K37&lt;$R$16,K37,"")</f>
        <v>0</v>
      </c>
      <c r="BG37" s="255">
        <f t="shared" si="161"/>
        <v>0</v>
      </c>
      <c r="BH37" s="255">
        <f t="shared" si="161"/>
        <v>0</v>
      </c>
      <c r="BI37" s="225" t="str">
        <f t="shared" ref="BI37:BR37" si="162">IFERROR(RANK(AY37,$AY37:$BH37,0)+COUNTIF($AY37:AY37,AY37)-1,"")</f>
        <v/>
      </c>
      <c r="BJ37" s="225">
        <f t="shared" si="162"/>
        <v>1</v>
      </c>
      <c r="BK37" s="225">
        <f t="shared" si="162"/>
        <v>2</v>
      </c>
      <c r="BL37" s="225" t="str">
        <f t="shared" si="162"/>
        <v/>
      </c>
      <c r="BM37" s="225" t="str">
        <f t="shared" si="162"/>
        <v/>
      </c>
      <c r="BN37" s="225" t="str">
        <f t="shared" si="162"/>
        <v/>
      </c>
      <c r="BO37" s="225">
        <f t="shared" si="162"/>
        <v>3</v>
      </c>
      <c r="BP37" s="225">
        <f t="shared" si="162"/>
        <v>4</v>
      </c>
      <c r="BQ37" s="225">
        <f t="shared" si="162"/>
        <v>5</v>
      </c>
      <c r="BR37" s="225">
        <f t="shared" si="162"/>
        <v>6</v>
      </c>
      <c r="BS37" s="379" t="str">
        <f t="shared" si="31"/>
        <v/>
      </c>
      <c r="BT37" s="377" t="str">
        <f t="shared" si="32"/>
        <v>mampu memahami unsur sains dalam layang-layang, merancang layang-layang, menggambar/melukis/menghias layang-layang, dan mengoperasikan layang-layang</v>
      </c>
      <c r="BU37" s="377" t="str">
        <f t="shared" si="33"/>
        <v/>
      </c>
      <c r="BV37" s="377" t="str">
        <f t="shared" si="34"/>
        <v/>
      </c>
      <c r="BW37" s="377" t="str">
        <f t="shared" si="35"/>
        <v>mampu membuat tokoh wayang versinya sendiri, menjelaskan, dan memainkannya secara mandiri atau berkelompok</v>
      </c>
      <c r="BX37" s="377" t="str">
        <f t="shared" si="36"/>
        <v/>
      </c>
      <c r="BY37" s="377">
        <f t="shared" si="37"/>
        <v>0</v>
      </c>
      <c r="BZ37" s="377">
        <f t="shared" si="38"/>
        <v>0</v>
      </c>
      <c r="CA37" s="377">
        <f t="shared" si="39"/>
        <v>0</v>
      </c>
      <c r="CB37" s="377">
        <f t="shared" si="40"/>
        <v>0</v>
      </c>
      <c r="CC37" s="257" t="str">
        <f t="shared" si="41"/>
        <v>Kompetensi dalam hal mampu memahami masalah sampah dan lingkungan, peduli dengan masalah lingkungan dalam bentuk respon yang kreatif berdasarkan prinsip desain yang baikmampu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37" s="257" t="str">
        <f t="shared" si="42"/>
        <v>Kompetensi dalam hal mampu memahami unsur sains dalam layang-layang, merancang layang-layang, menggambar/melukis/menghias layang-layang, dan mengoperasikan layang-layangmampu membuat tokoh wayang versinya sendiri, menjelaskan, dan memainkannya secara mandiri atau berkelompok perlu ditingkatkan.</v>
      </c>
    </row>
    <row r="38" spans="1:82" ht="18.75" customHeight="1">
      <c r="A38" s="190"/>
      <c r="B38" s="208">
        <f>'DATA PESERTA DIDIK'!A28</f>
        <v>23</v>
      </c>
      <c r="C38" s="248" t="str">
        <f>'DATA PESERTA DIDIK'!D28</f>
        <v>MUHAMMAD RAJASTA ANDISA KRISNATAMA</v>
      </c>
      <c r="D38" s="249">
        <v>93.75</v>
      </c>
      <c r="E38" s="249">
        <v>90.625</v>
      </c>
      <c r="F38" s="249">
        <v>86</v>
      </c>
      <c r="G38" s="249">
        <v>93.75</v>
      </c>
      <c r="H38" s="249">
        <v>94</v>
      </c>
      <c r="I38" s="249">
        <v>100</v>
      </c>
      <c r="J38" s="249"/>
      <c r="K38" s="249"/>
      <c r="L38" s="249"/>
      <c r="M38" s="249"/>
      <c r="N38" s="250">
        <f t="shared" si="6"/>
        <v>93.020833333333329</v>
      </c>
      <c r="O38" s="251"/>
      <c r="P38" s="251">
        <v>95.916666666666671</v>
      </c>
      <c r="Q38" s="250">
        <f t="shared" si="7"/>
        <v>95.916666666666671</v>
      </c>
      <c r="R38" s="252">
        <f t="shared" si="8"/>
        <v>93.9861111111111</v>
      </c>
      <c r="S38" s="190"/>
      <c r="T38" s="190"/>
      <c r="U38" s="253">
        <f t="shared" ref="U38:AA38" si="163">IF(D39&gt;=$R$16,D39,"")</f>
        <v>97.5</v>
      </c>
      <c r="V38" s="253" t="str">
        <f t="shared" si="163"/>
        <v/>
      </c>
      <c r="W38" s="253">
        <f t="shared" si="163"/>
        <v>94</v>
      </c>
      <c r="X38" s="253">
        <f t="shared" si="163"/>
        <v>97.5</v>
      </c>
      <c r="Y38" s="253" t="str">
        <f t="shared" si="163"/>
        <v/>
      </c>
      <c r="Z38" s="253">
        <f t="shared" si="163"/>
        <v>100</v>
      </c>
      <c r="AA38" s="253" t="str">
        <f t="shared" si="163"/>
        <v/>
      </c>
      <c r="AB38" s="253" t="str">
        <f t="shared" ref="AB38:AD38" si="164">IF(K38&gt;=$R$16,K38,"")</f>
        <v/>
      </c>
      <c r="AC38" s="253" t="str">
        <f t="shared" si="164"/>
        <v/>
      </c>
      <c r="AD38" s="253" t="str">
        <f t="shared" si="164"/>
        <v/>
      </c>
      <c r="AE38" s="254">
        <f t="shared" ref="AE38:AN38" si="165">IFERROR(RANK(U38,$U38:$AD38,0)+COUNTIF($U38:U38,U38)-1,"")</f>
        <v>2</v>
      </c>
      <c r="AF38" s="254" t="str">
        <f t="shared" si="165"/>
        <v/>
      </c>
      <c r="AG38" s="254">
        <f t="shared" si="165"/>
        <v>4</v>
      </c>
      <c r="AH38" s="254">
        <f t="shared" si="165"/>
        <v>3</v>
      </c>
      <c r="AI38" s="254" t="str">
        <f t="shared" si="165"/>
        <v/>
      </c>
      <c r="AJ38" s="254">
        <f t="shared" si="165"/>
        <v>1</v>
      </c>
      <c r="AK38" s="254" t="str">
        <f t="shared" si="165"/>
        <v/>
      </c>
      <c r="AL38" s="254" t="str">
        <f t="shared" si="165"/>
        <v/>
      </c>
      <c r="AM38" s="254" t="str">
        <f t="shared" si="165"/>
        <v/>
      </c>
      <c r="AN38" s="254" t="str">
        <f t="shared" si="165"/>
        <v/>
      </c>
      <c r="AO38" s="379" t="str">
        <f t="shared" si="18"/>
        <v/>
      </c>
      <c r="AP38" s="380" t="str">
        <f t="shared" si="19"/>
        <v/>
      </c>
      <c r="AQ38" s="380" t="str">
        <f t="shared" si="20"/>
        <v/>
      </c>
      <c r="AR38" s="380" t="str">
        <f t="shared" si="21"/>
        <v/>
      </c>
      <c r="AS38" s="380" t="str">
        <f t="shared" si="22"/>
        <v>mampu membuat tokoh wayang versinya sendiri, menjelaskan, dan memainkannya secara mandiri atau berkelompok</v>
      </c>
      <c r="AT38" s="380" t="str">
        <f t="shared" si="23"/>
        <v>mampu menuliskan pengalaman, pemahamannya terkait karya seniman setempat dalam sebuah essai sebagai apresiasi seni</v>
      </c>
      <c r="AU38" s="380" t="str">
        <f t="shared" si="24"/>
        <v/>
      </c>
      <c r="AV38" s="380" t="str">
        <f t="shared" si="25"/>
        <v/>
      </c>
      <c r="AW38" s="380" t="str">
        <f t="shared" si="26"/>
        <v/>
      </c>
      <c r="AX38" s="380" t="str">
        <f t="shared" si="27"/>
        <v/>
      </c>
      <c r="AY38" s="255" t="str">
        <f t="shared" ref="AY38:BE38" si="166">IF(D39&lt;$R$16,D39,"")</f>
        <v/>
      </c>
      <c r="AZ38" s="255">
        <f t="shared" si="166"/>
        <v>91.25</v>
      </c>
      <c r="BA38" s="255" t="str">
        <f t="shared" si="166"/>
        <v/>
      </c>
      <c r="BB38" s="255" t="str">
        <f t="shared" si="166"/>
        <v/>
      </c>
      <c r="BC38" s="255">
        <f t="shared" si="166"/>
        <v>90</v>
      </c>
      <c r="BD38" s="255" t="str">
        <f t="shared" si="166"/>
        <v/>
      </c>
      <c r="BE38" s="255">
        <f t="shared" si="166"/>
        <v>0</v>
      </c>
      <c r="BF38" s="255">
        <f t="shared" ref="BF38:BH38" si="167">IF(K38&lt;$R$16,K38,"")</f>
        <v>0</v>
      </c>
      <c r="BG38" s="255">
        <f t="shared" si="167"/>
        <v>0</v>
      </c>
      <c r="BH38" s="255">
        <f t="shared" si="167"/>
        <v>0</v>
      </c>
      <c r="BI38" s="225" t="str">
        <f t="shared" ref="BI38:BR38" si="168">IFERROR(RANK(AY38,$AY38:$BH38,0)+COUNTIF($AY38:AY38,AY38)-1,"")</f>
        <v/>
      </c>
      <c r="BJ38" s="225">
        <f t="shared" si="168"/>
        <v>1</v>
      </c>
      <c r="BK38" s="225" t="str">
        <f t="shared" si="168"/>
        <v/>
      </c>
      <c r="BL38" s="225" t="str">
        <f t="shared" si="168"/>
        <v/>
      </c>
      <c r="BM38" s="225">
        <f t="shared" si="168"/>
        <v>2</v>
      </c>
      <c r="BN38" s="225" t="str">
        <f t="shared" si="168"/>
        <v/>
      </c>
      <c r="BO38" s="225">
        <f t="shared" si="168"/>
        <v>3</v>
      </c>
      <c r="BP38" s="225">
        <f t="shared" si="168"/>
        <v>4</v>
      </c>
      <c r="BQ38" s="225">
        <f t="shared" si="168"/>
        <v>5</v>
      </c>
      <c r="BR38" s="225">
        <f t="shared" si="168"/>
        <v>6</v>
      </c>
      <c r="BS38" s="379" t="str">
        <f t="shared" si="31"/>
        <v>mampu memahami masalah sampah dan lingkungan, peduli dengan masalah lingkungan dalam bentuk respon yang kreatif berdasarkan prinsip desain yang baik</v>
      </c>
      <c r="BT38" s="377" t="str">
        <f t="shared" si="32"/>
        <v>mampu memahami unsur sains dalam layang-layang, merancang layang-layang, menggambar/melukis/menghias layang-layang, dan mengoperasikan layang-layang</v>
      </c>
      <c r="BU38" s="377" t="str">
        <f t="shared" si="33"/>
        <v>mampu memahami bentuk dan fungsi dasar/sederhana jadwal pelajaran, merancang jadwal pelajaran hias, dan membuat jadwal pelajaran hias berdasarkan rancangannya.</v>
      </c>
      <c r="BV38" s="377" t="str">
        <f t="shared" si="34"/>
        <v>mampu memahami bentuk dan fungsi dasar/sederhana wayang, mengidentifkasi hubungan wayang dengan seni rupa dan seni dan tradisi, dapat membuat tokoh wayang versinya sendiri, dandapat menjelaskan wayangnya.</v>
      </c>
      <c r="BW38" s="377" t="str">
        <f t="shared" si="35"/>
        <v/>
      </c>
      <c r="BX38" s="377" t="str">
        <f t="shared" si="36"/>
        <v/>
      </c>
      <c r="BY38" s="377">
        <f t="shared" si="37"/>
        <v>0</v>
      </c>
      <c r="BZ38" s="377">
        <f t="shared" si="38"/>
        <v>0</v>
      </c>
      <c r="CA38" s="377">
        <f t="shared" si="39"/>
        <v>0</v>
      </c>
      <c r="CB38" s="377">
        <f t="shared" si="40"/>
        <v>0</v>
      </c>
      <c r="CC38" s="257" t="str">
        <f t="shared" si="41"/>
        <v>Kompetensi dalam hal mampu membuat tokoh wayang versinya sendiri, menjelaskan, dan memainkannya secara mandiri atau berkelompokmampu menuliskan pengalaman, pemahamannya terkait karya seniman setempat dalam sebuah essai sebagai apresiasi seni sudah tercapai.</v>
      </c>
      <c r="CD38"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 perlu ditingkatkan.</v>
      </c>
    </row>
    <row r="39" spans="1:82" ht="18.75" customHeight="1">
      <c r="A39" s="190"/>
      <c r="B39" s="208">
        <f>'DATA PESERTA DIDIK'!A29</f>
        <v>24</v>
      </c>
      <c r="C39" s="248" t="str">
        <f>'DATA PESERTA DIDIK'!D29</f>
        <v>MUHAMMAD SABIAN ELDEN LAKSANA</v>
      </c>
      <c r="D39" s="249">
        <v>97.5</v>
      </c>
      <c r="E39" s="249">
        <v>91.25</v>
      </c>
      <c r="F39" s="249">
        <v>94</v>
      </c>
      <c r="G39" s="249">
        <v>97.5</v>
      </c>
      <c r="H39" s="249">
        <v>90</v>
      </c>
      <c r="I39" s="249">
        <v>100</v>
      </c>
      <c r="J39" s="249"/>
      <c r="K39" s="249"/>
      <c r="L39" s="249"/>
      <c r="M39" s="249"/>
      <c r="N39" s="250">
        <f t="shared" si="6"/>
        <v>95.041666666666671</v>
      </c>
      <c r="O39" s="251"/>
      <c r="P39" s="251">
        <v>95.833333333333329</v>
      </c>
      <c r="Q39" s="250">
        <f t="shared" si="7"/>
        <v>95.833333333333329</v>
      </c>
      <c r="R39" s="252">
        <f t="shared" si="8"/>
        <v>95.305555555555557</v>
      </c>
      <c r="S39" s="190"/>
      <c r="T39" s="190"/>
      <c r="U39" s="253">
        <f t="shared" ref="U39:AA39" si="169">IF(D40&gt;=$R$16,D40,"")</f>
        <v>96.875</v>
      </c>
      <c r="V39" s="253">
        <f t="shared" si="169"/>
        <v>96.875</v>
      </c>
      <c r="W39" s="253">
        <f t="shared" si="169"/>
        <v>100</v>
      </c>
      <c r="X39" s="253">
        <f t="shared" si="169"/>
        <v>96.875</v>
      </c>
      <c r="Y39" s="253">
        <f t="shared" si="169"/>
        <v>94</v>
      </c>
      <c r="Z39" s="253">
        <f t="shared" si="169"/>
        <v>100</v>
      </c>
      <c r="AA39" s="253" t="str">
        <f t="shared" si="169"/>
        <v/>
      </c>
      <c r="AB39" s="253" t="str">
        <f t="shared" ref="AB39:AD39" si="170">IF(K39&gt;=$R$16,K39,"")</f>
        <v/>
      </c>
      <c r="AC39" s="253" t="str">
        <f t="shared" si="170"/>
        <v/>
      </c>
      <c r="AD39" s="253" t="str">
        <f t="shared" si="170"/>
        <v/>
      </c>
      <c r="AE39" s="254">
        <f t="shared" ref="AE39:AN39" si="171">IFERROR(RANK(U39,$U39:$AD39,0)+COUNTIF($U39:U39,U39)-1,"")</f>
        <v>3</v>
      </c>
      <c r="AF39" s="254">
        <f t="shared" si="171"/>
        <v>4</v>
      </c>
      <c r="AG39" s="254">
        <f t="shared" si="171"/>
        <v>1</v>
      </c>
      <c r="AH39" s="254">
        <f t="shared" si="171"/>
        <v>5</v>
      </c>
      <c r="AI39" s="254">
        <f t="shared" si="171"/>
        <v>6</v>
      </c>
      <c r="AJ39" s="254">
        <f t="shared" si="171"/>
        <v>2</v>
      </c>
      <c r="AK39" s="254" t="str">
        <f t="shared" si="171"/>
        <v/>
      </c>
      <c r="AL39" s="254" t="str">
        <f t="shared" si="171"/>
        <v/>
      </c>
      <c r="AM39" s="254" t="str">
        <f t="shared" si="171"/>
        <v/>
      </c>
      <c r="AN39" s="254" t="str">
        <f t="shared" si="171"/>
        <v/>
      </c>
      <c r="AO39" s="379" t="str">
        <f t="shared" si="18"/>
        <v>mampu memahami masalah sampah dan lingkungan, peduli dengan masalah lingkungan dalam bentuk respon yang kreatif berdasarkan prinsip desain yang baik</v>
      </c>
      <c r="AP39" s="380" t="str">
        <f t="shared" si="19"/>
        <v/>
      </c>
      <c r="AQ39" s="380" t="str">
        <f t="shared" si="20"/>
        <v/>
      </c>
      <c r="AR39" s="380" t="str">
        <f t="shared" si="21"/>
        <v>mampu memahami bentuk dan fungsi dasar/sederhana wayang, mengidentifkasi hubungan wayang dengan seni rupa dan seni dan tradisi, dapat membuat tokoh wayang versinya sendiri, dandapat menjelaskan wayangnya.</v>
      </c>
      <c r="AS39" s="380" t="str">
        <f t="shared" si="22"/>
        <v/>
      </c>
      <c r="AT39" s="380" t="str">
        <f t="shared" si="23"/>
        <v>mampu menuliskan pengalaman, pemahamannya terkait karya seniman setempat dalam sebuah essai sebagai apresiasi seni</v>
      </c>
      <c r="AU39" s="380" t="str">
        <f t="shared" si="24"/>
        <v/>
      </c>
      <c r="AV39" s="380" t="str">
        <f t="shared" si="25"/>
        <v/>
      </c>
      <c r="AW39" s="380" t="str">
        <f t="shared" si="26"/>
        <v/>
      </c>
      <c r="AX39" s="380" t="str">
        <f t="shared" si="27"/>
        <v/>
      </c>
      <c r="AY39" s="255" t="str">
        <f t="shared" ref="AY39:BE39" si="172">IF(D40&lt;$R$16,D40,"")</f>
        <v/>
      </c>
      <c r="AZ39" s="255" t="str">
        <f t="shared" si="172"/>
        <v/>
      </c>
      <c r="BA39" s="255" t="str">
        <f t="shared" si="172"/>
        <v/>
      </c>
      <c r="BB39" s="255" t="str">
        <f t="shared" si="172"/>
        <v/>
      </c>
      <c r="BC39" s="255" t="str">
        <f t="shared" si="172"/>
        <v/>
      </c>
      <c r="BD39" s="255" t="str">
        <f t="shared" si="172"/>
        <v/>
      </c>
      <c r="BE39" s="255">
        <f t="shared" si="172"/>
        <v>0</v>
      </c>
      <c r="BF39" s="255">
        <f t="shared" ref="BF39:BH39" si="173">IF(K39&lt;$R$16,K39,"")</f>
        <v>0</v>
      </c>
      <c r="BG39" s="255">
        <f t="shared" si="173"/>
        <v>0</v>
      </c>
      <c r="BH39" s="255">
        <f t="shared" si="173"/>
        <v>0</v>
      </c>
      <c r="BI39" s="225" t="str">
        <f t="shared" ref="BI39:BR39" si="174">IFERROR(RANK(AY39,$AY39:$BH39,0)+COUNTIF($AY39:AY39,AY39)-1,"")</f>
        <v/>
      </c>
      <c r="BJ39" s="225" t="str">
        <f t="shared" si="174"/>
        <v/>
      </c>
      <c r="BK39" s="225" t="str">
        <f t="shared" si="174"/>
        <v/>
      </c>
      <c r="BL39" s="225" t="str">
        <f t="shared" si="174"/>
        <v/>
      </c>
      <c r="BM39" s="225" t="str">
        <f t="shared" si="174"/>
        <v/>
      </c>
      <c r="BN39" s="225" t="str">
        <f t="shared" si="174"/>
        <v/>
      </c>
      <c r="BO39" s="225">
        <f t="shared" si="174"/>
        <v>1</v>
      </c>
      <c r="BP39" s="225">
        <f t="shared" si="174"/>
        <v>2</v>
      </c>
      <c r="BQ39" s="225">
        <f t="shared" si="174"/>
        <v>3</v>
      </c>
      <c r="BR39" s="225">
        <f t="shared" si="174"/>
        <v>4</v>
      </c>
      <c r="BS39" s="379" t="str">
        <f t="shared" si="31"/>
        <v/>
      </c>
      <c r="BT39" s="377" t="str">
        <f t="shared" si="32"/>
        <v>mampu memahami unsur sains dalam layang-layang, merancang layang-layang, menggambar/melukis/menghias layang-layang, dan mengoperasikan layang-layang</v>
      </c>
      <c r="BU39" s="377" t="str">
        <f t="shared" si="33"/>
        <v>mampu memahami bentuk dan fungsi dasar/sederhana jadwal pelajaran, merancang jadwal pelajaran hias, dan membuat jadwal pelajaran hias berdasarkan rancangannya.</v>
      </c>
      <c r="BV39" s="377" t="str">
        <f t="shared" si="34"/>
        <v/>
      </c>
      <c r="BW39" s="377" t="str">
        <f t="shared" si="35"/>
        <v>mampu membuat tokoh wayang versinya sendiri, menjelaskan, dan memainkannya secara mandiri atau berkelompok</v>
      </c>
      <c r="BX39" s="377" t="str">
        <f t="shared" si="36"/>
        <v/>
      </c>
      <c r="BY39" s="377">
        <f t="shared" si="37"/>
        <v>0</v>
      </c>
      <c r="BZ39" s="377">
        <f t="shared" si="38"/>
        <v>0</v>
      </c>
      <c r="CA39" s="377">
        <f t="shared" si="39"/>
        <v>0</v>
      </c>
      <c r="CB39" s="377">
        <f t="shared" si="40"/>
        <v>0</v>
      </c>
      <c r="CC39" s="257" t="str">
        <f t="shared" si="41"/>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39" s="257" t="str">
        <f t="shared" si="42"/>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membuat tokoh wayang versinya sendiri, menjelaskan, dan memainkannya secara mandiri atau berkelompok perlu ditingkatkan.</v>
      </c>
    </row>
    <row r="40" spans="1:82" ht="18.75" customHeight="1">
      <c r="A40" s="190"/>
      <c r="B40" s="208">
        <f>'DATA PESERTA DIDIK'!A30</f>
        <v>25</v>
      </c>
      <c r="C40" s="248" t="str">
        <f>'DATA PESERTA DIDIK'!D30</f>
        <v>NARENDRA AZKA RAMADHAN</v>
      </c>
      <c r="D40" s="249">
        <v>96.875</v>
      </c>
      <c r="E40" s="249">
        <v>96.875</v>
      </c>
      <c r="F40" s="249">
        <v>100</v>
      </c>
      <c r="G40" s="249">
        <v>96.875</v>
      </c>
      <c r="H40" s="249">
        <v>94</v>
      </c>
      <c r="I40" s="249">
        <v>100</v>
      </c>
      <c r="J40" s="249"/>
      <c r="K40" s="249"/>
      <c r="L40" s="249"/>
      <c r="M40" s="249"/>
      <c r="N40" s="250">
        <f t="shared" si="6"/>
        <v>97.4375</v>
      </c>
      <c r="O40" s="251"/>
      <c r="P40" s="251">
        <v>96.958333333333329</v>
      </c>
      <c r="Q40" s="250">
        <f t="shared" si="7"/>
        <v>96.958333333333329</v>
      </c>
      <c r="R40" s="252">
        <f t="shared" si="8"/>
        <v>97.277777777777771</v>
      </c>
      <c r="S40" s="190"/>
      <c r="T40" s="190"/>
      <c r="U40" s="253">
        <f t="shared" ref="U40:AA40" si="175">IF(D41&gt;=$R$16,D41,"")</f>
        <v>96.875</v>
      </c>
      <c r="V40" s="253">
        <f t="shared" si="175"/>
        <v>100</v>
      </c>
      <c r="W40" s="253" t="str">
        <f t="shared" si="175"/>
        <v/>
      </c>
      <c r="X40" s="253">
        <f t="shared" si="175"/>
        <v>96.875</v>
      </c>
      <c r="Y40" s="253">
        <f t="shared" si="175"/>
        <v>96</v>
      </c>
      <c r="Z40" s="253">
        <f t="shared" si="175"/>
        <v>100</v>
      </c>
      <c r="AA40" s="253" t="str">
        <f t="shared" si="175"/>
        <v/>
      </c>
      <c r="AB40" s="253" t="str">
        <f t="shared" ref="AB40:AD40" si="176">IF(K40&gt;=$R$16,K40,"")</f>
        <v/>
      </c>
      <c r="AC40" s="253" t="str">
        <f t="shared" si="176"/>
        <v/>
      </c>
      <c r="AD40" s="253" t="str">
        <f t="shared" si="176"/>
        <v/>
      </c>
      <c r="AE40" s="254">
        <f t="shared" ref="AE40:AN40" si="177">IFERROR(RANK(U40,$U40:$AD40,0)+COUNTIF($U40:U40,U40)-1,"")</f>
        <v>3</v>
      </c>
      <c r="AF40" s="254">
        <f t="shared" si="177"/>
        <v>1</v>
      </c>
      <c r="AG40" s="254" t="str">
        <f t="shared" si="177"/>
        <v/>
      </c>
      <c r="AH40" s="254">
        <f t="shared" si="177"/>
        <v>4</v>
      </c>
      <c r="AI40" s="254">
        <f t="shared" si="177"/>
        <v>5</v>
      </c>
      <c r="AJ40" s="254">
        <f t="shared" si="177"/>
        <v>2</v>
      </c>
      <c r="AK40" s="254" t="str">
        <f t="shared" si="177"/>
        <v/>
      </c>
      <c r="AL40" s="254" t="str">
        <f t="shared" si="177"/>
        <v/>
      </c>
      <c r="AM40" s="254" t="str">
        <f t="shared" si="177"/>
        <v/>
      </c>
      <c r="AN40" s="254" t="str">
        <f t="shared" si="177"/>
        <v/>
      </c>
      <c r="AO40" s="379" t="str">
        <f t="shared" si="18"/>
        <v/>
      </c>
      <c r="AP40" s="380" t="str">
        <f t="shared" si="19"/>
        <v/>
      </c>
      <c r="AQ40" s="380" t="str">
        <f t="shared" si="20"/>
        <v>mampu memahami bentuk dan fungsi dasar/sederhana jadwal pelajaran, merancang jadwal pelajaran hias, dan membuat jadwal pelajaran hias berdasarkan rancangannya.</v>
      </c>
      <c r="AR40" s="380" t="str">
        <f t="shared" si="21"/>
        <v/>
      </c>
      <c r="AS40" s="380" t="str">
        <f t="shared" si="22"/>
        <v/>
      </c>
      <c r="AT40" s="380" t="str">
        <f t="shared" si="23"/>
        <v>mampu menuliskan pengalaman, pemahamannya terkait karya seniman setempat dalam sebuah essai sebagai apresiasi seni</v>
      </c>
      <c r="AU40" s="380" t="str">
        <f t="shared" si="24"/>
        <v/>
      </c>
      <c r="AV40" s="380" t="str">
        <f t="shared" si="25"/>
        <v/>
      </c>
      <c r="AW40" s="380" t="str">
        <f t="shared" si="26"/>
        <v/>
      </c>
      <c r="AX40" s="380" t="str">
        <f t="shared" si="27"/>
        <v/>
      </c>
      <c r="AY40" s="255" t="str">
        <f t="shared" ref="AY40:BE40" si="178">IF(D41&lt;$R$16,D41,"")</f>
        <v/>
      </c>
      <c r="AZ40" s="255" t="str">
        <f t="shared" si="178"/>
        <v/>
      </c>
      <c r="BA40" s="255">
        <f t="shared" si="178"/>
        <v>86</v>
      </c>
      <c r="BB40" s="255" t="str">
        <f t="shared" si="178"/>
        <v/>
      </c>
      <c r="BC40" s="255" t="str">
        <f t="shared" si="178"/>
        <v/>
      </c>
      <c r="BD40" s="255" t="str">
        <f t="shared" si="178"/>
        <v/>
      </c>
      <c r="BE40" s="255">
        <f t="shared" si="178"/>
        <v>0</v>
      </c>
      <c r="BF40" s="255">
        <f t="shared" ref="BF40:BH40" si="179">IF(K40&lt;$R$16,K40,"")</f>
        <v>0</v>
      </c>
      <c r="BG40" s="255">
        <f t="shared" si="179"/>
        <v>0</v>
      </c>
      <c r="BH40" s="255">
        <f t="shared" si="179"/>
        <v>0</v>
      </c>
      <c r="BI40" s="225" t="str">
        <f t="shared" ref="BI40:BR40" si="180">IFERROR(RANK(AY40,$AY40:$BH40,0)+COUNTIF($AY40:AY40,AY40)-1,"")</f>
        <v/>
      </c>
      <c r="BJ40" s="225" t="str">
        <f t="shared" si="180"/>
        <v/>
      </c>
      <c r="BK40" s="225">
        <f t="shared" si="180"/>
        <v>1</v>
      </c>
      <c r="BL40" s="225" t="str">
        <f t="shared" si="180"/>
        <v/>
      </c>
      <c r="BM40" s="225" t="str">
        <f t="shared" si="180"/>
        <v/>
      </c>
      <c r="BN40" s="225" t="str">
        <f t="shared" si="180"/>
        <v/>
      </c>
      <c r="BO40" s="225">
        <f t="shared" si="180"/>
        <v>2</v>
      </c>
      <c r="BP40" s="225">
        <f t="shared" si="180"/>
        <v>3</v>
      </c>
      <c r="BQ40" s="225">
        <f t="shared" si="180"/>
        <v>4</v>
      </c>
      <c r="BR40" s="225">
        <f t="shared" si="180"/>
        <v>5</v>
      </c>
      <c r="BS40" s="379" t="str">
        <f t="shared" si="31"/>
        <v>mampu memahami masalah sampah dan lingkungan, peduli dengan masalah lingkungan dalam bentuk respon yang kreatif berdasarkan prinsip desain yang baik</v>
      </c>
      <c r="BT40" s="377" t="str">
        <f t="shared" si="32"/>
        <v>mampu memahami unsur sains dalam layang-layang, merancang layang-layang, menggambar/melukis/menghias layang-layang, dan mengoperasikan layang-layang</v>
      </c>
      <c r="BU40" s="377" t="str">
        <f t="shared" si="33"/>
        <v/>
      </c>
      <c r="BV40" s="377" t="str">
        <f t="shared" si="34"/>
        <v>mampu memahami bentuk dan fungsi dasar/sederhana wayang, mengidentifkasi hubungan wayang dengan seni rupa dan seni dan tradisi, dapat membuat tokoh wayang versinya sendiri, dandapat menjelaskan wayangnya.</v>
      </c>
      <c r="BW40" s="377" t="str">
        <f t="shared" si="35"/>
        <v>mampu membuat tokoh wayang versinya sendiri, menjelaskan, dan memainkannya secara mandiri atau berkelompok</v>
      </c>
      <c r="BX40" s="377" t="str">
        <f t="shared" si="36"/>
        <v/>
      </c>
      <c r="BY40" s="377">
        <f t="shared" si="37"/>
        <v>0</v>
      </c>
      <c r="BZ40" s="377">
        <f t="shared" si="38"/>
        <v>0</v>
      </c>
      <c r="CA40" s="377">
        <f t="shared" si="39"/>
        <v>0</v>
      </c>
      <c r="CB40" s="377">
        <f t="shared" si="40"/>
        <v>0</v>
      </c>
      <c r="CC40"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0"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1" spans="1:82" ht="18.75" customHeight="1">
      <c r="A41" s="190"/>
      <c r="B41" s="208">
        <f>'DATA PESERTA DIDIK'!A31</f>
        <v>26</v>
      </c>
      <c r="C41" s="248" t="str">
        <f>'DATA PESERTA DIDIK'!D31</f>
        <v>NAUFAL IHSAN HAWARI</v>
      </c>
      <c r="D41" s="249">
        <v>96.875</v>
      </c>
      <c r="E41" s="249">
        <v>100</v>
      </c>
      <c r="F41" s="249">
        <v>86</v>
      </c>
      <c r="G41" s="249">
        <v>96.875</v>
      </c>
      <c r="H41" s="249">
        <v>96</v>
      </c>
      <c r="I41" s="249">
        <v>100</v>
      </c>
      <c r="J41" s="249"/>
      <c r="K41" s="249"/>
      <c r="L41" s="249"/>
      <c r="M41" s="249"/>
      <c r="N41" s="250">
        <f t="shared" si="6"/>
        <v>95.958333333333329</v>
      </c>
      <c r="O41" s="251"/>
      <c r="P41" s="251">
        <v>97.625</v>
      </c>
      <c r="Q41" s="250">
        <f t="shared" si="7"/>
        <v>97.625</v>
      </c>
      <c r="R41" s="252">
        <f t="shared" si="8"/>
        <v>96.513888888888872</v>
      </c>
      <c r="S41" s="190"/>
      <c r="T41" s="190"/>
      <c r="U41" s="253">
        <f t="shared" ref="U41:AA41" si="181">IF(D42&gt;=$R$16,D42,"")</f>
        <v>96.875</v>
      </c>
      <c r="V41" s="253">
        <f t="shared" si="181"/>
        <v>100</v>
      </c>
      <c r="W41" s="253">
        <f t="shared" si="181"/>
        <v>100</v>
      </c>
      <c r="X41" s="253">
        <f t="shared" si="181"/>
        <v>96.875</v>
      </c>
      <c r="Y41" s="253">
        <f t="shared" si="181"/>
        <v>94</v>
      </c>
      <c r="Z41" s="253">
        <f t="shared" si="181"/>
        <v>100</v>
      </c>
      <c r="AA41" s="253" t="str">
        <f t="shared" si="181"/>
        <v/>
      </c>
      <c r="AB41" s="253" t="str">
        <f t="shared" ref="AB41:AD41" si="182">IF(K41&gt;=$R$16,K41,"")</f>
        <v/>
      </c>
      <c r="AC41" s="253" t="str">
        <f t="shared" si="182"/>
        <v/>
      </c>
      <c r="AD41" s="253" t="str">
        <f t="shared" si="182"/>
        <v/>
      </c>
      <c r="AE41" s="254">
        <f t="shared" ref="AE41:AN41" si="183">IFERROR(RANK(U41,$U41:$AD41,0)+COUNTIF($U41:U41,U41)-1,"")</f>
        <v>4</v>
      </c>
      <c r="AF41" s="254">
        <f t="shared" si="183"/>
        <v>1</v>
      </c>
      <c r="AG41" s="254">
        <f t="shared" si="183"/>
        <v>2</v>
      </c>
      <c r="AH41" s="254">
        <f t="shared" si="183"/>
        <v>5</v>
      </c>
      <c r="AI41" s="254">
        <f t="shared" si="183"/>
        <v>6</v>
      </c>
      <c r="AJ41" s="254">
        <f t="shared" si="183"/>
        <v>3</v>
      </c>
      <c r="AK41" s="254" t="str">
        <f t="shared" si="183"/>
        <v/>
      </c>
      <c r="AL41" s="254" t="str">
        <f t="shared" si="183"/>
        <v/>
      </c>
      <c r="AM41" s="254" t="str">
        <f t="shared" si="183"/>
        <v/>
      </c>
      <c r="AN41" s="254" t="str">
        <f t="shared" si="183"/>
        <v/>
      </c>
      <c r="AO41" s="379" t="str">
        <f t="shared" si="18"/>
        <v>mampu memahami masalah sampah dan lingkungan, peduli dengan masalah lingkungan dalam bentuk respon yang kreatif berdasarkan prinsip desain yang baik</v>
      </c>
      <c r="AP41" s="380" t="str">
        <f t="shared" si="19"/>
        <v>mampu memahami unsur sains dalam layang-layang, merancang layang-layang, menggambar/melukis/menghias layang-layang, dan mengoperasikan layang-layang</v>
      </c>
      <c r="AQ41" s="380" t="str">
        <f t="shared" si="20"/>
        <v/>
      </c>
      <c r="AR41" s="380" t="str">
        <f t="shared" si="21"/>
        <v>mampu memahami bentuk dan fungsi dasar/sederhana wayang, mengidentifkasi hubungan wayang dengan seni rupa dan seni dan tradisi, dapat membuat tokoh wayang versinya sendiri, dandapat menjelaskan wayangnya.</v>
      </c>
      <c r="AS41" s="380" t="str">
        <f t="shared" si="22"/>
        <v/>
      </c>
      <c r="AT41" s="380" t="str">
        <f t="shared" si="23"/>
        <v>mampu menuliskan pengalaman, pemahamannya terkait karya seniman setempat dalam sebuah essai sebagai apresiasi seni</v>
      </c>
      <c r="AU41" s="380" t="str">
        <f t="shared" si="24"/>
        <v/>
      </c>
      <c r="AV41" s="380" t="str">
        <f t="shared" si="25"/>
        <v/>
      </c>
      <c r="AW41" s="380" t="str">
        <f t="shared" si="26"/>
        <v/>
      </c>
      <c r="AX41" s="380" t="str">
        <f t="shared" si="27"/>
        <v/>
      </c>
      <c r="AY41" s="255" t="str">
        <f t="shared" ref="AY41:BE41" si="184">IF(D42&lt;$R$16,D42,"")</f>
        <v/>
      </c>
      <c r="AZ41" s="255" t="str">
        <f t="shared" si="184"/>
        <v/>
      </c>
      <c r="BA41" s="255" t="str">
        <f t="shared" si="184"/>
        <v/>
      </c>
      <c r="BB41" s="255" t="str">
        <f t="shared" si="184"/>
        <v/>
      </c>
      <c r="BC41" s="255" t="str">
        <f t="shared" si="184"/>
        <v/>
      </c>
      <c r="BD41" s="255" t="str">
        <f t="shared" si="184"/>
        <v/>
      </c>
      <c r="BE41" s="255">
        <f t="shared" si="184"/>
        <v>0</v>
      </c>
      <c r="BF41" s="255">
        <f t="shared" ref="BF41:BH41" si="185">IF(K41&lt;$R$16,K41,"")</f>
        <v>0</v>
      </c>
      <c r="BG41" s="255">
        <f t="shared" si="185"/>
        <v>0</v>
      </c>
      <c r="BH41" s="255">
        <f t="shared" si="185"/>
        <v>0</v>
      </c>
      <c r="BI41" s="225" t="str">
        <f t="shared" ref="BI41:BR41" si="186">IFERROR(RANK(AY41,$AY41:$BH41,0)+COUNTIF($AY41:AY41,AY41)-1,"")</f>
        <v/>
      </c>
      <c r="BJ41" s="225" t="str">
        <f t="shared" si="186"/>
        <v/>
      </c>
      <c r="BK41" s="225" t="str">
        <f t="shared" si="186"/>
        <v/>
      </c>
      <c r="BL41" s="225" t="str">
        <f t="shared" si="186"/>
        <v/>
      </c>
      <c r="BM41" s="225" t="str">
        <f t="shared" si="186"/>
        <v/>
      </c>
      <c r="BN41" s="225" t="str">
        <f t="shared" si="186"/>
        <v/>
      </c>
      <c r="BO41" s="225">
        <f t="shared" si="186"/>
        <v>1</v>
      </c>
      <c r="BP41" s="225">
        <f t="shared" si="186"/>
        <v>2</v>
      </c>
      <c r="BQ41" s="225">
        <f t="shared" si="186"/>
        <v>3</v>
      </c>
      <c r="BR41" s="225">
        <f t="shared" si="186"/>
        <v>4</v>
      </c>
      <c r="BS41" s="379" t="str">
        <f t="shared" si="31"/>
        <v/>
      </c>
      <c r="BT41" s="377" t="str">
        <f t="shared" si="32"/>
        <v/>
      </c>
      <c r="BU41" s="377" t="str">
        <f t="shared" si="33"/>
        <v>mampu memahami bentuk dan fungsi dasar/sederhana jadwal pelajaran, merancang jadwal pelajaran hias, dan membuat jadwal pelajaran hias berdasarkan rancangannya.</v>
      </c>
      <c r="BV41" s="377" t="str">
        <f t="shared" si="34"/>
        <v/>
      </c>
      <c r="BW41" s="377" t="str">
        <f t="shared" si="35"/>
        <v>mampu membuat tokoh wayang versinya sendiri, menjelaskan, dan memainkannya secara mandiri atau berkelompok</v>
      </c>
      <c r="BX41" s="377" t="str">
        <f t="shared" si="36"/>
        <v/>
      </c>
      <c r="BY41" s="377">
        <f t="shared" si="37"/>
        <v>0</v>
      </c>
      <c r="BZ41" s="377">
        <f t="shared" si="38"/>
        <v>0</v>
      </c>
      <c r="CA41" s="377">
        <f t="shared" si="39"/>
        <v>0</v>
      </c>
      <c r="CB41" s="377">
        <f t="shared" si="40"/>
        <v>0</v>
      </c>
      <c r="CC41" s="257" t="str">
        <f t="shared" si="41"/>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menuliskan pengalaman, pemahamannya terkait karya seniman setempat dalam sebuah essai sebagai apresiasi seni sudah tercapai.</v>
      </c>
      <c r="CD41" s="257" t="str">
        <f t="shared" si="42"/>
        <v>Kompetensi dalam hal mampu memahami bentuk dan fungsi dasar/sederhana jadwal pelajaran, merancang jadwal pelajaran hias, dan membuat jadwal pelajaran hias berdasarkan rancangannya.mampu membuat tokoh wayang versinya sendiri, menjelaskan, dan memainkannya secara mandiri atau berkelompok perlu ditingkatkan.</v>
      </c>
    </row>
    <row r="42" spans="1:82" ht="18.75" customHeight="1">
      <c r="A42" s="190"/>
      <c r="B42" s="208">
        <f>'DATA PESERTA DIDIK'!A32</f>
        <v>27</v>
      </c>
      <c r="C42" s="248" t="str">
        <f>'DATA PESERTA DIDIK'!D32</f>
        <v>SULTAN ATHALA DAVILLIO JAYANEGARA</v>
      </c>
      <c r="D42" s="249">
        <v>96.875</v>
      </c>
      <c r="E42" s="249">
        <v>100</v>
      </c>
      <c r="F42" s="249">
        <v>100</v>
      </c>
      <c r="G42" s="249">
        <v>96.875</v>
      </c>
      <c r="H42" s="249">
        <v>94</v>
      </c>
      <c r="I42" s="249">
        <v>100</v>
      </c>
      <c r="J42" s="249"/>
      <c r="K42" s="249"/>
      <c r="L42" s="249"/>
      <c r="M42" s="249"/>
      <c r="N42" s="250">
        <f t="shared" si="6"/>
        <v>97.958333333333329</v>
      </c>
      <c r="O42" s="251"/>
      <c r="P42" s="251">
        <v>96.958333333333329</v>
      </c>
      <c r="Q42" s="250">
        <f t="shared" si="7"/>
        <v>96.958333333333329</v>
      </c>
      <c r="R42" s="252">
        <f t="shared" si="8"/>
        <v>97.625</v>
      </c>
      <c r="S42" s="190"/>
      <c r="T42" s="190"/>
      <c r="U42" s="253">
        <f t="shared" ref="U42:AA42" si="187">IF(D43&gt;=$R$16,D43,"")</f>
        <v>96.875</v>
      </c>
      <c r="V42" s="253">
        <f t="shared" si="187"/>
        <v>100</v>
      </c>
      <c r="W42" s="253">
        <f t="shared" si="187"/>
        <v>100</v>
      </c>
      <c r="X42" s="253">
        <f t="shared" si="187"/>
        <v>96.875</v>
      </c>
      <c r="Y42" s="253">
        <f t="shared" si="187"/>
        <v>96</v>
      </c>
      <c r="Z42" s="253">
        <f t="shared" si="187"/>
        <v>100</v>
      </c>
      <c r="AA42" s="253" t="str">
        <f t="shared" si="187"/>
        <v/>
      </c>
      <c r="AB42" s="253" t="str">
        <f t="shared" ref="AB42:AD42" si="188">IF(K42&gt;=$R$16,K42,"")</f>
        <v/>
      </c>
      <c r="AC42" s="253" t="str">
        <f t="shared" si="188"/>
        <v/>
      </c>
      <c r="AD42" s="253" t="str">
        <f t="shared" si="188"/>
        <v/>
      </c>
      <c r="AE42" s="254">
        <f t="shared" ref="AE42:AN42" si="189">IFERROR(RANK(U42,$U42:$AD42,0)+COUNTIF($U42:U42,U42)-1,"")</f>
        <v>4</v>
      </c>
      <c r="AF42" s="254">
        <f t="shared" si="189"/>
        <v>1</v>
      </c>
      <c r="AG42" s="254">
        <f t="shared" si="189"/>
        <v>2</v>
      </c>
      <c r="AH42" s="254">
        <f t="shared" si="189"/>
        <v>5</v>
      </c>
      <c r="AI42" s="254">
        <f t="shared" si="189"/>
        <v>6</v>
      </c>
      <c r="AJ42" s="254">
        <f t="shared" si="189"/>
        <v>3</v>
      </c>
      <c r="AK42" s="254" t="str">
        <f t="shared" si="189"/>
        <v/>
      </c>
      <c r="AL42" s="254" t="str">
        <f t="shared" si="189"/>
        <v/>
      </c>
      <c r="AM42" s="254" t="str">
        <f t="shared" si="189"/>
        <v/>
      </c>
      <c r="AN42" s="254" t="str">
        <f t="shared" si="189"/>
        <v/>
      </c>
      <c r="AO42" s="379" t="str">
        <f t="shared" si="18"/>
        <v/>
      </c>
      <c r="AP42" s="380" t="str">
        <f t="shared" si="19"/>
        <v>mampu memahami unsur sains dalam layang-layang, merancang layang-layang, menggambar/melukis/menghias layang-layang, dan mengoperasikan layang-layang</v>
      </c>
      <c r="AQ42" s="380" t="str">
        <f t="shared" si="20"/>
        <v>mampu memahami bentuk dan fungsi dasar/sederhana jadwal pelajaran, merancang jadwal pelajaran hias, dan membuat jadwal pelajaran hias berdasarkan rancangannya.</v>
      </c>
      <c r="AR42" s="380" t="str">
        <f t="shared" si="21"/>
        <v/>
      </c>
      <c r="AS42" s="380" t="str">
        <f t="shared" si="22"/>
        <v/>
      </c>
      <c r="AT42" s="380" t="str">
        <f t="shared" si="23"/>
        <v>mampu menuliskan pengalaman, pemahamannya terkait karya seniman setempat dalam sebuah essai sebagai apresiasi seni</v>
      </c>
      <c r="AU42" s="380" t="str">
        <f t="shared" si="24"/>
        <v/>
      </c>
      <c r="AV42" s="380" t="str">
        <f t="shared" si="25"/>
        <v/>
      </c>
      <c r="AW42" s="380" t="str">
        <f t="shared" si="26"/>
        <v/>
      </c>
      <c r="AX42" s="380" t="str">
        <f t="shared" si="27"/>
        <v/>
      </c>
      <c r="AY42" s="255" t="str">
        <f t="shared" ref="AY42:BE42" si="190">IF(D43&lt;$R$16,D43,"")</f>
        <v/>
      </c>
      <c r="AZ42" s="255" t="str">
        <f t="shared" si="190"/>
        <v/>
      </c>
      <c r="BA42" s="255" t="str">
        <f t="shared" si="190"/>
        <v/>
      </c>
      <c r="BB42" s="255" t="str">
        <f t="shared" si="190"/>
        <v/>
      </c>
      <c r="BC42" s="255" t="str">
        <f t="shared" si="190"/>
        <v/>
      </c>
      <c r="BD42" s="255" t="str">
        <f t="shared" si="190"/>
        <v/>
      </c>
      <c r="BE42" s="255">
        <f t="shared" si="190"/>
        <v>0</v>
      </c>
      <c r="BF42" s="255">
        <f t="shared" ref="BF42:BH42" si="191">IF(K42&lt;$R$16,K42,"")</f>
        <v>0</v>
      </c>
      <c r="BG42" s="255">
        <f t="shared" si="191"/>
        <v>0</v>
      </c>
      <c r="BH42" s="255">
        <f t="shared" si="191"/>
        <v>0</v>
      </c>
      <c r="BI42" s="225" t="str">
        <f t="shared" ref="BI42:BR42" si="192">IFERROR(RANK(AY42,$AY42:$BH42,0)+COUNTIF($AY42:AY42,AY42)-1,"")</f>
        <v/>
      </c>
      <c r="BJ42" s="225" t="str">
        <f t="shared" si="192"/>
        <v/>
      </c>
      <c r="BK42" s="225" t="str">
        <f t="shared" si="192"/>
        <v/>
      </c>
      <c r="BL42" s="225" t="str">
        <f t="shared" si="192"/>
        <v/>
      </c>
      <c r="BM42" s="225" t="str">
        <f t="shared" si="192"/>
        <v/>
      </c>
      <c r="BN42" s="225" t="str">
        <f t="shared" si="192"/>
        <v/>
      </c>
      <c r="BO42" s="225">
        <f t="shared" si="192"/>
        <v>1</v>
      </c>
      <c r="BP42" s="225">
        <f t="shared" si="192"/>
        <v>2</v>
      </c>
      <c r="BQ42" s="225">
        <f t="shared" si="192"/>
        <v>3</v>
      </c>
      <c r="BR42" s="225">
        <f t="shared" si="192"/>
        <v>4</v>
      </c>
      <c r="BS42" s="379" t="str">
        <f t="shared" si="31"/>
        <v>mampu memahami masalah sampah dan lingkungan, peduli dengan masalah lingkungan dalam bentuk respon yang kreatif berdasarkan prinsip desain yang baik</v>
      </c>
      <c r="BT42" s="377" t="str">
        <f t="shared" si="32"/>
        <v/>
      </c>
      <c r="BU42" s="377" t="str">
        <f t="shared" si="33"/>
        <v/>
      </c>
      <c r="BV42" s="377" t="str">
        <f t="shared" si="34"/>
        <v>mampu memahami bentuk dan fungsi dasar/sederhana wayang, mengidentifkasi hubungan wayang dengan seni rupa dan seni dan tradisi, dapat membuat tokoh wayang versinya sendiri, dandapat menjelaskan wayangnya.</v>
      </c>
      <c r="BW42" s="377" t="str">
        <f t="shared" si="35"/>
        <v>mampu membuat tokoh wayang versinya sendiri, menjelaskan, dan memainkannya secara mandiri atau berkelompok</v>
      </c>
      <c r="BX42" s="377" t="str">
        <f t="shared" si="36"/>
        <v/>
      </c>
      <c r="BY42" s="377">
        <f t="shared" si="37"/>
        <v>0</v>
      </c>
      <c r="BZ42" s="377">
        <f t="shared" si="38"/>
        <v>0</v>
      </c>
      <c r="CA42" s="377">
        <f t="shared" si="39"/>
        <v>0</v>
      </c>
      <c r="CB42" s="377">
        <f t="shared" si="40"/>
        <v>0</v>
      </c>
      <c r="CC42"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2"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3" spans="1:82" ht="18.75" customHeight="1">
      <c r="A43" s="190"/>
      <c r="B43" s="208">
        <f>'DATA PESERTA DIDIK'!A33</f>
        <v>28</v>
      </c>
      <c r="C43" s="248" t="str">
        <f>'DATA PESERTA DIDIK'!D33</f>
        <v>SYIFA AZZAHRA RAHMANIA</v>
      </c>
      <c r="D43" s="249">
        <v>96.875</v>
      </c>
      <c r="E43" s="249">
        <v>100</v>
      </c>
      <c r="F43" s="249">
        <v>100</v>
      </c>
      <c r="G43" s="249">
        <v>96.875</v>
      </c>
      <c r="H43" s="249">
        <v>96</v>
      </c>
      <c r="I43" s="249">
        <v>100</v>
      </c>
      <c r="J43" s="249"/>
      <c r="K43" s="249"/>
      <c r="L43" s="249"/>
      <c r="M43" s="249"/>
      <c r="N43" s="250">
        <f t="shared" si="6"/>
        <v>98.291666666666671</v>
      </c>
      <c r="O43" s="251"/>
      <c r="P43" s="251">
        <v>97.625</v>
      </c>
      <c r="Q43" s="250">
        <f t="shared" si="7"/>
        <v>97.625</v>
      </c>
      <c r="R43" s="252">
        <f t="shared" si="8"/>
        <v>98.069444444444457</v>
      </c>
      <c r="S43" s="190"/>
      <c r="T43" s="190"/>
      <c r="U43" s="253">
        <f t="shared" ref="U43:AA43" si="193">IF(D44&gt;=$R$16,D44,"")</f>
        <v>96.875</v>
      </c>
      <c r="V43" s="253">
        <f t="shared" si="193"/>
        <v>100</v>
      </c>
      <c r="W43" s="253">
        <f t="shared" si="193"/>
        <v>100</v>
      </c>
      <c r="X43" s="253">
        <f t="shared" si="193"/>
        <v>96.875</v>
      </c>
      <c r="Y43" s="253">
        <f t="shared" si="193"/>
        <v>98</v>
      </c>
      <c r="Z43" s="253">
        <f t="shared" si="193"/>
        <v>100</v>
      </c>
      <c r="AA43" s="253" t="str">
        <f t="shared" si="193"/>
        <v/>
      </c>
      <c r="AB43" s="253" t="str">
        <f t="shared" ref="AB43:AD43" si="194">IF(K43&gt;=$R$16,K43,"")</f>
        <v/>
      </c>
      <c r="AC43" s="253" t="str">
        <f t="shared" si="194"/>
        <v/>
      </c>
      <c r="AD43" s="253" t="str">
        <f t="shared" si="194"/>
        <v/>
      </c>
      <c r="AE43" s="254">
        <f t="shared" ref="AE43:AN43" si="195">IFERROR(RANK(U43,$U43:$AD43,0)+COUNTIF($U43:U43,U43)-1,"")</f>
        <v>5</v>
      </c>
      <c r="AF43" s="254">
        <f t="shared" si="195"/>
        <v>1</v>
      </c>
      <c r="AG43" s="254">
        <f t="shared" si="195"/>
        <v>2</v>
      </c>
      <c r="AH43" s="254">
        <f t="shared" si="195"/>
        <v>6</v>
      </c>
      <c r="AI43" s="254">
        <f t="shared" si="195"/>
        <v>4</v>
      </c>
      <c r="AJ43" s="254">
        <f t="shared" si="195"/>
        <v>3</v>
      </c>
      <c r="AK43" s="254" t="str">
        <f t="shared" si="195"/>
        <v/>
      </c>
      <c r="AL43" s="254" t="str">
        <f t="shared" si="195"/>
        <v/>
      </c>
      <c r="AM43" s="254" t="str">
        <f t="shared" si="195"/>
        <v/>
      </c>
      <c r="AN43" s="254" t="str">
        <f t="shared" si="195"/>
        <v/>
      </c>
      <c r="AO43" s="379" t="str">
        <f t="shared" si="18"/>
        <v/>
      </c>
      <c r="AP43" s="380" t="str">
        <f t="shared" si="19"/>
        <v>mampu memahami unsur sains dalam layang-layang, merancang layang-layang, menggambar/melukis/menghias layang-layang, dan mengoperasikan layang-layang</v>
      </c>
      <c r="AQ43" s="380" t="str">
        <f t="shared" si="20"/>
        <v>mampu memahami bentuk dan fungsi dasar/sederhana jadwal pelajaran, merancang jadwal pelajaran hias, dan membuat jadwal pelajaran hias berdasarkan rancangannya.</v>
      </c>
      <c r="AR43" s="380" t="str">
        <f t="shared" si="21"/>
        <v/>
      </c>
      <c r="AS43" s="380" t="str">
        <f t="shared" si="22"/>
        <v/>
      </c>
      <c r="AT43" s="380" t="str">
        <f t="shared" si="23"/>
        <v>mampu menuliskan pengalaman, pemahamannya terkait karya seniman setempat dalam sebuah essai sebagai apresiasi seni</v>
      </c>
      <c r="AU43" s="380" t="str">
        <f t="shared" si="24"/>
        <v/>
      </c>
      <c r="AV43" s="380" t="str">
        <f t="shared" si="25"/>
        <v/>
      </c>
      <c r="AW43" s="380" t="str">
        <f t="shared" si="26"/>
        <v/>
      </c>
      <c r="AX43" s="380" t="str">
        <f t="shared" si="27"/>
        <v/>
      </c>
      <c r="AY43" s="255" t="str">
        <f t="shared" ref="AY43:BE43" si="196">IF(D44&lt;$R$16,D44,"")</f>
        <v/>
      </c>
      <c r="AZ43" s="255" t="str">
        <f t="shared" si="196"/>
        <v/>
      </c>
      <c r="BA43" s="255" t="str">
        <f t="shared" si="196"/>
        <v/>
      </c>
      <c r="BB43" s="255" t="str">
        <f t="shared" si="196"/>
        <v/>
      </c>
      <c r="BC43" s="255" t="str">
        <f t="shared" si="196"/>
        <v/>
      </c>
      <c r="BD43" s="255" t="str">
        <f t="shared" si="196"/>
        <v/>
      </c>
      <c r="BE43" s="255">
        <f t="shared" si="196"/>
        <v>0</v>
      </c>
      <c r="BF43" s="255">
        <f t="shared" ref="BF43:BH43" si="197">IF(K43&lt;$R$16,K43,"")</f>
        <v>0</v>
      </c>
      <c r="BG43" s="255">
        <f t="shared" si="197"/>
        <v>0</v>
      </c>
      <c r="BH43" s="255">
        <f t="shared" si="197"/>
        <v>0</v>
      </c>
      <c r="BI43" s="225" t="str">
        <f t="shared" ref="BI43:BR43" si="198">IFERROR(RANK(AY43,$AY43:$BH43,0)+COUNTIF($AY43:AY43,AY43)-1,"")</f>
        <v/>
      </c>
      <c r="BJ43" s="225" t="str">
        <f t="shared" si="198"/>
        <v/>
      </c>
      <c r="BK43" s="225" t="str">
        <f t="shared" si="198"/>
        <v/>
      </c>
      <c r="BL43" s="225" t="str">
        <f t="shared" si="198"/>
        <v/>
      </c>
      <c r="BM43" s="225" t="str">
        <f t="shared" si="198"/>
        <v/>
      </c>
      <c r="BN43" s="225" t="str">
        <f t="shared" si="198"/>
        <v/>
      </c>
      <c r="BO43" s="225">
        <f t="shared" si="198"/>
        <v>1</v>
      </c>
      <c r="BP43" s="225">
        <f t="shared" si="198"/>
        <v>2</v>
      </c>
      <c r="BQ43" s="225">
        <f t="shared" si="198"/>
        <v>3</v>
      </c>
      <c r="BR43" s="225">
        <f t="shared" si="198"/>
        <v>4</v>
      </c>
      <c r="BS43" s="379" t="str">
        <f t="shared" si="31"/>
        <v>mampu memahami masalah sampah dan lingkungan, peduli dengan masalah lingkungan dalam bentuk respon yang kreatif berdasarkan prinsip desain yang baik</v>
      </c>
      <c r="BT43" s="377" t="str">
        <f t="shared" si="32"/>
        <v/>
      </c>
      <c r="BU43" s="377" t="str">
        <f t="shared" si="33"/>
        <v/>
      </c>
      <c r="BV43" s="377" t="str">
        <f t="shared" si="34"/>
        <v>mampu memahami bentuk dan fungsi dasar/sederhana wayang, mengidentifkasi hubungan wayang dengan seni rupa dan seni dan tradisi, dapat membuat tokoh wayang versinya sendiri, dandapat menjelaskan wayangnya.</v>
      </c>
      <c r="BW43" s="377" t="str">
        <f t="shared" si="35"/>
        <v>mampu membuat tokoh wayang versinya sendiri, menjelaskan, dan memainkannya secara mandiri atau berkelompok</v>
      </c>
      <c r="BX43" s="377" t="str">
        <f t="shared" si="36"/>
        <v/>
      </c>
      <c r="BY43" s="377">
        <f t="shared" si="37"/>
        <v>0</v>
      </c>
      <c r="BZ43" s="377">
        <f t="shared" si="38"/>
        <v>0</v>
      </c>
      <c r="CA43" s="377">
        <f t="shared" si="39"/>
        <v>0</v>
      </c>
      <c r="CB43" s="377">
        <f t="shared" si="40"/>
        <v>0</v>
      </c>
      <c r="CC43"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3"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4" spans="1:82" ht="18.75" customHeight="1">
      <c r="A44" s="190"/>
      <c r="B44" s="208">
        <f>'DATA PESERTA DIDIK'!A34</f>
        <v>29</v>
      </c>
      <c r="C44" s="248" t="str">
        <f>'DATA PESERTA DIDIK'!D34</f>
        <v>ZERINA RAZEETA SHANUM</v>
      </c>
      <c r="D44" s="249">
        <v>96.875</v>
      </c>
      <c r="E44" s="249">
        <v>100</v>
      </c>
      <c r="F44" s="249">
        <v>100</v>
      </c>
      <c r="G44" s="249">
        <v>96.875</v>
      </c>
      <c r="H44" s="249">
        <v>98</v>
      </c>
      <c r="I44" s="249">
        <v>100</v>
      </c>
      <c r="J44" s="249"/>
      <c r="K44" s="249"/>
      <c r="L44" s="249"/>
      <c r="M44" s="249"/>
      <c r="N44" s="250">
        <f t="shared" si="6"/>
        <v>98.625</v>
      </c>
      <c r="O44" s="251"/>
      <c r="P44" s="251">
        <v>98.291666666666671</v>
      </c>
      <c r="Q44" s="250">
        <f t="shared" si="7"/>
        <v>98.291666666666671</v>
      </c>
      <c r="R44" s="252">
        <f t="shared" si="8"/>
        <v>98.5138888888889</v>
      </c>
      <c r="S44" s="190"/>
      <c r="T44" s="190"/>
      <c r="U44" s="253" t="str">
        <f t="shared" ref="U44:AA44" si="199">IF(D45&gt;=$R$16,D45,"")</f>
        <v/>
      </c>
      <c r="V44" s="253">
        <f t="shared" si="199"/>
        <v>94.375</v>
      </c>
      <c r="W44" s="253">
        <f t="shared" si="199"/>
        <v>100</v>
      </c>
      <c r="X44" s="253" t="str">
        <f t="shared" si="199"/>
        <v/>
      </c>
      <c r="Y44" s="253">
        <f t="shared" si="199"/>
        <v>95</v>
      </c>
      <c r="Z44" s="253">
        <f t="shared" si="199"/>
        <v>100</v>
      </c>
      <c r="AA44" s="253" t="str">
        <f t="shared" si="199"/>
        <v/>
      </c>
      <c r="AB44" s="253" t="str">
        <f t="shared" ref="AB44:AD44" si="200">IF(K44&gt;=$R$16,K44,"")</f>
        <v/>
      </c>
      <c r="AC44" s="253" t="str">
        <f t="shared" si="200"/>
        <v/>
      </c>
      <c r="AD44" s="253" t="str">
        <f t="shared" si="200"/>
        <v/>
      </c>
      <c r="AE44" s="254" t="str">
        <f t="shared" ref="AE44:AN44" si="201">IFERROR(RANK(U44,$U44:$AD44,0)+COUNTIF($U44:U44,U44)-1,"")</f>
        <v/>
      </c>
      <c r="AF44" s="254">
        <f t="shared" si="201"/>
        <v>4</v>
      </c>
      <c r="AG44" s="254">
        <f t="shared" si="201"/>
        <v>1</v>
      </c>
      <c r="AH44" s="254" t="str">
        <f t="shared" si="201"/>
        <v/>
      </c>
      <c r="AI44" s="254">
        <f t="shared" si="201"/>
        <v>3</v>
      </c>
      <c r="AJ44" s="254">
        <f t="shared" si="201"/>
        <v>2</v>
      </c>
      <c r="AK44" s="254" t="str">
        <f t="shared" si="201"/>
        <v/>
      </c>
      <c r="AL44" s="254" t="str">
        <f t="shared" si="201"/>
        <v/>
      </c>
      <c r="AM44" s="254" t="str">
        <f t="shared" si="201"/>
        <v/>
      </c>
      <c r="AN44" s="254" t="str">
        <f t="shared" si="201"/>
        <v/>
      </c>
      <c r="AO44" s="379" t="str">
        <f t="shared" si="18"/>
        <v/>
      </c>
      <c r="AP44" s="380" t="str">
        <f t="shared" si="19"/>
        <v>mampu memahami unsur sains dalam layang-layang, merancang layang-layang, menggambar/melukis/menghias layang-layang, dan mengoperasikan layang-layang</v>
      </c>
      <c r="AQ44" s="380" t="str">
        <f t="shared" si="20"/>
        <v>mampu memahami bentuk dan fungsi dasar/sederhana jadwal pelajaran, merancang jadwal pelajaran hias, dan membuat jadwal pelajaran hias berdasarkan rancangannya.</v>
      </c>
      <c r="AR44" s="380" t="str">
        <f t="shared" si="21"/>
        <v/>
      </c>
      <c r="AS44" s="380" t="str">
        <f t="shared" si="22"/>
        <v/>
      </c>
      <c r="AT44" s="380" t="str">
        <f t="shared" si="23"/>
        <v>mampu menuliskan pengalaman, pemahamannya terkait karya seniman setempat dalam sebuah essai sebagai apresiasi seni</v>
      </c>
      <c r="AU44" s="380" t="str">
        <f t="shared" si="24"/>
        <v/>
      </c>
      <c r="AV44" s="380" t="str">
        <f t="shared" si="25"/>
        <v/>
      </c>
      <c r="AW44" s="380" t="str">
        <f t="shared" si="26"/>
        <v/>
      </c>
      <c r="AX44" s="380" t="str">
        <f t="shared" si="27"/>
        <v/>
      </c>
      <c r="AY44" s="255">
        <f t="shared" ref="AY44:BE44" si="202">IF(D45&lt;$R$16,D45,"")</f>
        <v>91.25</v>
      </c>
      <c r="AZ44" s="255" t="str">
        <f t="shared" si="202"/>
        <v/>
      </c>
      <c r="BA44" s="255" t="str">
        <f t="shared" si="202"/>
        <v/>
      </c>
      <c r="BB44" s="255">
        <f t="shared" si="202"/>
        <v>91.25</v>
      </c>
      <c r="BC44" s="255" t="str">
        <f t="shared" si="202"/>
        <v/>
      </c>
      <c r="BD44" s="255" t="str">
        <f t="shared" si="202"/>
        <v/>
      </c>
      <c r="BE44" s="255">
        <f t="shared" si="202"/>
        <v>0</v>
      </c>
      <c r="BF44" s="255">
        <f t="shared" ref="BF44:BH44" si="203">IF(K44&lt;$R$16,K44,"")</f>
        <v>0</v>
      </c>
      <c r="BG44" s="255">
        <f t="shared" si="203"/>
        <v>0</v>
      </c>
      <c r="BH44" s="255">
        <f t="shared" si="203"/>
        <v>0</v>
      </c>
      <c r="BI44" s="225">
        <f t="shared" ref="BI44:BR44" si="204">IFERROR(RANK(AY44,$AY44:$BH44,0)+COUNTIF($AY44:AY44,AY44)-1,"")</f>
        <v>1</v>
      </c>
      <c r="BJ44" s="225" t="str">
        <f t="shared" si="204"/>
        <v/>
      </c>
      <c r="BK44" s="225" t="str">
        <f t="shared" si="204"/>
        <v/>
      </c>
      <c r="BL44" s="225">
        <f t="shared" si="204"/>
        <v>2</v>
      </c>
      <c r="BM44" s="225" t="str">
        <f t="shared" si="204"/>
        <v/>
      </c>
      <c r="BN44" s="225" t="str">
        <f t="shared" si="204"/>
        <v/>
      </c>
      <c r="BO44" s="225">
        <f t="shared" si="204"/>
        <v>3</v>
      </c>
      <c r="BP44" s="225">
        <f t="shared" si="204"/>
        <v>4</v>
      </c>
      <c r="BQ44" s="225">
        <f t="shared" si="204"/>
        <v>5</v>
      </c>
      <c r="BR44" s="225">
        <f t="shared" si="204"/>
        <v>6</v>
      </c>
      <c r="BS44" s="379" t="str">
        <f t="shared" si="31"/>
        <v>mampu memahami masalah sampah dan lingkungan, peduli dengan masalah lingkungan dalam bentuk respon yang kreatif berdasarkan prinsip desain yang baik</v>
      </c>
      <c r="BT44" s="377" t="str">
        <f t="shared" si="32"/>
        <v/>
      </c>
      <c r="BU44" s="377" t="str">
        <f t="shared" si="33"/>
        <v/>
      </c>
      <c r="BV44" s="377" t="str">
        <f t="shared" si="34"/>
        <v>mampu memahami bentuk dan fungsi dasar/sederhana wayang, mengidentifkasi hubungan wayang dengan seni rupa dan seni dan tradisi, dapat membuat tokoh wayang versinya sendiri, dandapat menjelaskan wayangnya.</v>
      </c>
      <c r="BW44" s="377" t="str">
        <f t="shared" si="35"/>
        <v>mampu membuat tokoh wayang versinya sendiri, menjelaskan, dan memainkannya secara mandiri atau berkelompok</v>
      </c>
      <c r="BX44" s="377" t="str">
        <f t="shared" si="36"/>
        <v/>
      </c>
      <c r="BY44" s="377">
        <f t="shared" si="37"/>
        <v>0</v>
      </c>
      <c r="BZ44" s="377">
        <f t="shared" si="38"/>
        <v>0</v>
      </c>
      <c r="CA44" s="377">
        <f t="shared" si="39"/>
        <v>0</v>
      </c>
      <c r="CB44" s="377">
        <f t="shared" si="40"/>
        <v>0</v>
      </c>
      <c r="CC44" s="257" t="str">
        <f t="shared" si="41"/>
        <v>Kompetensi dalam hal 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4" s="257" t="str">
        <f t="shared" si="42"/>
        <v>Kompetensi dalam hal mampu memahami masalah sampah dan lingkungan, peduli dengan masalah lingkungan dalam bentuk respon yang kreatif berdasarkan prinsip desain yang baikmampu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5" spans="1:82" ht="18.75" customHeight="1">
      <c r="A45" s="190"/>
      <c r="B45" s="208">
        <f>'DATA PESERTA DIDIK'!A35</f>
        <v>30</v>
      </c>
      <c r="C45" s="248" t="str">
        <f>'DATA PESERTA DIDIK'!D35</f>
        <v>ANAYRA TALITHA AZZAHRA</v>
      </c>
      <c r="D45" s="249">
        <v>91.25</v>
      </c>
      <c r="E45" s="249">
        <v>94.375</v>
      </c>
      <c r="F45" s="249">
        <v>100</v>
      </c>
      <c r="G45" s="249">
        <v>91.25</v>
      </c>
      <c r="H45" s="249">
        <v>95</v>
      </c>
      <c r="I45" s="249">
        <v>100</v>
      </c>
      <c r="J45" s="249"/>
      <c r="K45" s="249"/>
      <c r="L45" s="249"/>
      <c r="M45" s="249"/>
      <c r="N45" s="250">
        <f t="shared" si="6"/>
        <v>95.3125</v>
      </c>
      <c r="O45" s="251"/>
      <c r="P45" s="251">
        <v>95.416666666666671</v>
      </c>
      <c r="Q45" s="250">
        <f t="shared" si="7"/>
        <v>95.416666666666671</v>
      </c>
      <c r="R45" s="252">
        <f t="shared" si="8"/>
        <v>95.347222222222229</v>
      </c>
      <c r="S45" s="190"/>
      <c r="T45" s="190"/>
      <c r="U45" s="253" t="str">
        <f t="shared" ref="U45:AA45" si="205">IF(D46&gt;=$R$16,D46,"")</f>
        <v/>
      </c>
      <c r="V45" s="253">
        <f t="shared" si="205"/>
        <v>95</v>
      </c>
      <c r="W45" s="253">
        <f t="shared" si="205"/>
        <v>100</v>
      </c>
      <c r="X45" s="253" t="str">
        <f t="shared" si="205"/>
        <v/>
      </c>
      <c r="Y45" s="253" t="str">
        <f t="shared" si="205"/>
        <v/>
      </c>
      <c r="Z45" s="253">
        <f t="shared" si="205"/>
        <v>100</v>
      </c>
      <c r="AA45" s="253" t="str">
        <f t="shared" si="205"/>
        <v/>
      </c>
      <c r="AB45" s="253" t="str">
        <f t="shared" ref="AB45:AD45" si="206">IF(K45&gt;=$R$16,K45,"")</f>
        <v/>
      </c>
      <c r="AC45" s="253" t="str">
        <f t="shared" si="206"/>
        <v/>
      </c>
      <c r="AD45" s="253" t="str">
        <f t="shared" si="206"/>
        <v/>
      </c>
      <c r="AE45" s="254" t="str">
        <f t="shared" ref="AE45:AN45" si="207">IFERROR(RANK(U45,$U45:$AD45,0)+COUNTIF($U45:U45,U45)-1,"")</f>
        <v/>
      </c>
      <c r="AF45" s="254">
        <f t="shared" si="207"/>
        <v>3</v>
      </c>
      <c r="AG45" s="254">
        <f t="shared" si="207"/>
        <v>1</v>
      </c>
      <c r="AH45" s="254" t="str">
        <f t="shared" si="207"/>
        <v/>
      </c>
      <c r="AI45" s="254" t="str">
        <f t="shared" si="207"/>
        <v/>
      </c>
      <c r="AJ45" s="254">
        <f t="shared" si="207"/>
        <v>2</v>
      </c>
      <c r="AK45" s="254" t="str">
        <f t="shared" si="207"/>
        <v/>
      </c>
      <c r="AL45" s="254" t="str">
        <f t="shared" si="207"/>
        <v/>
      </c>
      <c r="AM45" s="254" t="str">
        <f t="shared" si="207"/>
        <v/>
      </c>
      <c r="AN45" s="254" t="str">
        <f t="shared" si="207"/>
        <v/>
      </c>
      <c r="AO45" s="379" t="str">
        <f t="shared" si="18"/>
        <v/>
      </c>
      <c r="AP45" s="380" t="str">
        <f t="shared" si="19"/>
        <v/>
      </c>
      <c r="AQ45" s="380" t="str">
        <f t="shared" si="20"/>
        <v>mampu memahami bentuk dan fungsi dasar/sederhana jadwal pelajaran, merancang jadwal pelajaran hias, dan membuat jadwal pelajaran hias berdasarkan rancangannya.</v>
      </c>
      <c r="AR45" s="380" t="str">
        <f t="shared" si="21"/>
        <v/>
      </c>
      <c r="AS45" s="380" t="str">
        <f t="shared" si="22"/>
        <v/>
      </c>
      <c r="AT45" s="380" t="str">
        <f t="shared" si="23"/>
        <v>mampu menuliskan pengalaman, pemahamannya terkait karya seniman setempat dalam sebuah essai sebagai apresiasi seni</v>
      </c>
      <c r="AU45" s="380" t="str">
        <f t="shared" si="24"/>
        <v/>
      </c>
      <c r="AV45" s="380" t="str">
        <f t="shared" si="25"/>
        <v/>
      </c>
      <c r="AW45" s="380" t="str">
        <f t="shared" si="26"/>
        <v/>
      </c>
      <c r="AX45" s="380" t="str">
        <f t="shared" si="27"/>
        <v/>
      </c>
      <c r="AY45" s="255">
        <f t="shared" ref="AY45:BE45" si="208">IF(D46&lt;$R$16,D46,"")</f>
        <v>91.875</v>
      </c>
      <c r="AZ45" s="255" t="str">
        <f t="shared" si="208"/>
        <v/>
      </c>
      <c r="BA45" s="255" t="str">
        <f t="shared" si="208"/>
        <v/>
      </c>
      <c r="BB45" s="255">
        <f t="shared" si="208"/>
        <v>91.875</v>
      </c>
      <c r="BC45" s="255">
        <f t="shared" si="208"/>
        <v>93</v>
      </c>
      <c r="BD45" s="255" t="str">
        <f t="shared" si="208"/>
        <v/>
      </c>
      <c r="BE45" s="255">
        <f t="shared" si="208"/>
        <v>0</v>
      </c>
      <c r="BF45" s="255">
        <f t="shared" ref="BF45:BH45" si="209">IF(K45&lt;$R$16,K45,"")</f>
        <v>0</v>
      </c>
      <c r="BG45" s="255">
        <f t="shared" si="209"/>
        <v>0</v>
      </c>
      <c r="BH45" s="255">
        <f t="shared" si="209"/>
        <v>0</v>
      </c>
      <c r="BI45" s="225">
        <f t="shared" ref="BI45:BR45" si="210">IFERROR(RANK(AY45,$AY45:$BH45,0)+COUNTIF($AY45:AY45,AY45)-1,"")</f>
        <v>2</v>
      </c>
      <c r="BJ45" s="225" t="str">
        <f t="shared" si="210"/>
        <v/>
      </c>
      <c r="BK45" s="225" t="str">
        <f t="shared" si="210"/>
        <v/>
      </c>
      <c r="BL45" s="225">
        <f t="shared" si="210"/>
        <v>3</v>
      </c>
      <c r="BM45" s="225">
        <f t="shared" si="210"/>
        <v>1</v>
      </c>
      <c r="BN45" s="225" t="str">
        <f t="shared" si="210"/>
        <v/>
      </c>
      <c r="BO45" s="225">
        <f t="shared" si="210"/>
        <v>4</v>
      </c>
      <c r="BP45" s="225">
        <f t="shared" si="210"/>
        <v>5</v>
      </c>
      <c r="BQ45" s="225">
        <f t="shared" si="210"/>
        <v>6</v>
      </c>
      <c r="BR45" s="225">
        <f t="shared" si="210"/>
        <v>7</v>
      </c>
      <c r="BS45" s="379" t="str">
        <f t="shared" si="31"/>
        <v>mampu memahami masalah sampah dan lingkungan, peduli dengan masalah lingkungan dalam bentuk respon yang kreatif berdasarkan prinsip desain yang baik</v>
      </c>
      <c r="BT45" s="377" t="str">
        <f t="shared" si="32"/>
        <v>mampu memahami unsur sains dalam layang-layang, merancang layang-layang, menggambar/melukis/menghias layang-layang, dan mengoperasikan layang-layang</v>
      </c>
      <c r="BU45" s="377" t="str">
        <f t="shared" si="33"/>
        <v/>
      </c>
      <c r="BV45" s="377" t="str">
        <f t="shared" si="34"/>
        <v>mampu memahami bentuk dan fungsi dasar/sederhana wayang, mengidentifkasi hubungan wayang dengan seni rupa dan seni dan tradisi, dapat membuat tokoh wayang versinya sendiri, dandapat menjelaskan wayangnya.</v>
      </c>
      <c r="BW45" s="377" t="str">
        <f t="shared" si="35"/>
        <v>mampu membuat tokoh wayang versinya sendiri, menjelaskan, dan memainkannya secara mandiri atau berkelompok</v>
      </c>
      <c r="BX45" s="377" t="str">
        <f t="shared" si="36"/>
        <v/>
      </c>
      <c r="BY45" s="377">
        <f t="shared" si="37"/>
        <v>0</v>
      </c>
      <c r="BZ45" s="377">
        <f t="shared" si="38"/>
        <v>0</v>
      </c>
      <c r="CA45" s="377">
        <f t="shared" si="39"/>
        <v>0</v>
      </c>
      <c r="CB45" s="377">
        <f t="shared" si="40"/>
        <v>0</v>
      </c>
      <c r="CC45"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5"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6" spans="1:82" ht="18.75" customHeight="1">
      <c r="A46" s="190"/>
      <c r="B46" s="208">
        <f>'DATA PESERTA DIDIK'!A36</f>
        <v>31</v>
      </c>
      <c r="C46" s="248" t="str">
        <f>'DATA PESERTA DIDIK'!D36</f>
        <v>VARIO RAUF WILUTOMO</v>
      </c>
      <c r="D46" s="249">
        <v>91.875</v>
      </c>
      <c r="E46" s="249">
        <v>95</v>
      </c>
      <c r="F46" s="249">
        <v>100</v>
      </c>
      <c r="G46" s="249">
        <v>91.875</v>
      </c>
      <c r="H46" s="249">
        <v>93</v>
      </c>
      <c r="I46" s="249">
        <v>100</v>
      </c>
      <c r="J46" s="249"/>
      <c r="K46" s="249"/>
      <c r="L46" s="249"/>
      <c r="M46" s="249"/>
      <c r="N46" s="250">
        <f t="shared" si="6"/>
        <v>95.291666666666671</v>
      </c>
      <c r="O46" s="251"/>
      <c r="P46" s="251">
        <v>94.958333333333329</v>
      </c>
      <c r="Q46" s="250">
        <f t="shared" si="7"/>
        <v>94.958333333333329</v>
      </c>
      <c r="R46" s="252">
        <f t="shared" si="8"/>
        <v>95.180555555555557</v>
      </c>
      <c r="S46" s="190"/>
      <c r="T46" s="190"/>
      <c r="U46" s="253">
        <f t="shared" ref="U46:AA46" si="211">IF(D47&gt;=$R$16,D47,"")</f>
        <v>97</v>
      </c>
      <c r="V46" s="253">
        <f t="shared" si="211"/>
        <v>100</v>
      </c>
      <c r="W46" s="253">
        <f t="shared" si="211"/>
        <v>100</v>
      </c>
      <c r="X46" s="253" t="str">
        <f t="shared" si="211"/>
        <v/>
      </c>
      <c r="Y46" s="253">
        <f t="shared" si="211"/>
        <v>95</v>
      </c>
      <c r="Z46" s="253">
        <f t="shared" si="211"/>
        <v>100</v>
      </c>
      <c r="AA46" s="253" t="str">
        <f t="shared" si="211"/>
        <v/>
      </c>
      <c r="AB46" s="253" t="str">
        <f t="shared" ref="AB46:AD46" si="212">IF(K46&gt;=$R$16,K46,"")</f>
        <v/>
      </c>
      <c r="AC46" s="253" t="str">
        <f t="shared" si="212"/>
        <v/>
      </c>
      <c r="AD46" s="253" t="str">
        <f t="shared" si="212"/>
        <v/>
      </c>
      <c r="AE46" s="254">
        <f t="shared" ref="AE46:AN46" si="213">IFERROR(RANK(U46,$U46:$AD46,0)+COUNTIF($U46:U46,U46)-1,"")</f>
        <v>4</v>
      </c>
      <c r="AF46" s="254">
        <f t="shared" si="213"/>
        <v>1</v>
      </c>
      <c r="AG46" s="254">
        <f t="shared" si="213"/>
        <v>2</v>
      </c>
      <c r="AH46" s="254" t="str">
        <f t="shared" si="213"/>
        <v/>
      </c>
      <c r="AI46" s="254">
        <f t="shared" si="213"/>
        <v>5</v>
      </c>
      <c r="AJ46" s="254">
        <f t="shared" si="213"/>
        <v>3</v>
      </c>
      <c r="AK46" s="254" t="str">
        <f t="shared" si="213"/>
        <v/>
      </c>
      <c r="AL46" s="254" t="str">
        <f t="shared" si="213"/>
        <v/>
      </c>
      <c r="AM46" s="254" t="str">
        <f t="shared" si="213"/>
        <v/>
      </c>
      <c r="AN46" s="254" t="str">
        <f t="shared" si="213"/>
        <v/>
      </c>
      <c r="AO46" s="379" t="str">
        <f t="shared" si="18"/>
        <v/>
      </c>
      <c r="AP46" s="380" t="str">
        <f t="shared" si="19"/>
        <v/>
      </c>
      <c r="AQ46" s="380" t="str">
        <f t="shared" si="20"/>
        <v>mampu memahami bentuk dan fungsi dasar/sederhana jadwal pelajaran, merancang jadwal pelajaran hias, dan membuat jadwal pelajaran hias berdasarkan rancangannya.</v>
      </c>
      <c r="AR46" s="380" t="str">
        <f t="shared" si="21"/>
        <v/>
      </c>
      <c r="AS46" s="380" t="str">
        <f t="shared" si="22"/>
        <v/>
      </c>
      <c r="AT46" s="380" t="str">
        <f t="shared" si="23"/>
        <v>mampu menuliskan pengalaman, pemahamannya terkait karya seniman setempat dalam sebuah essai sebagai apresiasi seni</v>
      </c>
      <c r="AU46" s="380" t="str">
        <f t="shared" si="24"/>
        <v/>
      </c>
      <c r="AV46" s="380" t="str">
        <f t="shared" si="25"/>
        <v/>
      </c>
      <c r="AW46" s="380" t="str">
        <f t="shared" si="26"/>
        <v/>
      </c>
      <c r="AX46" s="380" t="str">
        <f t="shared" si="27"/>
        <v/>
      </c>
      <c r="AY46" s="255" t="str">
        <f t="shared" ref="AY46:BE46" si="214">IF(D47&lt;$R$16,D47,"")</f>
        <v/>
      </c>
      <c r="AZ46" s="255" t="str">
        <f t="shared" si="214"/>
        <v/>
      </c>
      <c r="BA46" s="255" t="str">
        <f t="shared" si="214"/>
        <v/>
      </c>
      <c r="BB46" s="255">
        <f t="shared" si="214"/>
        <v>91.25</v>
      </c>
      <c r="BC46" s="255" t="str">
        <f t="shared" si="214"/>
        <v/>
      </c>
      <c r="BD46" s="255" t="str">
        <f t="shared" si="214"/>
        <v/>
      </c>
      <c r="BE46" s="255">
        <f t="shared" si="214"/>
        <v>0</v>
      </c>
      <c r="BF46" s="255">
        <f t="shared" ref="BF46:BH46" si="215">IF(K46&lt;$R$16,K46,"")</f>
        <v>0</v>
      </c>
      <c r="BG46" s="255">
        <f t="shared" si="215"/>
        <v>0</v>
      </c>
      <c r="BH46" s="255">
        <f t="shared" si="215"/>
        <v>0</v>
      </c>
      <c r="BI46" s="225" t="str">
        <f t="shared" ref="BI46:BR46" si="216">IFERROR(RANK(AY46,$AY46:$BH46,0)+COUNTIF($AY46:AY46,AY46)-1,"")</f>
        <v/>
      </c>
      <c r="BJ46" s="225" t="str">
        <f t="shared" si="216"/>
        <v/>
      </c>
      <c r="BK46" s="225" t="str">
        <f t="shared" si="216"/>
        <v/>
      </c>
      <c r="BL46" s="225">
        <f t="shared" si="216"/>
        <v>1</v>
      </c>
      <c r="BM46" s="225" t="str">
        <f t="shared" si="216"/>
        <v/>
      </c>
      <c r="BN46" s="225" t="str">
        <f t="shared" si="216"/>
        <v/>
      </c>
      <c r="BO46" s="225">
        <f t="shared" si="216"/>
        <v>2</v>
      </c>
      <c r="BP46" s="225">
        <f t="shared" si="216"/>
        <v>3</v>
      </c>
      <c r="BQ46" s="225">
        <f t="shared" si="216"/>
        <v>4</v>
      </c>
      <c r="BR46" s="225">
        <f t="shared" si="216"/>
        <v>5</v>
      </c>
      <c r="BS46" s="379" t="str">
        <f t="shared" si="31"/>
        <v>mampu memahami masalah sampah dan lingkungan, peduli dengan masalah lingkungan dalam bentuk respon yang kreatif berdasarkan prinsip desain yang baik</v>
      </c>
      <c r="BT46" s="377" t="str">
        <f t="shared" si="32"/>
        <v>mampu memahami unsur sains dalam layang-layang, merancang layang-layang, menggambar/melukis/menghias layang-layang, dan mengoperasikan layang-layang</v>
      </c>
      <c r="BU46" s="377" t="str">
        <f t="shared" si="33"/>
        <v/>
      </c>
      <c r="BV46" s="377" t="str">
        <f t="shared" si="34"/>
        <v>mampu memahami bentuk dan fungsi dasar/sederhana wayang, mengidentifkasi hubungan wayang dengan seni rupa dan seni dan tradisi, dapat membuat tokoh wayang versinya sendiri, dandapat menjelaskan wayangnya.</v>
      </c>
      <c r="BW46" s="377" t="str">
        <f t="shared" si="35"/>
        <v>mampu membuat tokoh wayang versinya sendiri, menjelaskan, dan memainkannya secara mandiri atau berkelompok</v>
      </c>
      <c r="BX46" s="377" t="str">
        <f t="shared" si="36"/>
        <v/>
      </c>
      <c r="BY46" s="377">
        <f t="shared" si="37"/>
        <v>0</v>
      </c>
      <c r="BZ46" s="377">
        <f t="shared" si="38"/>
        <v>0</v>
      </c>
      <c r="CA46" s="377">
        <f t="shared" si="39"/>
        <v>0</v>
      </c>
      <c r="CB46" s="377">
        <f t="shared" si="40"/>
        <v>0</v>
      </c>
      <c r="CC46" s="257" t="str">
        <f t="shared" si="41"/>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6"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7" spans="1:82" ht="18.75" customHeight="1">
      <c r="A47" s="190"/>
      <c r="B47" s="208">
        <f>'DATA PESERTA DIDIK'!A37</f>
        <v>32</v>
      </c>
      <c r="C47" s="248" t="str">
        <f>'DATA PESERTA DIDIK'!D37</f>
        <v>BERLIANTI QAIRINA WIGATI CANDRA</v>
      </c>
      <c r="D47" s="249">
        <v>97</v>
      </c>
      <c r="E47" s="249">
        <v>100</v>
      </c>
      <c r="F47" s="249">
        <v>100</v>
      </c>
      <c r="G47" s="249">
        <v>91.25</v>
      </c>
      <c r="H47" s="249">
        <v>95</v>
      </c>
      <c r="I47" s="249">
        <v>100</v>
      </c>
      <c r="J47" s="249"/>
      <c r="K47" s="249"/>
      <c r="L47" s="249"/>
      <c r="M47" s="249"/>
      <c r="N47" s="250">
        <f t="shared" si="6"/>
        <v>97.208333333333329</v>
      </c>
      <c r="O47" s="251"/>
      <c r="P47" s="251">
        <v>95.416666666666671</v>
      </c>
      <c r="Q47" s="250">
        <f t="shared" si="7"/>
        <v>95.416666666666671</v>
      </c>
      <c r="R47" s="252">
        <f t="shared" si="8"/>
        <v>96.6111111111111</v>
      </c>
      <c r="S47" s="190"/>
      <c r="T47" s="190"/>
      <c r="U47" s="253" t="e">
        <f t="shared" ref="U47:AA47" si="217">IF(#REF!&gt;=$R$16,#REF!,"")</f>
        <v>#REF!</v>
      </c>
      <c r="V47" s="253" t="e">
        <f t="shared" si="217"/>
        <v>#REF!</v>
      </c>
      <c r="W47" s="253" t="e">
        <f t="shared" si="217"/>
        <v>#REF!</v>
      </c>
      <c r="X47" s="253" t="e">
        <f t="shared" si="217"/>
        <v>#REF!</v>
      </c>
      <c r="Y47" s="253" t="e">
        <f t="shared" si="217"/>
        <v>#REF!</v>
      </c>
      <c r="Z47" s="253" t="e">
        <f t="shared" si="217"/>
        <v>#REF!</v>
      </c>
      <c r="AA47" s="253" t="e">
        <f t="shared" si="217"/>
        <v>#REF!</v>
      </c>
      <c r="AB47" s="253" t="str">
        <f t="shared" ref="AB47:AD47" si="218">IF(K47&gt;=$R$16,K47,"")</f>
        <v/>
      </c>
      <c r="AC47" s="253" t="str">
        <f t="shared" si="218"/>
        <v/>
      </c>
      <c r="AD47" s="253" t="str">
        <f t="shared" si="218"/>
        <v/>
      </c>
      <c r="AE47" s="254" t="str">
        <f t="shared" ref="AE47:AN47" si="219">IFERROR(RANK(U47,$U47:$AD47,0)+COUNTIF($U47:U47,U47)-1,"")</f>
        <v/>
      </c>
      <c r="AF47" s="254" t="str">
        <f t="shared" si="219"/>
        <v/>
      </c>
      <c r="AG47" s="254" t="str">
        <f t="shared" si="219"/>
        <v/>
      </c>
      <c r="AH47" s="254" t="str">
        <f t="shared" si="219"/>
        <v/>
      </c>
      <c r="AI47" s="254" t="str">
        <f t="shared" si="219"/>
        <v/>
      </c>
      <c r="AJ47" s="254" t="str">
        <f t="shared" si="219"/>
        <v/>
      </c>
      <c r="AK47" s="254" t="str">
        <f t="shared" si="219"/>
        <v/>
      </c>
      <c r="AL47" s="254" t="str">
        <f t="shared" si="219"/>
        <v/>
      </c>
      <c r="AM47" s="254" t="str">
        <f t="shared" si="219"/>
        <v/>
      </c>
      <c r="AN47" s="254" t="str">
        <f t="shared" si="219"/>
        <v/>
      </c>
      <c r="AO47" s="379" t="str">
        <f t="shared" si="18"/>
        <v>mampu memahami masalah sampah dan lingkungan, peduli dengan masalah lingkungan dalam bentuk respon yang kreatif berdasarkan prinsip desain yang baik</v>
      </c>
      <c r="AP47" s="380" t="str">
        <f t="shared" si="19"/>
        <v>mampu memahami unsur sains dalam layang-layang, merancang layang-layang, menggambar/melukis/menghias layang-layang, dan mengoperasikan layang-layang</v>
      </c>
      <c r="AQ47" s="380" t="str">
        <f t="shared" si="20"/>
        <v>mampu memahami bentuk dan fungsi dasar/sederhana jadwal pelajaran, merancang jadwal pelajaran hias, dan membuat jadwal pelajaran hias berdasarkan rancangannya.</v>
      </c>
      <c r="AR47" s="380" t="str">
        <f t="shared" si="21"/>
        <v/>
      </c>
      <c r="AS47" s="380" t="str">
        <f t="shared" si="22"/>
        <v/>
      </c>
      <c r="AT47" s="380" t="str">
        <f t="shared" si="23"/>
        <v>mampu menuliskan pengalaman, pemahamannya terkait karya seniman setempat dalam sebuah essai sebagai apresiasi seni</v>
      </c>
      <c r="AU47" s="380" t="str">
        <f t="shared" si="24"/>
        <v/>
      </c>
      <c r="AV47" s="380" t="str">
        <f t="shared" si="25"/>
        <v/>
      </c>
      <c r="AW47" s="380" t="str">
        <f t="shared" si="26"/>
        <v/>
      </c>
      <c r="AX47" s="380" t="str">
        <f t="shared" si="27"/>
        <v/>
      </c>
      <c r="AY47" s="255" t="e">
        <f t="shared" ref="AY47:BE47" si="220">IF(#REF!&lt;$R$16,#REF!,"")</f>
        <v>#REF!</v>
      </c>
      <c r="AZ47" s="255" t="e">
        <f t="shared" si="220"/>
        <v>#REF!</v>
      </c>
      <c r="BA47" s="255" t="e">
        <f t="shared" si="220"/>
        <v>#REF!</v>
      </c>
      <c r="BB47" s="255" t="e">
        <f t="shared" si="220"/>
        <v>#REF!</v>
      </c>
      <c r="BC47" s="255" t="e">
        <f t="shared" si="220"/>
        <v>#REF!</v>
      </c>
      <c r="BD47" s="255" t="e">
        <f t="shared" si="220"/>
        <v>#REF!</v>
      </c>
      <c r="BE47" s="255" t="e">
        <f t="shared" si="220"/>
        <v>#REF!</v>
      </c>
      <c r="BF47" s="255">
        <f t="shared" ref="BF47:BH47" si="221">IF(K47&lt;$R$16,K47,"")</f>
        <v>0</v>
      </c>
      <c r="BG47" s="255">
        <f t="shared" si="221"/>
        <v>0</v>
      </c>
      <c r="BH47" s="255">
        <f t="shared" si="221"/>
        <v>0</v>
      </c>
      <c r="BI47" s="225" t="str">
        <f t="shared" ref="BI47:BR47" si="222">IFERROR(RANK(AY47,$AY47:$BH47,0)+COUNTIF($AY47:AY47,AY47)-1,"")</f>
        <v/>
      </c>
      <c r="BJ47" s="225" t="str">
        <f t="shared" si="222"/>
        <v/>
      </c>
      <c r="BK47" s="225" t="str">
        <f t="shared" si="222"/>
        <v/>
      </c>
      <c r="BL47" s="225" t="str">
        <f t="shared" si="222"/>
        <v/>
      </c>
      <c r="BM47" s="225" t="str">
        <f t="shared" si="222"/>
        <v/>
      </c>
      <c r="BN47" s="225" t="str">
        <f t="shared" si="222"/>
        <v/>
      </c>
      <c r="BO47" s="225" t="str">
        <f t="shared" si="222"/>
        <v/>
      </c>
      <c r="BP47" s="225" t="str">
        <f t="shared" si="222"/>
        <v/>
      </c>
      <c r="BQ47" s="225" t="str">
        <f t="shared" si="222"/>
        <v/>
      </c>
      <c r="BR47" s="225" t="str">
        <f t="shared" si="222"/>
        <v/>
      </c>
      <c r="BS47" s="379" t="str">
        <f t="shared" si="31"/>
        <v/>
      </c>
      <c r="BT47" s="377" t="str">
        <f t="shared" si="32"/>
        <v/>
      </c>
      <c r="BU47" s="377" t="str">
        <f t="shared" si="33"/>
        <v/>
      </c>
      <c r="BV47" s="377" t="str">
        <f t="shared" si="34"/>
        <v>mampu memahami bentuk dan fungsi dasar/sederhana wayang, mengidentifkasi hubungan wayang dengan seni rupa dan seni dan tradisi, dapat membuat tokoh wayang versinya sendiri, dandapat menjelaskan wayangnya.</v>
      </c>
      <c r="BW47" s="377" t="str">
        <f t="shared" si="35"/>
        <v>mampu membuat tokoh wayang versinya sendiri, menjelaskan, dan memainkannya secara mandiri atau berkelompok</v>
      </c>
      <c r="BX47" s="377" t="str">
        <f t="shared" si="36"/>
        <v/>
      </c>
      <c r="BY47" s="377">
        <f t="shared" si="37"/>
        <v>0</v>
      </c>
      <c r="BZ47" s="377">
        <f t="shared" si="38"/>
        <v>0</v>
      </c>
      <c r="CA47" s="377">
        <f t="shared" si="39"/>
        <v>0</v>
      </c>
      <c r="CB47" s="377">
        <f t="shared" si="40"/>
        <v>0</v>
      </c>
      <c r="CC47" s="257" t="str">
        <f t="shared" si="41"/>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CD47" s="257" t="str">
        <f t="shared" si="42"/>
        <v>Kompetensi dalam hal 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6"/>
        <v>-</v>
      </c>
      <c r="O48" s="251"/>
      <c r="P48" s="251"/>
      <c r="Q48" s="250" t="str">
        <f t="shared" si="7"/>
        <v>-</v>
      </c>
      <c r="R48" s="252" t="str">
        <f t="shared" si="8"/>
        <v>-</v>
      </c>
      <c r="S48" s="190"/>
      <c r="T48" s="190"/>
      <c r="U48" s="253" t="str">
        <f t="shared" ref="U48:AD48" si="223">IF(D48&gt;=$R$16,D48,"")</f>
        <v/>
      </c>
      <c r="V48" s="253" t="str">
        <f t="shared" si="223"/>
        <v/>
      </c>
      <c r="W48" s="253" t="str">
        <f t="shared" si="223"/>
        <v/>
      </c>
      <c r="X48" s="253" t="str">
        <f t="shared" si="223"/>
        <v/>
      </c>
      <c r="Y48" s="253" t="str">
        <f t="shared" si="223"/>
        <v/>
      </c>
      <c r="Z48" s="253" t="str">
        <f t="shared" si="223"/>
        <v/>
      </c>
      <c r="AA48" s="253" t="str">
        <f t="shared" si="223"/>
        <v/>
      </c>
      <c r="AB48" s="253" t="str">
        <f t="shared" si="223"/>
        <v/>
      </c>
      <c r="AC48" s="253" t="str">
        <f t="shared" si="223"/>
        <v/>
      </c>
      <c r="AD48" s="253" t="str">
        <f t="shared" si="223"/>
        <v/>
      </c>
      <c r="AE48" s="254" t="str">
        <f t="shared" ref="AE48:AN48" si="224">IFERROR(RANK(U48,$U48:$AD48,0)+COUNTIF($U48:U48,U48)-1,"")</f>
        <v/>
      </c>
      <c r="AF48" s="254" t="str">
        <f t="shared" si="224"/>
        <v/>
      </c>
      <c r="AG48" s="254" t="str">
        <f t="shared" si="224"/>
        <v/>
      </c>
      <c r="AH48" s="254" t="str">
        <f t="shared" si="224"/>
        <v/>
      </c>
      <c r="AI48" s="254" t="str">
        <f t="shared" si="224"/>
        <v/>
      </c>
      <c r="AJ48" s="254" t="str">
        <f t="shared" si="224"/>
        <v/>
      </c>
      <c r="AK48" s="254" t="str">
        <f t="shared" si="224"/>
        <v/>
      </c>
      <c r="AL48" s="254" t="str">
        <f t="shared" si="224"/>
        <v/>
      </c>
      <c r="AM48" s="254" t="str">
        <f t="shared" si="224"/>
        <v/>
      </c>
      <c r="AN48" s="254" t="str">
        <f t="shared" si="224"/>
        <v/>
      </c>
      <c r="AO48" s="379" t="str">
        <f t="shared" si="18"/>
        <v/>
      </c>
      <c r="AP48" s="380" t="str">
        <f t="shared" si="19"/>
        <v/>
      </c>
      <c r="AQ48" s="380" t="str">
        <f t="shared" si="20"/>
        <v/>
      </c>
      <c r="AR48" s="380" t="str">
        <f t="shared" si="21"/>
        <v/>
      </c>
      <c r="AS48" s="380" t="str">
        <f t="shared" si="22"/>
        <v/>
      </c>
      <c r="AT48" s="380" t="str">
        <f t="shared" si="23"/>
        <v/>
      </c>
      <c r="AU48" s="380" t="str">
        <f t="shared" si="24"/>
        <v/>
      </c>
      <c r="AV48" s="380" t="str">
        <f t="shared" si="25"/>
        <v/>
      </c>
      <c r="AW48" s="380" t="str">
        <f t="shared" si="26"/>
        <v/>
      </c>
      <c r="AX48" s="380" t="str">
        <f t="shared" si="27"/>
        <v/>
      </c>
      <c r="AY48" s="255">
        <f t="shared" ref="AY48:BH48" si="225">IF(D48&lt;$R$16,D48,"")</f>
        <v>0</v>
      </c>
      <c r="AZ48" s="255">
        <f t="shared" si="225"/>
        <v>0</v>
      </c>
      <c r="BA48" s="255">
        <f t="shared" si="225"/>
        <v>0</v>
      </c>
      <c r="BB48" s="255">
        <f t="shared" si="225"/>
        <v>0</v>
      </c>
      <c r="BC48" s="255">
        <f t="shared" si="225"/>
        <v>0</v>
      </c>
      <c r="BD48" s="255">
        <f t="shared" si="225"/>
        <v>0</v>
      </c>
      <c r="BE48" s="255">
        <f t="shared" si="225"/>
        <v>0</v>
      </c>
      <c r="BF48" s="255">
        <f t="shared" si="225"/>
        <v>0</v>
      </c>
      <c r="BG48" s="255">
        <f t="shared" si="225"/>
        <v>0</v>
      </c>
      <c r="BH48" s="255">
        <f t="shared" si="225"/>
        <v>0</v>
      </c>
      <c r="BI48" s="225">
        <f t="shared" ref="BI48:BR48" si="226">IFERROR(RANK(AY48,$AY48:$BH48,0)+COUNTIF($AY48:AY48,AY48)-1,"")</f>
        <v>1</v>
      </c>
      <c r="BJ48" s="225">
        <f t="shared" si="226"/>
        <v>2</v>
      </c>
      <c r="BK48" s="225">
        <f t="shared" si="226"/>
        <v>3</v>
      </c>
      <c r="BL48" s="225">
        <f t="shared" si="226"/>
        <v>4</v>
      </c>
      <c r="BM48" s="225">
        <f t="shared" si="226"/>
        <v>5</v>
      </c>
      <c r="BN48" s="225">
        <f t="shared" si="226"/>
        <v>6</v>
      </c>
      <c r="BO48" s="225">
        <f t="shared" si="226"/>
        <v>7</v>
      </c>
      <c r="BP48" s="225">
        <f t="shared" si="226"/>
        <v>8</v>
      </c>
      <c r="BQ48" s="225">
        <f t="shared" si="226"/>
        <v>9</v>
      </c>
      <c r="BR48" s="225">
        <f t="shared" si="226"/>
        <v>10</v>
      </c>
      <c r="BS48" s="379" t="str">
        <f t="shared" si="31"/>
        <v>mampu memahami masalah sampah dan lingkungan, peduli dengan masalah lingkungan dalam bentuk respon yang kreatif berdasarkan prinsip desain yang baik</v>
      </c>
      <c r="BT48" s="377" t="str">
        <f t="shared" si="32"/>
        <v>mampu memahami unsur sains dalam layang-layang, merancang layang-layang, menggambar/melukis/menghias layang-layang, dan mengoperasikan layang-layang</v>
      </c>
      <c r="BU48" s="377" t="str">
        <f t="shared" si="33"/>
        <v>mampu memahami bentuk dan fungsi dasar/sederhana jadwal pelajaran, merancang jadwal pelajaran hias, dan membuat jadwal pelajaran hias berdasarkan rancangannya.</v>
      </c>
      <c r="BV48" s="377" t="str">
        <f t="shared" si="34"/>
        <v>mampu memahami bentuk dan fungsi dasar/sederhana wayang, mengidentifkasi hubungan wayang dengan seni rupa dan seni dan tradisi, dapat membuat tokoh wayang versinya sendiri, dandapat menjelaskan wayangnya.</v>
      </c>
      <c r="BW48" s="377" t="str">
        <f t="shared" si="35"/>
        <v>mampu membuat tokoh wayang versinya sendiri, menjelaskan, dan memainkannya secara mandiri atau berkelompok</v>
      </c>
      <c r="BX48" s="377" t="str">
        <f t="shared" si="36"/>
        <v>mampu menuliskan pengalaman, pemahamannya terkait karya seniman setempat dalam sebuah essai sebagai apresiasi seni</v>
      </c>
      <c r="BY48" s="377">
        <f t="shared" si="37"/>
        <v>0</v>
      </c>
      <c r="BZ48" s="377">
        <f t="shared" si="38"/>
        <v>0</v>
      </c>
      <c r="CA48" s="377">
        <f t="shared" si="39"/>
        <v>0</v>
      </c>
      <c r="CB48" s="377">
        <f t="shared" si="40"/>
        <v>0</v>
      </c>
      <c r="CC48" s="257" t="str">
        <f t="shared" si="41"/>
        <v>Kompetensi dalam hal  sudah tercapai.</v>
      </c>
      <c r="CD48"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6"/>
        <v>-</v>
      </c>
      <c r="O49" s="251"/>
      <c r="P49" s="251"/>
      <c r="Q49" s="250" t="str">
        <f t="shared" si="7"/>
        <v>-</v>
      </c>
      <c r="R49" s="252" t="str">
        <f t="shared" si="8"/>
        <v>-</v>
      </c>
      <c r="S49" s="190"/>
      <c r="T49" s="190"/>
      <c r="U49" s="253" t="str">
        <f t="shared" ref="U49:AD49" si="227">IF(D49&gt;=$R$16,D49,"")</f>
        <v/>
      </c>
      <c r="V49" s="253" t="str">
        <f t="shared" si="227"/>
        <v/>
      </c>
      <c r="W49" s="253" t="str">
        <f t="shared" si="227"/>
        <v/>
      </c>
      <c r="X49" s="253" t="str">
        <f t="shared" si="227"/>
        <v/>
      </c>
      <c r="Y49" s="253" t="str">
        <f t="shared" si="227"/>
        <v/>
      </c>
      <c r="Z49" s="253" t="str">
        <f t="shared" si="227"/>
        <v/>
      </c>
      <c r="AA49" s="253" t="str">
        <f t="shared" si="227"/>
        <v/>
      </c>
      <c r="AB49" s="253" t="str">
        <f t="shared" si="227"/>
        <v/>
      </c>
      <c r="AC49" s="253" t="str">
        <f t="shared" si="227"/>
        <v/>
      </c>
      <c r="AD49" s="253" t="str">
        <f t="shared" si="227"/>
        <v/>
      </c>
      <c r="AE49" s="254" t="str">
        <f t="shared" ref="AE49:AN49" si="228">IFERROR(RANK(U49,$U49:$AD49,0)+COUNTIF($U49:U49,U49)-1,"")</f>
        <v/>
      </c>
      <c r="AF49" s="254" t="str">
        <f t="shared" si="228"/>
        <v/>
      </c>
      <c r="AG49" s="254" t="str">
        <f t="shared" si="228"/>
        <v/>
      </c>
      <c r="AH49" s="254" t="str">
        <f t="shared" si="228"/>
        <v/>
      </c>
      <c r="AI49" s="254" t="str">
        <f t="shared" si="228"/>
        <v/>
      </c>
      <c r="AJ49" s="254" t="str">
        <f t="shared" si="228"/>
        <v/>
      </c>
      <c r="AK49" s="254" t="str">
        <f t="shared" si="228"/>
        <v/>
      </c>
      <c r="AL49" s="254" t="str">
        <f t="shared" si="228"/>
        <v/>
      </c>
      <c r="AM49" s="254" t="str">
        <f t="shared" si="228"/>
        <v/>
      </c>
      <c r="AN49" s="254" t="str">
        <f t="shared" si="228"/>
        <v/>
      </c>
      <c r="AO49" s="379" t="str">
        <f t="shared" si="18"/>
        <v/>
      </c>
      <c r="AP49" s="380" t="str">
        <f t="shared" si="19"/>
        <v/>
      </c>
      <c r="AQ49" s="380" t="str">
        <f t="shared" si="20"/>
        <v/>
      </c>
      <c r="AR49" s="380" t="str">
        <f t="shared" si="21"/>
        <v/>
      </c>
      <c r="AS49" s="380" t="str">
        <f t="shared" si="22"/>
        <v/>
      </c>
      <c r="AT49" s="380" t="str">
        <f t="shared" si="23"/>
        <v/>
      </c>
      <c r="AU49" s="380" t="str">
        <f t="shared" si="24"/>
        <v/>
      </c>
      <c r="AV49" s="380" t="str">
        <f t="shared" si="25"/>
        <v/>
      </c>
      <c r="AW49" s="380" t="str">
        <f t="shared" si="26"/>
        <v/>
      </c>
      <c r="AX49" s="380" t="str">
        <f t="shared" si="27"/>
        <v/>
      </c>
      <c r="AY49" s="255">
        <f t="shared" ref="AY49:BH49" si="229">IF(D49&lt;$R$16,D49,"")</f>
        <v>0</v>
      </c>
      <c r="AZ49" s="255">
        <f t="shared" si="229"/>
        <v>0</v>
      </c>
      <c r="BA49" s="255">
        <f t="shared" si="229"/>
        <v>0</v>
      </c>
      <c r="BB49" s="255">
        <f t="shared" si="229"/>
        <v>0</v>
      </c>
      <c r="BC49" s="255">
        <f t="shared" si="229"/>
        <v>0</v>
      </c>
      <c r="BD49" s="255">
        <f t="shared" si="229"/>
        <v>0</v>
      </c>
      <c r="BE49" s="255">
        <f t="shared" si="229"/>
        <v>0</v>
      </c>
      <c r="BF49" s="255">
        <f t="shared" si="229"/>
        <v>0</v>
      </c>
      <c r="BG49" s="255">
        <f t="shared" si="229"/>
        <v>0</v>
      </c>
      <c r="BH49" s="255">
        <f t="shared" si="229"/>
        <v>0</v>
      </c>
      <c r="BI49" s="225">
        <f t="shared" ref="BI49:BR49" si="230">IFERROR(RANK(AY49,$AY49:$BH49,0)+COUNTIF($AY49:AY49,AY49)-1,"")</f>
        <v>1</v>
      </c>
      <c r="BJ49" s="225">
        <f t="shared" si="230"/>
        <v>2</v>
      </c>
      <c r="BK49" s="225">
        <f t="shared" si="230"/>
        <v>3</v>
      </c>
      <c r="BL49" s="225">
        <f t="shared" si="230"/>
        <v>4</v>
      </c>
      <c r="BM49" s="225">
        <f t="shared" si="230"/>
        <v>5</v>
      </c>
      <c r="BN49" s="225">
        <f t="shared" si="230"/>
        <v>6</v>
      </c>
      <c r="BO49" s="225">
        <f t="shared" si="230"/>
        <v>7</v>
      </c>
      <c r="BP49" s="225">
        <f t="shared" si="230"/>
        <v>8</v>
      </c>
      <c r="BQ49" s="225">
        <f t="shared" si="230"/>
        <v>9</v>
      </c>
      <c r="BR49" s="225">
        <f t="shared" si="230"/>
        <v>10</v>
      </c>
      <c r="BS49" s="379" t="str">
        <f t="shared" si="31"/>
        <v>mampu memahami masalah sampah dan lingkungan, peduli dengan masalah lingkungan dalam bentuk respon yang kreatif berdasarkan prinsip desain yang baik</v>
      </c>
      <c r="BT49" s="377" t="str">
        <f t="shared" si="32"/>
        <v>mampu memahami unsur sains dalam layang-layang, merancang layang-layang, menggambar/melukis/menghias layang-layang, dan mengoperasikan layang-layang</v>
      </c>
      <c r="BU49" s="377" t="str">
        <f t="shared" si="33"/>
        <v>mampu memahami bentuk dan fungsi dasar/sederhana jadwal pelajaran, merancang jadwal pelajaran hias, dan membuat jadwal pelajaran hias berdasarkan rancangannya.</v>
      </c>
      <c r="BV49" s="377" t="str">
        <f t="shared" si="34"/>
        <v>mampu memahami bentuk dan fungsi dasar/sederhana wayang, mengidentifkasi hubungan wayang dengan seni rupa dan seni dan tradisi, dapat membuat tokoh wayang versinya sendiri, dandapat menjelaskan wayangnya.</v>
      </c>
      <c r="BW49" s="377" t="str">
        <f t="shared" si="35"/>
        <v>mampu membuat tokoh wayang versinya sendiri, menjelaskan, dan memainkannya secara mandiri atau berkelompok</v>
      </c>
      <c r="BX49" s="377" t="str">
        <f t="shared" si="36"/>
        <v>mampu menuliskan pengalaman, pemahamannya terkait karya seniman setempat dalam sebuah essai sebagai apresiasi seni</v>
      </c>
      <c r="BY49" s="377">
        <f t="shared" si="37"/>
        <v>0</v>
      </c>
      <c r="BZ49" s="377">
        <f t="shared" si="38"/>
        <v>0</v>
      </c>
      <c r="CA49" s="377">
        <f t="shared" si="39"/>
        <v>0</v>
      </c>
      <c r="CB49" s="377">
        <f t="shared" si="40"/>
        <v>0</v>
      </c>
      <c r="CC49" s="257" t="str">
        <f t="shared" si="41"/>
        <v>Kompetensi dalam hal  sudah tercapai.</v>
      </c>
      <c r="CD49"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31">IF(D50&gt;=$R$16,D50,"")</f>
        <v/>
      </c>
      <c r="V50" s="253" t="str">
        <f t="shared" si="231"/>
        <v/>
      </c>
      <c r="W50" s="253" t="str">
        <f t="shared" si="231"/>
        <v/>
      </c>
      <c r="X50" s="253" t="str">
        <f t="shared" si="231"/>
        <v/>
      </c>
      <c r="Y50" s="253" t="str">
        <f t="shared" si="231"/>
        <v/>
      </c>
      <c r="Z50" s="253" t="str">
        <f t="shared" si="231"/>
        <v/>
      </c>
      <c r="AA50" s="253" t="str">
        <f t="shared" si="231"/>
        <v/>
      </c>
      <c r="AB50" s="253" t="str">
        <f t="shared" si="231"/>
        <v/>
      </c>
      <c r="AC50" s="253" t="str">
        <f t="shared" si="231"/>
        <v/>
      </c>
      <c r="AD50" s="253" t="str">
        <f t="shared" si="231"/>
        <v/>
      </c>
      <c r="AE50" s="254" t="str">
        <f t="shared" ref="AE50:AN50" si="232">IFERROR(RANK(U50,$U50:$AD50,0)+COUNTIF($U50:U50,U50)-1,"")</f>
        <v/>
      </c>
      <c r="AF50" s="254" t="str">
        <f t="shared" si="232"/>
        <v/>
      </c>
      <c r="AG50" s="254" t="str">
        <f t="shared" si="232"/>
        <v/>
      </c>
      <c r="AH50" s="254" t="str">
        <f t="shared" si="232"/>
        <v/>
      </c>
      <c r="AI50" s="254" t="str">
        <f t="shared" si="232"/>
        <v/>
      </c>
      <c r="AJ50" s="254" t="str">
        <f t="shared" si="232"/>
        <v/>
      </c>
      <c r="AK50" s="254" t="str">
        <f t="shared" si="232"/>
        <v/>
      </c>
      <c r="AL50" s="254" t="str">
        <f t="shared" si="232"/>
        <v/>
      </c>
      <c r="AM50" s="254" t="str">
        <f t="shared" si="232"/>
        <v/>
      </c>
      <c r="AN50" s="254" t="str">
        <f t="shared" si="232"/>
        <v/>
      </c>
      <c r="AO50" s="379" t="str">
        <f t="shared" si="18"/>
        <v/>
      </c>
      <c r="AP50" s="380" t="str">
        <f t="shared" si="19"/>
        <v/>
      </c>
      <c r="AQ50" s="380" t="str">
        <f t="shared" si="20"/>
        <v/>
      </c>
      <c r="AR50" s="380" t="str">
        <f t="shared" si="21"/>
        <v/>
      </c>
      <c r="AS50" s="380" t="str">
        <f t="shared" si="22"/>
        <v/>
      </c>
      <c r="AT50" s="380" t="str">
        <f t="shared" si="23"/>
        <v/>
      </c>
      <c r="AU50" s="380" t="str">
        <f t="shared" si="24"/>
        <v/>
      </c>
      <c r="AV50" s="380" t="str">
        <f t="shared" si="25"/>
        <v/>
      </c>
      <c r="AW50" s="380" t="str">
        <f t="shared" si="26"/>
        <v/>
      </c>
      <c r="AX50" s="380" t="str">
        <f t="shared" si="27"/>
        <v/>
      </c>
      <c r="AY50" s="255">
        <f t="shared" ref="AY50:BH50" si="233">IF(D50&lt;$R$16,D50,"")</f>
        <v>0</v>
      </c>
      <c r="AZ50" s="255">
        <f t="shared" si="233"/>
        <v>0</v>
      </c>
      <c r="BA50" s="255">
        <f t="shared" si="233"/>
        <v>0</v>
      </c>
      <c r="BB50" s="255">
        <f t="shared" si="233"/>
        <v>0</v>
      </c>
      <c r="BC50" s="255">
        <f t="shared" si="233"/>
        <v>0</v>
      </c>
      <c r="BD50" s="255">
        <f t="shared" si="233"/>
        <v>0</v>
      </c>
      <c r="BE50" s="255">
        <f t="shared" si="233"/>
        <v>0</v>
      </c>
      <c r="BF50" s="255">
        <f t="shared" si="233"/>
        <v>0</v>
      </c>
      <c r="BG50" s="255">
        <f t="shared" si="233"/>
        <v>0</v>
      </c>
      <c r="BH50" s="255">
        <f t="shared" si="233"/>
        <v>0</v>
      </c>
      <c r="BI50" s="225">
        <f t="shared" ref="BI50:BR50" si="234">IFERROR(RANK(AY50,$AY50:$BH50,0)+COUNTIF($AY50:AY50,AY50)-1,"")</f>
        <v>1</v>
      </c>
      <c r="BJ50" s="225">
        <f t="shared" si="234"/>
        <v>2</v>
      </c>
      <c r="BK50" s="225">
        <f t="shared" si="234"/>
        <v>3</v>
      </c>
      <c r="BL50" s="225">
        <f t="shared" si="234"/>
        <v>4</v>
      </c>
      <c r="BM50" s="225">
        <f t="shared" si="234"/>
        <v>5</v>
      </c>
      <c r="BN50" s="225">
        <f t="shared" si="234"/>
        <v>6</v>
      </c>
      <c r="BO50" s="225">
        <f t="shared" si="234"/>
        <v>7</v>
      </c>
      <c r="BP50" s="225">
        <f t="shared" si="234"/>
        <v>8</v>
      </c>
      <c r="BQ50" s="225">
        <f t="shared" si="234"/>
        <v>9</v>
      </c>
      <c r="BR50" s="225">
        <f t="shared" si="234"/>
        <v>10</v>
      </c>
      <c r="BS50" s="379" t="str">
        <f t="shared" si="31"/>
        <v>mampu memahami masalah sampah dan lingkungan, peduli dengan masalah lingkungan dalam bentuk respon yang kreatif berdasarkan prinsip desain yang baik</v>
      </c>
      <c r="BT50" s="377" t="str">
        <f t="shared" si="32"/>
        <v>mampu memahami unsur sains dalam layang-layang, merancang layang-layang, menggambar/melukis/menghias layang-layang, dan mengoperasikan layang-layang</v>
      </c>
      <c r="BU50" s="377" t="str">
        <f t="shared" si="33"/>
        <v>mampu memahami bentuk dan fungsi dasar/sederhana jadwal pelajaran, merancang jadwal pelajaran hias, dan membuat jadwal pelajaran hias berdasarkan rancangannya.</v>
      </c>
      <c r="BV50" s="377" t="str">
        <f t="shared" si="34"/>
        <v>mampu memahami bentuk dan fungsi dasar/sederhana wayang, mengidentifkasi hubungan wayang dengan seni rupa dan seni dan tradisi, dapat membuat tokoh wayang versinya sendiri, dandapat menjelaskan wayangnya.</v>
      </c>
      <c r="BW50" s="377" t="str">
        <f t="shared" si="35"/>
        <v>mampu membuat tokoh wayang versinya sendiri, menjelaskan, dan memainkannya secara mandiri atau berkelompok</v>
      </c>
      <c r="BX50" s="377" t="str">
        <f t="shared" si="36"/>
        <v>mampu menuliskan pengalaman, pemahamannya terkait karya seniman setempat dalam sebuah essai sebagai apresiasi seni</v>
      </c>
      <c r="BY50" s="377">
        <f t="shared" si="37"/>
        <v>0</v>
      </c>
      <c r="BZ50" s="377">
        <f t="shared" si="38"/>
        <v>0</v>
      </c>
      <c r="CA50" s="377">
        <f t="shared" si="39"/>
        <v>0</v>
      </c>
      <c r="CB50" s="377">
        <f t="shared" si="40"/>
        <v>0</v>
      </c>
      <c r="CC50" s="257" t="str">
        <f t="shared" si="41"/>
        <v>Kompetensi dalam hal  sudah tercapai.</v>
      </c>
      <c r="CD50"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35">IF(D51&gt;=$R$16,D51,"")</f>
        <v/>
      </c>
      <c r="V51" s="253" t="str">
        <f t="shared" si="235"/>
        <v/>
      </c>
      <c r="W51" s="253" t="str">
        <f t="shared" si="235"/>
        <v/>
      </c>
      <c r="X51" s="253" t="str">
        <f t="shared" si="235"/>
        <v/>
      </c>
      <c r="Y51" s="253" t="str">
        <f t="shared" si="235"/>
        <v/>
      </c>
      <c r="Z51" s="253" t="str">
        <f t="shared" si="235"/>
        <v/>
      </c>
      <c r="AA51" s="253" t="str">
        <f t="shared" si="235"/>
        <v/>
      </c>
      <c r="AB51" s="253" t="str">
        <f t="shared" si="235"/>
        <v/>
      </c>
      <c r="AC51" s="253" t="str">
        <f t="shared" si="235"/>
        <v/>
      </c>
      <c r="AD51" s="253" t="str">
        <f t="shared" si="235"/>
        <v/>
      </c>
      <c r="AE51" s="254" t="str">
        <f t="shared" ref="AE51:AN51" si="236">IFERROR(RANK(U51,$U51:$AD51,0)+COUNTIF($U51:U51,U51)-1,"")</f>
        <v/>
      </c>
      <c r="AF51" s="254" t="str">
        <f t="shared" si="236"/>
        <v/>
      </c>
      <c r="AG51" s="254" t="str">
        <f t="shared" si="236"/>
        <v/>
      </c>
      <c r="AH51" s="254" t="str">
        <f t="shared" si="236"/>
        <v/>
      </c>
      <c r="AI51" s="254" t="str">
        <f t="shared" si="236"/>
        <v/>
      </c>
      <c r="AJ51" s="254" t="str">
        <f t="shared" si="236"/>
        <v/>
      </c>
      <c r="AK51" s="254" t="str">
        <f t="shared" si="236"/>
        <v/>
      </c>
      <c r="AL51" s="254" t="str">
        <f t="shared" si="236"/>
        <v/>
      </c>
      <c r="AM51" s="254" t="str">
        <f t="shared" si="236"/>
        <v/>
      </c>
      <c r="AN51" s="254" t="str">
        <f t="shared" si="236"/>
        <v/>
      </c>
      <c r="AO51" s="379" t="str">
        <f t="shared" si="18"/>
        <v/>
      </c>
      <c r="AP51" s="380" t="str">
        <f t="shared" si="19"/>
        <v/>
      </c>
      <c r="AQ51" s="380" t="str">
        <f t="shared" si="20"/>
        <v/>
      </c>
      <c r="AR51" s="380" t="str">
        <f t="shared" si="21"/>
        <v/>
      </c>
      <c r="AS51" s="380" t="str">
        <f t="shared" si="22"/>
        <v/>
      </c>
      <c r="AT51" s="380" t="str">
        <f t="shared" si="23"/>
        <v/>
      </c>
      <c r="AU51" s="380" t="str">
        <f t="shared" si="24"/>
        <v/>
      </c>
      <c r="AV51" s="380" t="str">
        <f t="shared" si="25"/>
        <v/>
      </c>
      <c r="AW51" s="380" t="str">
        <f t="shared" si="26"/>
        <v/>
      </c>
      <c r="AX51" s="380" t="str">
        <f t="shared" si="27"/>
        <v/>
      </c>
      <c r="AY51" s="255">
        <f t="shared" ref="AY51:BH51" si="237">IF(D51&lt;$R$16,D51,"")</f>
        <v>0</v>
      </c>
      <c r="AZ51" s="255">
        <f t="shared" si="237"/>
        <v>0</v>
      </c>
      <c r="BA51" s="255">
        <f t="shared" si="237"/>
        <v>0</v>
      </c>
      <c r="BB51" s="255">
        <f t="shared" si="237"/>
        <v>0</v>
      </c>
      <c r="BC51" s="255">
        <f t="shared" si="237"/>
        <v>0</v>
      </c>
      <c r="BD51" s="255">
        <f t="shared" si="237"/>
        <v>0</v>
      </c>
      <c r="BE51" s="255">
        <f t="shared" si="237"/>
        <v>0</v>
      </c>
      <c r="BF51" s="255">
        <f t="shared" si="237"/>
        <v>0</v>
      </c>
      <c r="BG51" s="255">
        <f t="shared" si="237"/>
        <v>0</v>
      </c>
      <c r="BH51" s="255">
        <f t="shared" si="237"/>
        <v>0</v>
      </c>
      <c r="BI51" s="225">
        <f t="shared" ref="BI51:BR51" si="238">IFERROR(RANK(AY51,$AY51:$BH51,0)+COUNTIF($AY51:AY51,AY51)-1,"")</f>
        <v>1</v>
      </c>
      <c r="BJ51" s="225">
        <f t="shared" si="238"/>
        <v>2</v>
      </c>
      <c r="BK51" s="225">
        <f t="shared" si="238"/>
        <v>3</v>
      </c>
      <c r="BL51" s="225">
        <f t="shared" si="238"/>
        <v>4</v>
      </c>
      <c r="BM51" s="225">
        <f t="shared" si="238"/>
        <v>5</v>
      </c>
      <c r="BN51" s="225">
        <f t="shared" si="238"/>
        <v>6</v>
      </c>
      <c r="BO51" s="225">
        <f t="shared" si="238"/>
        <v>7</v>
      </c>
      <c r="BP51" s="225">
        <f t="shared" si="238"/>
        <v>8</v>
      </c>
      <c r="BQ51" s="225">
        <f t="shared" si="238"/>
        <v>9</v>
      </c>
      <c r="BR51" s="225">
        <f t="shared" si="238"/>
        <v>10</v>
      </c>
      <c r="BS51" s="379" t="str">
        <f t="shared" si="31"/>
        <v>mampu memahami masalah sampah dan lingkungan, peduli dengan masalah lingkungan dalam bentuk respon yang kreatif berdasarkan prinsip desain yang baik</v>
      </c>
      <c r="BT51" s="377" t="str">
        <f t="shared" si="32"/>
        <v>mampu memahami unsur sains dalam layang-layang, merancang layang-layang, menggambar/melukis/menghias layang-layang, dan mengoperasikan layang-layang</v>
      </c>
      <c r="BU51" s="377" t="str">
        <f t="shared" si="33"/>
        <v>mampu memahami bentuk dan fungsi dasar/sederhana jadwal pelajaran, merancang jadwal pelajaran hias, dan membuat jadwal pelajaran hias berdasarkan rancangannya.</v>
      </c>
      <c r="BV51" s="377" t="str">
        <f t="shared" si="34"/>
        <v>mampu memahami bentuk dan fungsi dasar/sederhana wayang, mengidentifkasi hubungan wayang dengan seni rupa dan seni dan tradisi, dapat membuat tokoh wayang versinya sendiri, dandapat menjelaskan wayangnya.</v>
      </c>
      <c r="BW51" s="377" t="str">
        <f t="shared" si="35"/>
        <v>mampu membuat tokoh wayang versinya sendiri, menjelaskan, dan memainkannya secara mandiri atau berkelompok</v>
      </c>
      <c r="BX51" s="377" t="str">
        <f t="shared" si="36"/>
        <v>mampu menuliskan pengalaman, pemahamannya terkait karya seniman setempat dalam sebuah essai sebagai apresiasi seni</v>
      </c>
      <c r="BY51" s="377">
        <f t="shared" si="37"/>
        <v>0</v>
      </c>
      <c r="BZ51" s="377">
        <f t="shared" si="38"/>
        <v>0</v>
      </c>
      <c r="CA51" s="377">
        <f t="shared" si="39"/>
        <v>0</v>
      </c>
      <c r="CB51" s="377">
        <f t="shared" si="40"/>
        <v>0</v>
      </c>
      <c r="CC51" s="257" t="str">
        <f t="shared" si="41"/>
        <v>Kompetensi dalam hal  sudah tercapai.</v>
      </c>
      <c r="CD51"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39">IF(D52&gt;=$R$16,D52,"")</f>
        <v/>
      </c>
      <c r="V52" s="253" t="str">
        <f t="shared" si="239"/>
        <v/>
      </c>
      <c r="W52" s="253" t="str">
        <f t="shared" si="239"/>
        <v/>
      </c>
      <c r="X52" s="253" t="str">
        <f t="shared" si="239"/>
        <v/>
      </c>
      <c r="Y52" s="253" t="str">
        <f t="shared" si="239"/>
        <v/>
      </c>
      <c r="Z52" s="253" t="str">
        <f t="shared" si="239"/>
        <v/>
      </c>
      <c r="AA52" s="253" t="str">
        <f t="shared" si="239"/>
        <v/>
      </c>
      <c r="AB52" s="253" t="str">
        <f t="shared" si="239"/>
        <v/>
      </c>
      <c r="AC52" s="253" t="str">
        <f t="shared" si="239"/>
        <v/>
      </c>
      <c r="AD52" s="253" t="str">
        <f t="shared" si="239"/>
        <v/>
      </c>
      <c r="AE52" s="254" t="str">
        <f t="shared" ref="AE52:AN52" si="240">IFERROR(RANK(U52,$U52:$AD52,0)+COUNTIF($U52:U52,U52)-1,"")</f>
        <v/>
      </c>
      <c r="AF52" s="254" t="str">
        <f t="shared" si="240"/>
        <v/>
      </c>
      <c r="AG52" s="254" t="str">
        <f t="shared" si="240"/>
        <v/>
      </c>
      <c r="AH52" s="254" t="str">
        <f t="shared" si="240"/>
        <v/>
      </c>
      <c r="AI52" s="254" t="str">
        <f t="shared" si="240"/>
        <v/>
      </c>
      <c r="AJ52" s="254" t="str">
        <f t="shared" si="240"/>
        <v/>
      </c>
      <c r="AK52" s="254" t="str">
        <f t="shared" si="240"/>
        <v/>
      </c>
      <c r="AL52" s="254" t="str">
        <f t="shared" si="240"/>
        <v/>
      </c>
      <c r="AM52" s="254" t="str">
        <f t="shared" si="240"/>
        <v/>
      </c>
      <c r="AN52" s="254" t="str">
        <f t="shared" si="240"/>
        <v/>
      </c>
      <c r="AO52" s="379" t="str">
        <f t="shared" si="18"/>
        <v/>
      </c>
      <c r="AP52" s="380" t="str">
        <f t="shared" si="19"/>
        <v/>
      </c>
      <c r="AQ52" s="380" t="str">
        <f t="shared" si="20"/>
        <v/>
      </c>
      <c r="AR52" s="380" t="str">
        <f t="shared" si="21"/>
        <v/>
      </c>
      <c r="AS52" s="380" t="str">
        <f t="shared" si="22"/>
        <v/>
      </c>
      <c r="AT52" s="380" t="str">
        <f t="shared" si="23"/>
        <v/>
      </c>
      <c r="AU52" s="380" t="str">
        <f t="shared" si="24"/>
        <v/>
      </c>
      <c r="AV52" s="380" t="str">
        <f t="shared" si="25"/>
        <v/>
      </c>
      <c r="AW52" s="380" t="str">
        <f t="shared" si="26"/>
        <v/>
      </c>
      <c r="AX52" s="380" t="str">
        <f t="shared" si="27"/>
        <v/>
      </c>
      <c r="AY52" s="255">
        <f t="shared" ref="AY52:BH52" si="241">IF(D52&lt;$R$16,D52,"")</f>
        <v>0</v>
      </c>
      <c r="AZ52" s="255">
        <f t="shared" si="241"/>
        <v>0</v>
      </c>
      <c r="BA52" s="255">
        <f t="shared" si="241"/>
        <v>0</v>
      </c>
      <c r="BB52" s="255">
        <f t="shared" si="241"/>
        <v>0</v>
      </c>
      <c r="BC52" s="255">
        <f t="shared" si="241"/>
        <v>0</v>
      </c>
      <c r="BD52" s="255">
        <f t="shared" si="241"/>
        <v>0</v>
      </c>
      <c r="BE52" s="255">
        <f t="shared" si="241"/>
        <v>0</v>
      </c>
      <c r="BF52" s="255">
        <f t="shared" si="241"/>
        <v>0</v>
      </c>
      <c r="BG52" s="255">
        <f t="shared" si="241"/>
        <v>0</v>
      </c>
      <c r="BH52" s="255">
        <f t="shared" si="241"/>
        <v>0</v>
      </c>
      <c r="BI52" s="225">
        <f t="shared" ref="BI52:BR52" si="242">IFERROR(RANK(AY52,$AY52:$BH52,0)+COUNTIF($AY52:AY52,AY52)-1,"")</f>
        <v>1</v>
      </c>
      <c r="BJ52" s="225">
        <f t="shared" si="242"/>
        <v>2</v>
      </c>
      <c r="BK52" s="225">
        <f t="shared" si="242"/>
        <v>3</v>
      </c>
      <c r="BL52" s="225">
        <f t="shared" si="242"/>
        <v>4</v>
      </c>
      <c r="BM52" s="225">
        <f t="shared" si="242"/>
        <v>5</v>
      </c>
      <c r="BN52" s="225">
        <f t="shared" si="242"/>
        <v>6</v>
      </c>
      <c r="BO52" s="225">
        <f t="shared" si="242"/>
        <v>7</v>
      </c>
      <c r="BP52" s="225">
        <f t="shared" si="242"/>
        <v>8</v>
      </c>
      <c r="BQ52" s="225">
        <f t="shared" si="242"/>
        <v>9</v>
      </c>
      <c r="BR52" s="225">
        <f t="shared" si="242"/>
        <v>10</v>
      </c>
      <c r="BS52" s="379" t="str">
        <f t="shared" si="31"/>
        <v>mampu memahami masalah sampah dan lingkungan, peduli dengan masalah lingkungan dalam bentuk respon yang kreatif berdasarkan prinsip desain yang baik</v>
      </c>
      <c r="BT52" s="377" t="str">
        <f t="shared" si="32"/>
        <v>mampu memahami unsur sains dalam layang-layang, merancang layang-layang, menggambar/melukis/menghias layang-layang, dan mengoperasikan layang-layang</v>
      </c>
      <c r="BU52" s="377" t="str">
        <f t="shared" si="33"/>
        <v>mampu memahami bentuk dan fungsi dasar/sederhana jadwal pelajaran, merancang jadwal pelajaran hias, dan membuat jadwal pelajaran hias berdasarkan rancangannya.</v>
      </c>
      <c r="BV52" s="377" t="str">
        <f t="shared" si="34"/>
        <v>mampu memahami bentuk dan fungsi dasar/sederhana wayang, mengidentifkasi hubungan wayang dengan seni rupa dan seni dan tradisi, dapat membuat tokoh wayang versinya sendiri, dandapat menjelaskan wayangnya.</v>
      </c>
      <c r="BW52" s="377" t="str">
        <f t="shared" si="35"/>
        <v>mampu membuat tokoh wayang versinya sendiri, menjelaskan, dan memainkannya secara mandiri atau berkelompok</v>
      </c>
      <c r="BX52" s="377" t="str">
        <f t="shared" si="36"/>
        <v>mampu menuliskan pengalaman, pemahamannya terkait karya seniman setempat dalam sebuah essai sebagai apresiasi seni</v>
      </c>
      <c r="BY52" s="377">
        <f t="shared" si="37"/>
        <v>0</v>
      </c>
      <c r="BZ52" s="377">
        <f t="shared" si="38"/>
        <v>0</v>
      </c>
      <c r="CA52" s="377">
        <f t="shared" si="39"/>
        <v>0</v>
      </c>
      <c r="CB52" s="377">
        <f t="shared" si="40"/>
        <v>0</v>
      </c>
      <c r="CC52" s="257" t="str">
        <f t="shared" si="41"/>
        <v>Kompetensi dalam hal  sudah tercapai.</v>
      </c>
      <c r="CD52"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43">IF(D53&gt;=$R$16,D53,"")</f>
        <v/>
      </c>
      <c r="V53" s="253" t="str">
        <f t="shared" si="243"/>
        <v/>
      </c>
      <c r="W53" s="253" t="str">
        <f t="shared" si="243"/>
        <v/>
      </c>
      <c r="X53" s="253" t="str">
        <f t="shared" si="243"/>
        <v/>
      </c>
      <c r="Y53" s="253" t="str">
        <f t="shared" si="243"/>
        <v/>
      </c>
      <c r="Z53" s="253" t="str">
        <f t="shared" si="243"/>
        <v/>
      </c>
      <c r="AA53" s="253" t="str">
        <f t="shared" si="243"/>
        <v/>
      </c>
      <c r="AB53" s="253" t="str">
        <f t="shared" si="243"/>
        <v/>
      </c>
      <c r="AC53" s="253" t="str">
        <f t="shared" si="243"/>
        <v/>
      </c>
      <c r="AD53" s="253" t="str">
        <f t="shared" si="243"/>
        <v/>
      </c>
      <c r="AE53" s="254" t="str">
        <f t="shared" ref="AE53:AN53" si="244">IFERROR(RANK(U53,$U53:$AD53,0)+COUNTIF($U53:U53,U53)-1,"")</f>
        <v/>
      </c>
      <c r="AF53" s="254" t="str">
        <f t="shared" si="244"/>
        <v/>
      </c>
      <c r="AG53" s="254" t="str">
        <f t="shared" si="244"/>
        <v/>
      </c>
      <c r="AH53" s="254" t="str">
        <f t="shared" si="244"/>
        <v/>
      </c>
      <c r="AI53" s="254" t="str">
        <f t="shared" si="244"/>
        <v/>
      </c>
      <c r="AJ53" s="254" t="str">
        <f t="shared" si="244"/>
        <v/>
      </c>
      <c r="AK53" s="254" t="str">
        <f t="shared" si="244"/>
        <v/>
      </c>
      <c r="AL53" s="254" t="str">
        <f t="shared" si="244"/>
        <v/>
      </c>
      <c r="AM53" s="254" t="str">
        <f t="shared" si="244"/>
        <v/>
      </c>
      <c r="AN53" s="254" t="str">
        <f t="shared" si="244"/>
        <v/>
      </c>
      <c r="AO53" s="379" t="str">
        <f t="shared" si="18"/>
        <v/>
      </c>
      <c r="AP53" s="380" t="str">
        <f t="shared" si="19"/>
        <v/>
      </c>
      <c r="AQ53" s="380" t="str">
        <f t="shared" si="20"/>
        <v/>
      </c>
      <c r="AR53" s="380" t="str">
        <f t="shared" si="21"/>
        <v/>
      </c>
      <c r="AS53" s="380" t="str">
        <f t="shared" si="22"/>
        <v/>
      </c>
      <c r="AT53" s="380" t="str">
        <f t="shared" si="23"/>
        <v/>
      </c>
      <c r="AU53" s="380" t="str">
        <f t="shared" si="24"/>
        <v/>
      </c>
      <c r="AV53" s="380" t="str">
        <f t="shared" si="25"/>
        <v/>
      </c>
      <c r="AW53" s="380" t="str">
        <f t="shared" si="26"/>
        <v/>
      </c>
      <c r="AX53" s="380" t="str">
        <f t="shared" si="27"/>
        <v/>
      </c>
      <c r="AY53" s="255">
        <f t="shared" ref="AY53:BH53" si="245">IF(D53&lt;$R$16,D53,"")</f>
        <v>0</v>
      </c>
      <c r="AZ53" s="255">
        <f t="shared" si="245"/>
        <v>0</v>
      </c>
      <c r="BA53" s="255">
        <f t="shared" si="245"/>
        <v>0</v>
      </c>
      <c r="BB53" s="255">
        <f t="shared" si="245"/>
        <v>0</v>
      </c>
      <c r="BC53" s="255">
        <f t="shared" si="245"/>
        <v>0</v>
      </c>
      <c r="BD53" s="255">
        <f t="shared" si="245"/>
        <v>0</v>
      </c>
      <c r="BE53" s="255">
        <f t="shared" si="245"/>
        <v>0</v>
      </c>
      <c r="BF53" s="255">
        <f t="shared" si="245"/>
        <v>0</v>
      </c>
      <c r="BG53" s="255">
        <f t="shared" si="245"/>
        <v>0</v>
      </c>
      <c r="BH53" s="255">
        <f t="shared" si="245"/>
        <v>0</v>
      </c>
      <c r="BI53" s="225">
        <f t="shared" ref="BI53:BR53" si="246">IFERROR(RANK(AY53,$AY53:$BH53,0)+COUNTIF($AY53:AY53,AY53)-1,"")</f>
        <v>1</v>
      </c>
      <c r="BJ53" s="225">
        <f t="shared" si="246"/>
        <v>2</v>
      </c>
      <c r="BK53" s="225">
        <f t="shared" si="246"/>
        <v>3</v>
      </c>
      <c r="BL53" s="225">
        <f t="shared" si="246"/>
        <v>4</v>
      </c>
      <c r="BM53" s="225">
        <f t="shared" si="246"/>
        <v>5</v>
      </c>
      <c r="BN53" s="225">
        <f t="shared" si="246"/>
        <v>6</v>
      </c>
      <c r="BO53" s="225">
        <f t="shared" si="246"/>
        <v>7</v>
      </c>
      <c r="BP53" s="225">
        <f t="shared" si="246"/>
        <v>8</v>
      </c>
      <c r="BQ53" s="225">
        <f t="shared" si="246"/>
        <v>9</v>
      </c>
      <c r="BR53" s="225">
        <f t="shared" si="246"/>
        <v>10</v>
      </c>
      <c r="BS53" s="379" t="str">
        <f t="shared" si="31"/>
        <v>mampu memahami masalah sampah dan lingkungan, peduli dengan masalah lingkungan dalam bentuk respon yang kreatif berdasarkan prinsip desain yang baik</v>
      </c>
      <c r="BT53" s="377" t="str">
        <f t="shared" si="32"/>
        <v>mampu memahami unsur sains dalam layang-layang, merancang layang-layang, menggambar/melukis/menghias layang-layang, dan mengoperasikan layang-layang</v>
      </c>
      <c r="BU53" s="377" t="str">
        <f t="shared" si="33"/>
        <v>mampu memahami bentuk dan fungsi dasar/sederhana jadwal pelajaran, merancang jadwal pelajaran hias, dan membuat jadwal pelajaran hias berdasarkan rancangannya.</v>
      </c>
      <c r="BV53" s="377" t="str">
        <f t="shared" si="34"/>
        <v>mampu memahami bentuk dan fungsi dasar/sederhana wayang, mengidentifkasi hubungan wayang dengan seni rupa dan seni dan tradisi, dapat membuat tokoh wayang versinya sendiri, dandapat menjelaskan wayangnya.</v>
      </c>
      <c r="BW53" s="377" t="str">
        <f t="shared" si="35"/>
        <v>mampu membuat tokoh wayang versinya sendiri, menjelaskan, dan memainkannya secara mandiri atau berkelompok</v>
      </c>
      <c r="BX53" s="377" t="str">
        <f t="shared" si="36"/>
        <v>mampu menuliskan pengalaman, pemahamannya terkait karya seniman setempat dalam sebuah essai sebagai apresiasi seni</v>
      </c>
      <c r="BY53" s="377">
        <f t="shared" si="37"/>
        <v>0</v>
      </c>
      <c r="BZ53" s="377">
        <f t="shared" si="38"/>
        <v>0</v>
      </c>
      <c r="CA53" s="377">
        <f t="shared" si="39"/>
        <v>0</v>
      </c>
      <c r="CB53" s="377">
        <f t="shared" si="40"/>
        <v>0</v>
      </c>
      <c r="CC53" s="257" t="str">
        <f t="shared" si="41"/>
        <v>Kompetensi dalam hal  sudah tercapai.</v>
      </c>
      <c r="CD53"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7">IF(D54&gt;=$R$16,D54,"")</f>
        <v/>
      </c>
      <c r="V54" s="253" t="str">
        <f t="shared" si="247"/>
        <v/>
      </c>
      <c r="W54" s="253" t="str">
        <f t="shared" si="247"/>
        <v/>
      </c>
      <c r="X54" s="253" t="str">
        <f t="shared" si="247"/>
        <v/>
      </c>
      <c r="Y54" s="253" t="str">
        <f t="shared" si="247"/>
        <v/>
      </c>
      <c r="Z54" s="253" t="str">
        <f t="shared" si="247"/>
        <v/>
      </c>
      <c r="AA54" s="253" t="str">
        <f t="shared" si="247"/>
        <v/>
      </c>
      <c r="AB54" s="253" t="str">
        <f t="shared" si="247"/>
        <v/>
      </c>
      <c r="AC54" s="253" t="str">
        <f t="shared" si="247"/>
        <v/>
      </c>
      <c r="AD54" s="253" t="str">
        <f t="shared" si="247"/>
        <v/>
      </c>
      <c r="AE54" s="254" t="str">
        <f t="shared" ref="AE54:AN54" si="248">IFERROR(RANK(U54,$U54:$AD54,0)+COUNTIF($U54:U54,U54)-1,"")</f>
        <v/>
      </c>
      <c r="AF54" s="254" t="str">
        <f t="shared" si="248"/>
        <v/>
      </c>
      <c r="AG54" s="254" t="str">
        <f t="shared" si="248"/>
        <v/>
      </c>
      <c r="AH54" s="254" t="str">
        <f t="shared" si="248"/>
        <v/>
      </c>
      <c r="AI54" s="254" t="str">
        <f t="shared" si="248"/>
        <v/>
      </c>
      <c r="AJ54" s="254" t="str">
        <f t="shared" si="248"/>
        <v/>
      </c>
      <c r="AK54" s="254" t="str">
        <f t="shared" si="248"/>
        <v/>
      </c>
      <c r="AL54" s="254" t="str">
        <f t="shared" si="248"/>
        <v/>
      </c>
      <c r="AM54" s="254" t="str">
        <f t="shared" si="248"/>
        <v/>
      </c>
      <c r="AN54" s="254" t="str">
        <f t="shared" si="248"/>
        <v/>
      </c>
      <c r="AO54" s="379" t="str">
        <f t="shared" si="18"/>
        <v/>
      </c>
      <c r="AP54" s="380" t="str">
        <f t="shared" si="19"/>
        <v/>
      </c>
      <c r="AQ54" s="380" t="str">
        <f t="shared" si="20"/>
        <v/>
      </c>
      <c r="AR54" s="380" t="str">
        <f t="shared" si="21"/>
        <v/>
      </c>
      <c r="AS54" s="380" t="str">
        <f t="shared" si="22"/>
        <v/>
      </c>
      <c r="AT54" s="380" t="str">
        <f t="shared" si="23"/>
        <v/>
      </c>
      <c r="AU54" s="380" t="str">
        <f t="shared" si="24"/>
        <v/>
      </c>
      <c r="AV54" s="380" t="str">
        <f t="shared" si="25"/>
        <v/>
      </c>
      <c r="AW54" s="380" t="str">
        <f t="shared" si="26"/>
        <v/>
      </c>
      <c r="AX54" s="380" t="str">
        <f t="shared" si="27"/>
        <v/>
      </c>
      <c r="AY54" s="255">
        <f t="shared" ref="AY54:BH54" si="249">IF(D54&lt;$R$16,D54,"")</f>
        <v>0</v>
      </c>
      <c r="AZ54" s="255">
        <f t="shared" si="249"/>
        <v>0</v>
      </c>
      <c r="BA54" s="255">
        <f t="shared" si="249"/>
        <v>0</v>
      </c>
      <c r="BB54" s="255">
        <f t="shared" si="249"/>
        <v>0</v>
      </c>
      <c r="BC54" s="255">
        <f t="shared" si="249"/>
        <v>0</v>
      </c>
      <c r="BD54" s="255">
        <f t="shared" si="249"/>
        <v>0</v>
      </c>
      <c r="BE54" s="255">
        <f t="shared" si="249"/>
        <v>0</v>
      </c>
      <c r="BF54" s="255">
        <f t="shared" si="249"/>
        <v>0</v>
      </c>
      <c r="BG54" s="255">
        <f t="shared" si="249"/>
        <v>0</v>
      </c>
      <c r="BH54" s="255">
        <f t="shared" si="249"/>
        <v>0</v>
      </c>
      <c r="BI54" s="225">
        <f t="shared" ref="BI54:BR54" si="250">IFERROR(RANK(AY54,$AY54:$BH54,0)+COUNTIF($AY54:AY54,AY54)-1,"")</f>
        <v>1</v>
      </c>
      <c r="BJ54" s="225">
        <f t="shared" si="250"/>
        <v>2</v>
      </c>
      <c r="BK54" s="225">
        <f t="shared" si="250"/>
        <v>3</v>
      </c>
      <c r="BL54" s="225">
        <f t="shared" si="250"/>
        <v>4</v>
      </c>
      <c r="BM54" s="225">
        <f t="shared" si="250"/>
        <v>5</v>
      </c>
      <c r="BN54" s="225">
        <f t="shared" si="250"/>
        <v>6</v>
      </c>
      <c r="BO54" s="225">
        <f t="shared" si="250"/>
        <v>7</v>
      </c>
      <c r="BP54" s="225">
        <f t="shared" si="250"/>
        <v>8</v>
      </c>
      <c r="BQ54" s="225">
        <f t="shared" si="250"/>
        <v>9</v>
      </c>
      <c r="BR54" s="225">
        <f t="shared" si="250"/>
        <v>10</v>
      </c>
      <c r="BS54" s="379" t="str">
        <f t="shared" si="31"/>
        <v>mampu memahami masalah sampah dan lingkungan, peduli dengan masalah lingkungan dalam bentuk respon yang kreatif berdasarkan prinsip desain yang baik</v>
      </c>
      <c r="BT54" s="377" t="str">
        <f t="shared" si="32"/>
        <v>mampu memahami unsur sains dalam layang-layang, merancang layang-layang, menggambar/melukis/menghias layang-layang, dan mengoperasikan layang-layang</v>
      </c>
      <c r="BU54" s="377" t="str">
        <f t="shared" si="33"/>
        <v>mampu memahami bentuk dan fungsi dasar/sederhana jadwal pelajaran, merancang jadwal pelajaran hias, dan membuat jadwal pelajaran hias berdasarkan rancangannya.</v>
      </c>
      <c r="BV54" s="377" t="str">
        <f t="shared" si="34"/>
        <v>mampu memahami bentuk dan fungsi dasar/sederhana wayang, mengidentifkasi hubungan wayang dengan seni rupa dan seni dan tradisi, dapat membuat tokoh wayang versinya sendiri, dandapat menjelaskan wayangnya.</v>
      </c>
      <c r="BW54" s="377" t="str">
        <f t="shared" si="35"/>
        <v>mampu membuat tokoh wayang versinya sendiri, menjelaskan, dan memainkannya secara mandiri atau berkelompok</v>
      </c>
      <c r="BX54" s="377" t="str">
        <f t="shared" si="36"/>
        <v>mampu menuliskan pengalaman, pemahamannya terkait karya seniman setempat dalam sebuah essai sebagai apresiasi seni</v>
      </c>
      <c r="BY54" s="377">
        <f t="shared" si="37"/>
        <v>0</v>
      </c>
      <c r="BZ54" s="377">
        <f t="shared" si="38"/>
        <v>0</v>
      </c>
      <c r="CA54" s="377">
        <f t="shared" si="39"/>
        <v>0</v>
      </c>
      <c r="CB54" s="377">
        <f t="shared" si="40"/>
        <v>0</v>
      </c>
      <c r="CC54" s="257" t="str">
        <f t="shared" si="41"/>
        <v>Kompetensi dalam hal  sudah tercapai.</v>
      </c>
      <c r="CD54"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51">IF(D55&gt;=$R$16,D55,"")</f>
        <v/>
      </c>
      <c r="V55" s="253" t="str">
        <f t="shared" si="251"/>
        <v/>
      </c>
      <c r="W55" s="253" t="str">
        <f t="shared" si="251"/>
        <v/>
      </c>
      <c r="X55" s="253" t="str">
        <f t="shared" si="251"/>
        <v/>
      </c>
      <c r="Y55" s="253" t="str">
        <f t="shared" si="251"/>
        <v/>
      </c>
      <c r="Z55" s="253" t="str">
        <f t="shared" si="251"/>
        <v/>
      </c>
      <c r="AA55" s="253" t="str">
        <f t="shared" si="251"/>
        <v/>
      </c>
      <c r="AB55" s="253" t="str">
        <f t="shared" si="251"/>
        <v/>
      </c>
      <c r="AC55" s="253" t="str">
        <f t="shared" si="251"/>
        <v/>
      </c>
      <c r="AD55" s="253" t="str">
        <f t="shared" si="251"/>
        <v/>
      </c>
      <c r="AE55" s="254" t="str">
        <f t="shared" ref="AE55:AN55" si="252">IFERROR(RANK(U55,$U55:$AD55,0)+COUNTIF($U55:U55,U55)-1,"")</f>
        <v/>
      </c>
      <c r="AF55" s="254" t="str">
        <f t="shared" si="252"/>
        <v/>
      </c>
      <c r="AG55" s="254" t="str">
        <f t="shared" si="252"/>
        <v/>
      </c>
      <c r="AH55" s="254" t="str">
        <f t="shared" si="252"/>
        <v/>
      </c>
      <c r="AI55" s="254" t="str">
        <f t="shared" si="252"/>
        <v/>
      </c>
      <c r="AJ55" s="254" t="str">
        <f t="shared" si="252"/>
        <v/>
      </c>
      <c r="AK55" s="254" t="str">
        <f t="shared" si="252"/>
        <v/>
      </c>
      <c r="AL55" s="254" t="str">
        <f t="shared" si="252"/>
        <v/>
      </c>
      <c r="AM55" s="254" t="str">
        <f t="shared" si="252"/>
        <v/>
      </c>
      <c r="AN55" s="254" t="str">
        <f t="shared" si="252"/>
        <v/>
      </c>
      <c r="AO55" s="379" t="str">
        <f t="shared" si="18"/>
        <v/>
      </c>
      <c r="AP55" s="380" t="str">
        <f t="shared" si="19"/>
        <v/>
      </c>
      <c r="AQ55" s="380" t="str">
        <f t="shared" si="20"/>
        <v/>
      </c>
      <c r="AR55" s="380" t="str">
        <f t="shared" si="21"/>
        <v/>
      </c>
      <c r="AS55" s="380" t="str">
        <f t="shared" si="22"/>
        <v/>
      </c>
      <c r="AT55" s="380" t="str">
        <f t="shared" si="23"/>
        <v/>
      </c>
      <c r="AU55" s="380" t="str">
        <f t="shared" si="24"/>
        <v/>
      </c>
      <c r="AV55" s="380" t="str">
        <f t="shared" si="25"/>
        <v/>
      </c>
      <c r="AW55" s="380" t="str">
        <f t="shared" si="26"/>
        <v/>
      </c>
      <c r="AX55" s="380" t="str">
        <f t="shared" si="27"/>
        <v/>
      </c>
      <c r="AY55" s="255">
        <f t="shared" ref="AY55:BH55" si="253">IF(D55&lt;$R$16,D55,"")</f>
        <v>0</v>
      </c>
      <c r="AZ55" s="255">
        <f t="shared" si="253"/>
        <v>0</v>
      </c>
      <c r="BA55" s="255">
        <f t="shared" si="253"/>
        <v>0</v>
      </c>
      <c r="BB55" s="255">
        <f t="shared" si="253"/>
        <v>0</v>
      </c>
      <c r="BC55" s="255">
        <f t="shared" si="253"/>
        <v>0</v>
      </c>
      <c r="BD55" s="255">
        <f t="shared" si="253"/>
        <v>0</v>
      </c>
      <c r="BE55" s="255">
        <f t="shared" si="253"/>
        <v>0</v>
      </c>
      <c r="BF55" s="255">
        <f t="shared" si="253"/>
        <v>0</v>
      </c>
      <c r="BG55" s="255">
        <f t="shared" si="253"/>
        <v>0</v>
      </c>
      <c r="BH55" s="255">
        <f t="shared" si="253"/>
        <v>0</v>
      </c>
      <c r="BI55" s="225">
        <f t="shared" ref="BI55:BR55" si="254">IFERROR(RANK(AY55,$AY55:$BH55,0)+COUNTIF($AY55:AY55,AY55)-1,"")</f>
        <v>1</v>
      </c>
      <c r="BJ55" s="225">
        <f t="shared" si="254"/>
        <v>2</v>
      </c>
      <c r="BK55" s="225">
        <f t="shared" si="254"/>
        <v>3</v>
      </c>
      <c r="BL55" s="225">
        <f t="shared" si="254"/>
        <v>4</v>
      </c>
      <c r="BM55" s="225">
        <f t="shared" si="254"/>
        <v>5</v>
      </c>
      <c r="BN55" s="225">
        <f t="shared" si="254"/>
        <v>6</v>
      </c>
      <c r="BO55" s="225">
        <f t="shared" si="254"/>
        <v>7</v>
      </c>
      <c r="BP55" s="225">
        <f t="shared" si="254"/>
        <v>8</v>
      </c>
      <c r="BQ55" s="225">
        <f t="shared" si="254"/>
        <v>9</v>
      </c>
      <c r="BR55" s="225">
        <f t="shared" si="254"/>
        <v>10</v>
      </c>
      <c r="BS55" s="379" t="str">
        <f t="shared" si="31"/>
        <v>mampu memahami masalah sampah dan lingkungan, peduli dengan masalah lingkungan dalam bentuk respon yang kreatif berdasarkan prinsip desain yang baik</v>
      </c>
      <c r="BT55" s="377" t="str">
        <f t="shared" si="32"/>
        <v>mampu memahami unsur sains dalam layang-layang, merancang layang-layang, menggambar/melukis/menghias layang-layang, dan mengoperasikan layang-layang</v>
      </c>
      <c r="BU55" s="377" t="str">
        <f t="shared" si="33"/>
        <v>mampu memahami bentuk dan fungsi dasar/sederhana jadwal pelajaran, merancang jadwal pelajaran hias, dan membuat jadwal pelajaran hias berdasarkan rancangannya.</v>
      </c>
      <c r="BV55" s="377" t="str">
        <f t="shared" si="34"/>
        <v>mampu memahami bentuk dan fungsi dasar/sederhana wayang, mengidentifkasi hubungan wayang dengan seni rupa dan seni dan tradisi, dapat membuat tokoh wayang versinya sendiri, dandapat menjelaskan wayangnya.</v>
      </c>
      <c r="BW55" s="377" t="str">
        <f t="shared" si="35"/>
        <v>mampu membuat tokoh wayang versinya sendiri, menjelaskan, dan memainkannya secara mandiri atau berkelompok</v>
      </c>
      <c r="BX55" s="377" t="str">
        <f t="shared" si="36"/>
        <v>mampu menuliskan pengalaman, pemahamannya terkait karya seniman setempat dalam sebuah essai sebagai apresiasi seni</v>
      </c>
      <c r="BY55" s="377">
        <f t="shared" si="37"/>
        <v>0</v>
      </c>
      <c r="BZ55" s="377">
        <f t="shared" si="38"/>
        <v>0</v>
      </c>
      <c r="CA55" s="377">
        <f t="shared" si="39"/>
        <v>0</v>
      </c>
      <c r="CB55" s="377">
        <f t="shared" si="40"/>
        <v>0</v>
      </c>
      <c r="CC55" s="257" t="str">
        <f t="shared" si="41"/>
        <v>Kompetensi dalam hal  sudah tercapai.</v>
      </c>
      <c r="CD55"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5">IF(D56&gt;=$R$16,D56,"")</f>
        <v/>
      </c>
      <c r="V56" s="253" t="str">
        <f t="shared" si="255"/>
        <v/>
      </c>
      <c r="W56" s="253" t="str">
        <f t="shared" si="255"/>
        <v/>
      </c>
      <c r="X56" s="253" t="str">
        <f t="shared" si="255"/>
        <v/>
      </c>
      <c r="Y56" s="253" t="str">
        <f t="shared" si="255"/>
        <v/>
      </c>
      <c r="Z56" s="253" t="str">
        <f t="shared" si="255"/>
        <v/>
      </c>
      <c r="AA56" s="253" t="str">
        <f t="shared" si="255"/>
        <v/>
      </c>
      <c r="AB56" s="253" t="str">
        <f t="shared" si="255"/>
        <v/>
      </c>
      <c r="AC56" s="253" t="str">
        <f t="shared" si="255"/>
        <v/>
      </c>
      <c r="AD56" s="253" t="str">
        <f t="shared" si="255"/>
        <v/>
      </c>
      <c r="AE56" s="254" t="str">
        <f t="shared" ref="AE56:AN56" si="256">IFERROR(RANK(U56,$U56:$AD56,0)+COUNTIF($U56:U56,U56)-1,"")</f>
        <v/>
      </c>
      <c r="AF56" s="254" t="str">
        <f t="shared" si="256"/>
        <v/>
      </c>
      <c r="AG56" s="254" t="str">
        <f t="shared" si="256"/>
        <v/>
      </c>
      <c r="AH56" s="254" t="str">
        <f t="shared" si="256"/>
        <v/>
      </c>
      <c r="AI56" s="254" t="str">
        <f t="shared" si="256"/>
        <v/>
      </c>
      <c r="AJ56" s="254" t="str">
        <f t="shared" si="256"/>
        <v/>
      </c>
      <c r="AK56" s="254" t="str">
        <f t="shared" si="256"/>
        <v/>
      </c>
      <c r="AL56" s="254" t="str">
        <f t="shared" si="256"/>
        <v/>
      </c>
      <c r="AM56" s="254" t="str">
        <f t="shared" si="256"/>
        <v/>
      </c>
      <c r="AN56" s="254" t="str">
        <f t="shared" si="256"/>
        <v/>
      </c>
      <c r="AO56" s="379" t="str">
        <f t="shared" si="18"/>
        <v/>
      </c>
      <c r="AP56" s="380" t="str">
        <f t="shared" si="19"/>
        <v/>
      </c>
      <c r="AQ56" s="380" t="str">
        <f t="shared" si="20"/>
        <v/>
      </c>
      <c r="AR56" s="380" t="str">
        <f t="shared" si="21"/>
        <v/>
      </c>
      <c r="AS56" s="380" t="str">
        <f t="shared" si="22"/>
        <v/>
      </c>
      <c r="AT56" s="380" t="str">
        <f t="shared" si="23"/>
        <v/>
      </c>
      <c r="AU56" s="380" t="str">
        <f t="shared" si="24"/>
        <v/>
      </c>
      <c r="AV56" s="380" t="str">
        <f t="shared" si="25"/>
        <v/>
      </c>
      <c r="AW56" s="380" t="str">
        <f t="shared" si="26"/>
        <v/>
      </c>
      <c r="AX56" s="380" t="str">
        <f t="shared" si="27"/>
        <v/>
      </c>
      <c r="AY56" s="255">
        <f t="shared" ref="AY56:BH56" si="257">IF(D56&lt;$R$16,D56,"")</f>
        <v>0</v>
      </c>
      <c r="AZ56" s="255">
        <f t="shared" si="257"/>
        <v>0</v>
      </c>
      <c r="BA56" s="255">
        <f t="shared" si="257"/>
        <v>0</v>
      </c>
      <c r="BB56" s="255">
        <f t="shared" si="257"/>
        <v>0</v>
      </c>
      <c r="BC56" s="255">
        <f t="shared" si="257"/>
        <v>0</v>
      </c>
      <c r="BD56" s="255">
        <f t="shared" si="257"/>
        <v>0</v>
      </c>
      <c r="BE56" s="255">
        <f t="shared" si="257"/>
        <v>0</v>
      </c>
      <c r="BF56" s="255">
        <f t="shared" si="257"/>
        <v>0</v>
      </c>
      <c r="BG56" s="255">
        <f t="shared" si="257"/>
        <v>0</v>
      </c>
      <c r="BH56" s="255">
        <f t="shared" si="257"/>
        <v>0</v>
      </c>
      <c r="BI56" s="225">
        <f t="shared" ref="BI56:BR56" si="258">IFERROR(RANK(AY56,$AY56:$BH56,0)+COUNTIF($AY56:AY56,AY56)-1,"")</f>
        <v>1</v>
      </c>
      <c r="BJ56" s="225">
        <f t="shared" si="258"/>
        <v>2</v>
      </c>
      <c r="BK56" s="225">
        <f t="shared" si="258"/>
        <v>3</v>
      </c>
      <c r="BL56" s="225">
        <f t="shared" si="258"/>
        <v>4</v>
      </c>
      <c r="BM56" s="225">
        <f t="shared" si="258"/>
        <v>5</v>
      </c>
      <c r="BN56" s="225">
        <f t="shared" si="258"/>
        <v>6</v>
      </c>
      <c r="BO56" s="225">
        <f t="shared" si="258"/>
        <v>7</v>
      </c>
      <c r="BP56" s="225">
        <f t="shared" si="258"/>
        <v>8</v>
      </c>
      <c r="BQ56" s="225">
        <f t="shared" si="258"/>
        <v>9</v>
      </c>
      <c r="BR56" s="225">
        <f t="shared" si="258"/>
        <v>10</v>
      </c>
      <c r="BS56" s="379" t="str">
        <f t="shared" si="31"/>
        <v>mampu memahami masalah sampah dan lingkungan, peduli dengan masalah lingkungan dalam bentuk respon yang kreatif berdasarkan prinsip desain yang baik</v>
      </c>
      <c r="BT56" s="377" t="str">
        <f t="shared" si="32"/>
        <v>mampu memahami unsur sains dalam layang-layang, merancang layang-layang, menggambar/melukis/menghias layang-layang, dan mengoperasikan layang-layang</v>
      </c>
      <c r="BU56" s="377" t="str">
        <f t="shared" si="33"/>
        <v>mampu memahami bentuk dan fungsi dasar/sederhana jadwal pelajaran, merancang jadwal pelajaran hias, dan membuat jadwal pelajaran hias berdasarkan rancangannya.</v>
      </c>
      <c r="BV56" s="377" t="str">
        <f t="shared" si="34"/>
        <v>mampu memahami bentuk dan fungsi dasar/sederhana wayang, mengidentifkasi hubungan wayang dengan seni rupa dan seni dan tradisi, dapat membuat tokoh wayang versinya sendiri, dandapat menjelaskan wayangnya.</v>
      </c>
      <c r="BW56" s="377" t="str">
        <f t="shared" si="35"/>
        <v>mampu membuat tokoh wayang versinya sendiri, menjelaskan, dan memainkannya secara mandiri atau berkelompok</v>
      </c>
      <c r="BX56" s="377" t="str">
        <f t="shared" si="36"/>
        <v>mampu menuliskan pengalaman, pemahamannya terkait karya seniman setempat dalam sebuah essai sebagai apresiasi seni</v>
      </c>
      <c r="BY56" s="377">
        <f t="shared" si="37"/>
        <v>0</v>
      </c>
      <c r="BZ56" s="377">
        <f t="shared" si="38"/>
        <v>0</v>
      </c>
      <c r="CA56" s="377">
        <f t="shared" si="39"/>
        <v>0</v>
      </c>
      <c r="CB56" s="377">
        <f t="shared" si="40"/>
        <v>0</v>
      </c>
      <c r="CC56" s="257" t="str">
        <f t="shared" si="41"/>
        <v>Kompetensi dalam hal  sudah tercapai.</v>
      </c>
      <c r="CD56"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9">IF(D57&gt;=$R$16,D57,"")</f>
        <v/>
      </c>
      <c r="V57" s="253" t="str">
        <f t="shared" si="259"/>
        <v/>
      </c>
      <c r="W57" s="253" t="str">
        <f t="shared" si="259"/>
        <v/>
      </c>
      <c r="X57" s="253" t="str">
        <f t="shared" si="259"/>
        <v/>
      </c>
      <c r="Y57" s="253" t="str">
        <f t="shared" si="259"/>
        <v/>
      </c>
      <c r="Z57" s="253" t="str">
        <f t="shared" si="259"/>
        <v/>
      </c>
      <c r="AA57" s="253" t="str">
        <f t="shared" si="259"/>
        <v/>
      </c>
      <c r="AB57" s="253" t="str">
        <f t="shared" si="259"/>
        <v/>
      </c>
      <c r="AC57" s="253" t="str">
        <f t="shared" si="259"/>
        <v/>
      </c>
      <c r="AD57" s="253" t="str">
        <f t="shared" si="259"/>
        <v/>
      </c>
      <c r="AE57" s="254" t="str">
        <f t="shared" ref="AE57:AN57" si="260">IFERROR(RANK(U57,$U57:$AD57,0)+COUNTIF($U57:U57,U57)-1,"")</f>
        <v/>
      </c>
      <c r="AF57" s="254" t="str">
        <f t="shared" si="260"/>
        <v/>
      </c>
      <c r="AG57" s="254" t="str">
        <f t="shared" si="260"/>
        <v/>
      </c>
      <c r="AH57" s="254" t="str">
        <f t="shared" si="260"/>
        <v/>
      </c>
      <c r="AI57" s="254" t="str">
        <f t="shared" si="260"/>
        <v/>
      </c>
      <c r="AJ57" s="254" t="str">
        <f t="shared" si="260"/>
        <v/>
      </c>
      <c r="AK57" s="254" t="str">
        <f t="shared" si="260"/>
        <v/>
      </c>
      <c r="AL57" s="254" t="str">
        <f t="shared" si="260"/>
        <v/>
      </c>
      <c r="AM57" s="254" t="str">
        <f t="shared" si="260"/>
        <v/>
      </c>
      <c r="AN57" s="254" t="str">
        <f t="shared" si="260"/>
        <v/>
      </c>
      <c r="AO57" s="379" t="str">
        <f t="shared" si="18"/>
        <v/>
      </c>
      <c r="AP57" s="380" t="str">
        <f t="shared" si="19"/>
        <v/>
      </c>
      <c r="AQ57" s="380" t="str">
        <f t="shared" si="20"/>
        <v/>
      </c>
      <c r="AR57" s="380" t="str">
        <f t="shared" si="21"/>
        <v/>
      </c>
      <c r="AS57" s="380" t="str">
        <f t="shared" si="22"/>
        <v/>
      </c>
      <c r="AT57" s="380" t="str">
        <f t="shared" si="23"/>
        <v/>
      </c>
      <c r="AU57" s="380" t="str">
        <f t="shared" si="24"/>
        <v/>
      </c>
      <c r="AV57" s="380" t="str">
        <f t="shared" si="25"/>
        <v/>
      </c>
      <c r="AW57" s="380" t="str">
        <f t="shared" si="26"/>
        <v/>
      </c>
      <c r="AX57" s="380" t="str">
        <f t="shared" si="27"/>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379" t="str">
        <f t="shared" si="31"/>
        <v>mampu memahami masalah sampah dan lingkungan, peduli dengan masalah lingkungan dalam bentuk respon yang kreatif berdasarkan prinsip desain yang baik</v>
      </c>
      <c r="BT57" s="377" t="str">
        <f t="shared" si="32"/>
        <v>mampu memahami unsur sains dalam layang-layang, merancang layang-layang, menggambar/melukis/menghias layang-layang, dan mengoperasikan layang-layang</v>
      </c>
      <c r="BU57" s="377" t="str">
        <f t="shared" si="33"/>
        <v>mampu memahami bentuk dan fungsi dasar/sederhana jadwal pelajaran, merancang jadwal pelajaran hias, dan membuat jadwal pelajaran hias berdasarkan rancangannya.</v>
      </c>
      <c r="BV57" s="377" t="str">
        <f t="shared" si="34"/>
        <v>mampu memahami bentuk dan fungsi dasar/sederhana wayang, mengidentifkasi hubungan wayang dengan seni rupa dan seni dan tradisi, dapat membuat tokoh wayang versinya sendiri, dandapat menjelaskan wayangnya.</v>
      </c>
      <c r="BW57" s="377" t="str">
        <f t="shared" si="35"/>
        <v>mampu membuat tokoh wayang versinya sendiri, menjelaskan, dan memainkannya secara mandiri atau berkelompok</v>
      </c>
      <c r="BX57" s="377" t="str">
        <f t="shared" si="36"/>
        <v>mampu menuliskan pengalaman, pemahamannya terkait karya seniman setempat dalam sebuah essai sebagai apresiasi seni</v>
      </c>
      <c r="BY57" s="377">
        <f t="shared" si="37"/>
        <v>0</v>
      </c>
      <c r="BZ57" s="377">
        <f t="shared" si="38"/>
        <v>0</v>
      </c>
      <c r="CA57" s="377">
        <f t="shared" si="39"/>
        <v>0</v>
      </c>
      <c r="CB57" s="377">
        <f t="shared" si="40"/>
        <v>0</v>
      </c>
      <c r="CC57" s="257" t="str">
        <f t="shared" si="41"/>
        <v>Kompetensi dalam hal  sudah tercapai.</v>
      </c>
      <c r="CD57"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3">IF(D58&gt;=$R$16,D58,"")</f>
        <v/>
      </c>
      <c r="V58" s="253" t="str">
        <f t="shared" si="263"/>
        <v/>
      </c>
      <c r="W58" s="253" t="str">
        <f t="shared" si="263"/>
        <v/>
      </c>
      <c r="X58" s="253" t="str">
        <f t="shared" si="263"/>
        <v/>
      </c>
      <c r="Y58" s="253" t="str">
        <f t="shared" si="263"/>
        <v/>
      </c>
      <c r="Z58" s="253" t="str">
        <f t="shared" si="263"/>
        <v/>
      </c>
      <c r="AA58" s="253" t="str">
        <f t="shared" si="263"/>
        <v/>
      </c>
      <c r="AB58" s="253" t="str">
        <f t="shared" si="263"/>
        <v/>
      </c>
      <c r="AC58" s="253" t="str">
        <f t="shared" si="263"/>
        <v/>
      </c>
      <c r="AD58" s="253" t="str">
        <f t="shared" si="263"/>
        <v/>
      </c>
      <c r="AE58" s="254" t="str">
        <f t="shared" ref="AE58:AN58" si="264">IFERROR(RANK(U58,$U58:$AD58,0)+COUNTIF($U58:U58,U58)-1,"")</f>
        <v/>
      </c>
      <c r="AF58" s="254" t="str">
        <f t="shared" si="264"/>
        <v/>
      </c>
      <c r="AG58" s="254" t="str">
        <f t="shared" si="264"/>
        <v/>
      </c>
      <c r="AH58" s="254" t="str">
        <f t="shared" si="264"/>
        <v/>
      </c>
      <c r="AI58" s="254" t="str">
        <f t="shared" si="264"/>
        <v/>
      </c>
      <c r="AJ58" s="254" t="str">
        <f t="shared" si="264"/>
        <v/>
      </c>
      <c r="AK58" s="254" t="str">
        <f t="shared" si="264"/>
        <v/>
      </c>
      <c r="AL58" s="254" t="str">
        <f t="shared" si="264"/>
        <v/>
      </c>
      <c r="AM58" s="254" t="str">
        <f t="shared" si="264"/>
        <v/>
      </c>
      <c r="AN58" s="254" t="str">
        <f t="shared" si="264"/>
        <v/>
      </c>
      <c r="AO58" s="379" t="str">
        <f t="shared" si="18"/>
        <v/>
      </c>
      <c r="AP58" s="380" t="str">
        <f t="shared" si="19"/>
        <v/>
      </c>
      <c r="AQ58" s="380" t="str">
        <f t="shared" si="20"/>
        <v/>
      </c>
      <c r="AR58" s="380" t="str">
        <f t="shared" si="21"/>
        <v/>
      </c>
      <c r="AS58" s="380" t="str">
        <f t="shared" si="22"/>
        <v/>
      </c>
      <c r="AT58" s="380" t="str">
        <f t="shared" si="23"/>
        <v/>
      </c>
      <c r="AU58" s="380" t="str">
        <f t="shared" si="24"/>
        <v/>
      </c>
      <c r="AV58" s="380" t="str">
        <f t="shared" si="25"/>
        <v/>
      </c>
      <c r="AW58" s="380" t="str">
        <f t="shared" si="26"/>
        <v/>
      </c>
      <c r="AX58" s="380" t="str">
        <f t="shared" si="27"/>
        <v/>
      </c>
      <c r="AY58" s="255">
        <f t="shared" ref="AY58:BH58" si="265">IF(D58&lt;$R$16,D58,"")</f>
        <v>0</v>
      </c>
      <c r="AZ58" s="255">
        <f t="shared" si="265"/>
        <v>0</v>
      </c>
      <c r="BA58" s="255">
        <f t="shared" si="265"/>
        <v>0</v>
      </c>
      <c r="BB58" s="255">
        <f t="shared" si="265"/>
        <v>0</v>
      </c>
      <c r="BC58" s="255">
        <f t="shared" si="265"/>
        <v>0</v>
      </c>
      <c r="BD58" s="255">
        <f t="shared" si="265"/>
        <v>0</v>
      </c>
      <c r="BE58" s="255">
        <f t="shared" si="265"/>
        <v>0</v>
      </c>
      <c r="BF58" s="255">
        <f t="shared" si="265"/>
        <v>0</v>
      </c>
      <c r="BG58" s="255">
        <f t="shared" si="265"/>
        <v>0</v>
      </c>
      <c r="BH58" s="255">
        <f t="shared" si="265"/>
        <v>0</v>
      </c>
      <c r="BI58" s="225">
        <f t="shared" ref="BI58:BR58" si="266">IFERROR(RANK(AY58,$AY58:$BH58,0)+COUNTIF($AY58:AY58,AY58)-1,"")</f>
        <v>1</v>
      </c>
      <c r="BJ58" s="225">
        <f t="shared" si="266"/>
        <v>2</v>
      </c>
      <c r="BK58" s="225">
        <f t="shared" si="266"/>
        <v>3</v>
      </c>
      <c r="BL58" s="225">
        <f t="shared" si="266"/>
        <v>4</v>
      </c>
      <c r="BM58" s="225">
        <f t="shared" si="266"/>
        <v>5</v>
      </c>
      <c r="BN58" s="225">
        <f t="shared" si="266"/>
        <v>6</v>
      </c>
      <c r="BO58" s="225">
        <f t="shared" si="266"/>
        <v>7</v>
      </c>
      <c r="BP58" s="225">
        <f t="shared" si="266"/>
        <v>8</v>
      </c>
      <c r="BQ58" s="225">
        <f t="shared" si="266"/>
        <v>9</v>
      </c>
      <c r="BR58" s="225">
        <f t="shared" si="266"/>
        <v>10</v>
      </c>
      <c r="BS58" s="379" t="str">
        <f t="shared" si="31"/>
        <v>mampu memahami masalah sampah dan lingkungan, peduli dengan masalah lingkungan dalam bentuk respon yang kreatif berdasarkan prinsip desain yang baik</v>
      </c>
      <c r="BT58" s="377" t="str">
        <f t="shared" si="32"/>
        <v>mampu memahami unsur sains dalam layang-layang, merancang layang-layang, menggambar/melukis/menghias layang-layang, dan mengoperasikan layang-layang</v>
      </c>
      <c r="BU58" s="377" t="str">
        <f t="shared" si="33"/>
        <v>mampu memahami bentuk dan fungsi dasar/sederhana jadwal pelajaran, merancang jadwal pelajaran hias, dan membuat jadwal pelajaran hias berdasarkan rancangannya.</v>
      </c>
      <c r="BV58" s="377" t="str">
        <f t="shared" si="34"/>
        <v>mampu memahami bentuk dan fungsi dasar/sederhana wayang, mengidentifkasi hubungan wayang dengan seni rupa dan seni dan tradisi, dapat membuat tokoh wayang versinya sendiri, dandapat menjelaskan wayangnya.</v>
      </c>
      <c r="BW58" s="377" t="str">
        <f t="shared" si="35"/>
        <v>mampu membuat tokoh wayang versinya sendiri, menjelaskan, dan memainkannya secara mandiri atau berkelompok</v>
      </c>
      <c r="BX58" s="377" t="str">
        <f t="shared" si="36"/>
        <v>mampu menuliskan pengalaman, pemahamannya terkait karya seniman setempat dalam sebuah essai sebagai apresiasi seni</v>
      </c>
      <c r="BY58" s="377">
        <f t="shared" si="37"/>
        <v>0</v>
      </c>
      <c r="BZ58" s="377">
        <f t="shared" si="38"/>
        <v>0</v>
      </c>
      <c r="CA58" s="377">
        <f t="shared" si="39"/>
        <v>0</v>
      </c>
      <c r="CB58" s="377">
        <f t="shared" si="40"/>
        <v>0</v>
      </c>
      <c r="CC58" s="257" t="str">
        <f t="shared" si="41"/>
        <v>Kompetensi dalam hal  sudah tercapai.</v>
      </c>
      <c r="CD58"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67">IF(D59&gt;=$R$16,D59,"")</f>
        <v/>
      </c>
      <c r="V59" s="253" t="str">
        <f t="shared" si="267"/>
        <v/>
      </c>
      <c r="W59" s="253" t="str">
        <f t="shared" si="267"/>
        <v/>
      </c>
      <c r="X59" s="253" t="str">
        <f t="shared" si="267"/>
        <v/>
      </c>
      <c r="Y59" s="253" t="str">
        <f t="shared" si="267"/>
        <v/>
      </c>
      <c r="Z59" s="253" t="str">
        <f t="shared" si="267"/>
        <v/>
      </c>
      <c r="AA59" s="253" t="str">
        <f t="shared" si="267"/>
        <v/>
      </c>
      <c r="AB59" s="253" t="str">
        <f t="shared" si="267"/>
        <v/>
      </c>
      <c r="AC59" s="253" t="str">
        <f t="shared" si="267"/>
        <v/>
      </c>
      <c r="AD59" s="253" t="str">
        <f t="shared" si="267"/>
        <v/>
      </c>
      <c r="AE59" s="254" t="str">
        <f t="shared" ref="AE59:AN59" si="268">IFERROR(RANK(U59,$U59:$AD59,0)+COUNTIF($U59:U59,U59)-1,"")</f>
        <v/>
      </c>
      <c r="AF59" s="254" t="str">
        <f t="shared" si="268"/>
        <v/>
      </c>
      <c r="AG59" s="254" t="str">
        <f t="shared" si="268"/>
        <v/>
      </c>
      <c r="AH59" s="254" t="str">
        <f t="shared" si="268"/>
        <v/>
      </c>
      <c r="AI59" s="254" t="str">
        <f t="shared" si="268"/>
        <v/>
      </c>
      <c r="AJ59" s="254" t="str">
        <f t="shared" si="268"/>
        <v/>
      </c>
      <c r="AK59" s="254" t="str">
        <f t="shared" si="268"/>
        <v/>
      </c>
      <c r="AL59" s="254" t="str">
        <f t="shared" si="268"/>
        <v/>
      </c>
      <c r="AM59" s="254" t="str">
        <f t="shared" si="268"/>
        <v/>
      </c>
      <c r="AN59" s="254" t="str">
        <f t="shared" si="268"/>
        <v/>
      </c>
      <c r="AO59" s="379" t="str">
        <f t="shared" si="18"/>
        <v/>
      </c>
      <c r="AP59" s="380" t="str">
        <f t="shared" si="19"/>
        <v/>
      </c>
      <c r="AQ59" s="380" t="str">
        <f t="shared" si="20"/>
        <v/>
      </c>
      <c r="AR59" s="380" t="str">
        <f t="shared" si="21"/>
        <v/>
      </c>
      <c r="AS59" s="380" t="str">
        <f t="shared" si="22"/>
        <v/>
      </c>
      <c r="AT59" s="380" t="str">
        <f t="shared" si="23"/>
        <v/>
      </c>
      <c r="AU59" s="380" t="str">
        <f t="shared" si="24"/>
        <v/>
      </c>
      <c r="AV59" s="380" t="str">
        <f t="shared" si="25"/>
        <v/>
      </c>
      <c r="AW59" s="380" t="str">
        <f t="shared" si="26"/>
        <v/>
      </c>
      <c r="AX59" s="380" t="str">
        <f t="shared" si="27"/>
        <v/>
      </c>
      <c r="AY59" s="255">
        <f t="shared" ref="AY59:BH59" si="269">IF(D59&lt;$R$16,D59,"")</f>
        <v>0</v>
      </c>
      <c r="AZ59" s="255">
        <f t="shared" si="269"/>
        <v>0</v>
      </c>
      <c r="BA59" s="255">
        <f t="shared" si="269"/>
        <v>0</v>
      </c>
      <c r="BB59" s="255">
        <f t="shared" si="269"/>
        <v>0</v>
      </c>
      <c r="BC59" s="255">
        <f t="shared" si="269"/>
        <v>0</v>
      </c>
      <c r="BD59" s="255">
        <f t="shared" si="269"/>
        <v>0</v>
      </c>
      <c r="BE59" s="255">
        <f t="shared" si="269"/>
        <v>0</v>
      </c>
      <c r="BF59" s="255">
        <f t="shared" si="269"/>
        <v>0</v>
      </c>
      <c r="BG59" s="255">
        <f t="shared" si="269"/>
        <v>0</v>
      </c>
      <c r="BH59" s="255">
        <f t="shared" si="269"/>
        <v>0</v>
      </c>
      <c r="BI59" s="225">
        <f t="shared" ref="BI59:BR59" si="270">IFERROR(RANK(AY59,$AY59:$BH59,0)+COUNTIF($AY59:AY59,AY59)-1,"")</f>
        <v>1</v>
      </c>
      <c r="BJ59" s="225">
        <f t="shared" si="270"/>
        <v>2</v>
      </c>
      <c r="BK59" s="225">
        <f t="shared" si="270"/>
        <v>3</v>
      </c>
      <c r="BL59" s="225">
        <f t="shared" si="270"/>
        <v>4</v>
      </c>
      <c r="BM59" s="225">
        <f t="shared" si="270"/>
        <v>5</v>
      </c>
      <c r="BN59" s="225">
        <f t="shared" si="270"/>
        <v>6</v>
      </c>
      <c r="BO59" s="225">
        <f t="shared" si="270"/>
        <v>7</v>
      </c>
      <c r="BP59" s="225">
        <f t="shared" si="270"/>
        <v>8</v>
      </c>
      <c r="BQ59" s="225">
        <f t="shared" si="270"/>
        <v>9</v>
      </c>
      <c r="BR59" s="225">
        <f t="shared" si="270"/>
        <v>10</v>
      </c>
      <c r="BS59" s="379" t="str">
        <f t="shared" si="31"/>
        <v>mampu memahami masalah sampah dan lingkungan, peduli dengan masalah lingkungan dalam bentuk respon yang kreatif berdasarkan prinsip desain yang baik</v>
      </c>
      <c r="BT59" s="377" t="str">
        <f t="shared" si="32"/>
        <v>mampu memahami unsur sains dalam layang-layang, merancang layang-layang, menggambar/melukis/menghias layang-layang, dan mengoperasikan layang-layang</v>
      </c>
      <c r="BU59" s="377" t="str">
        <f t="shared" si="33"/>
        <v>mampu memahami bentuk dan fungsi dasar/sederhana jadwal pelajaran, merancang jadwal pelajaran hias, dan membuat jadwal pelajaran hias berdasarkan rancangannya.</v>
      </c>
      <c r="BV59" s="377" t="str">
        <f t="shared" si="34"/>
        <v>mampu memahami bentuk dan fungsi dasar/sederhana wayang, mengidentifkasi hubungan wayang dengan seni rupa dan seni dan tradisi, dapat membuat tokoh wayang versinya sendiri, dandapat menjelaskan wayangnya.</v>
      </c>
      <c r="BW59" s="377" t="str">
        <f t="shared" si="35"/>
        <v>mampu membuat tokoh wayang versinya sendiri, menjelaskan, dan memainkannya secara mandiri atau berkelompok</v>
      </c>
      <c r="BX59" s="377" t="str">
        <f t="shared" si="36"/>
        <v>mampu menuliskan pengalaman, pemahamannya terkait karya seniman setempat dalam sebuah essai sebagai apresiasi seni</v>
      </c>
      <c r="BY59" s="377">
        <f t="shared" si="37"/>
        <v>0</v>
      </c>
      <c r="BZ59" s="377">
        <f t="shared" si="38"/>
        <v>0</v>
      </c>
      <c r="CA59" s="377">
        <f t="shared" si="39"/>
        <v>0</v>
      </c>
      <c r="CB59" s="377">
        <f t="shared" si="40"/>
        <v>0</v>
      </c>
      <c r="CC59" s="257" t="str">
        <f t="shared" si="41"/>
        <v>Kompetensi dalam hal  sudah tercapai.</v>
      </c>
      <c r="CD59"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1">IF(D60&gt;=$R$16,D60,"")</f>
        <v/>
      </c>
      <c r="V60" s="253" t="str">
        <f t="shared" si="271"/>
        <v/>
      </c>
      <c r="W60" s="253" t="str">
        <f t="shared" si="271"/>
        <v/>
      </c>
      <c r="X60" s="253" t="str">
        <f t="shared" si="271"/>
        <v/>
      </c>
      <c r="Y60" s="253" t="str">
        <f t="shared" si="271"/>
        <v/>
      </c>
      <c r="Z60" s="253" t="str">
        <f t="shared" si="271"/>
        <v/>
      </c>
      <c r="AA60" s="253" t="str">
        <f t="shared" si="271"/>
        <v/>
      </c>
      <c r="AB60" s="253" t="str">
        <f t="shared" si="271"/>
        <v/>
      </c>
      <c r="AC60" s="253" t="str">
        <f t="shared" si="271"/>
        <v/>
      </c>
      <c r="AD60" s="253" t="str">
        <f t="shared" si="271"/>
        <v/>
      </c>
      <c r="AE60" s="254" t="str">
        <f t="shared" ref="AE60:AN60" si="272">IFERROR(RANK(U60,$U60:$AD60,0)+COUNTIF($U60:U60,U60)-1,"")</f>
        <v/>
      </c>
      <c r="AF60" s="254" t="str">
        <f t="shared" si="272"/>
        <v/>
      </c>
      <c r="AG60" s="254" t="str">
        <f t="shared" si="272"/>
        <v/>
      </c>
      <c r="AH60" s="254" t="str">
        <f t="shared" si="272"/>
        <v/>
      </c>
      <c r="AI60" s="254" t="str">
        <f t="shared" si="272"/>
        <v/>
      </c>
      <c r="AJ60" s="254" t="str">
        <f t="shared" si="272"/>
        <v/>
      </c>
      <c r="AK60" s="254" t="str">
        <f t="shared" si="272"/>
        <v/>
      </c>
      <c r="AL60" s="254" t="str">
        <f t="shared" si="272"/>
        <v/>
      </c>
      <c r="AM60" s="254" t="str">
        <f t="shared" si="272"/>
        <v/>
      </c>
      <c r="AN60" s="254" t="str">
        <f t="shared" si="272"/>
        <v/>
      </c>
      <c r="AO60" s="379" t="str">
        <f t="shared" si="18"/>
        <v/>
      </c>
      <c r="AP60" s="380" t="str">
        <f t="shared" si="19"/>
        <v/>
      </c>
      <c r="AQ60" s="380" t="str">
        <f t="shared" si="20"/>
        <v/>
      </c>
      <c r="AR60" s="380" t="str">
        <f t="shared" si="21"/>
        <v/>
      </c>
      <c r="AS60" s="380" t="str">
        <f t="shared" si="22"/>
        <v/>
      </c>
      <c r="AT60" s="380" t="str">
        <f t="shared" si="23"/>
        <v/>
      </c>
      <c r="AU60" s="380" t="str">
        <f t="shared" si="24"/>
        <v/>
      </c>
      <c r="AV60" s="380" t="str">
        <f t="shared" si="25"/>
        <v/>
      </c>
      <c r="AW60" s="380" t="str">
        <f t="shared" si="26"/>
        <v/>
      </c>
      <c r="AX60" s="380" t="str">
        <f t="shared" si="27"/>
        <v/>
      </c>
      <c r="AY60" s="255">
        <f t="shared" ref="AY60:BH60" si="273">IF(D60&lt;$R$16,D60,"")</f>
        <v>0</v>
      </c>
      <c r="AZ60" s="255">
        <f t="shared" si="273"/>
        <v>0</v>
      </c>
      <c r="BA60" s="255">
        <f t="shared" si="273"/>
        <v>0</v>
      </c>
      <c r="BB60" s="255">
        <f t="shared" si="273"/>
        <v>0</v>
      </c>
      <c r="BC60" s="255">
        <f t="shared" si="273"/>
        <v>0</v>
      </c>
      <c r="BD60" s="255">
        <f t="shared" si="273"/>
        <v>0</v>
      </c>
      <c r="BE60" s="255">
        <f t="shared" si="273"/>
        <v>0</v>
      </c>
      <c r="BF60" s="255">
        <f t="shared" si="273"/>
        <v>0</v>
      </c>
      <c r="BG60" s="255">
        <f t="shared" si="273"/>
        <v>0</v>
      </c>
      <c r="BH60" s="255">
        <f t="shared" si="273"/>
        <v>0</v>
      </c>
      <c r="BI60" s="225">
        <f t="shared" ref="BI60:BR60" si="274">IFERROR(RANK(AY60,$AY60:$BH60,0)+COUNTIF($AY60:AY60,AY60)-1,"")</f>
        <v>1</v>
      </c>
      <c r="BJ60" s="225">
        <f t="shared" si="274"/>
        <v>2</v>
      </c>
      <c r="BK60" s="225">
        <f t="shared" si="274"/>
        <v>3</v>
      </c>
      <c r="BL60" s="225">
        <f t="shared" si="274"/>
        <v>4</v>
      </c>
      <c r="BM60" s="225">
        <f t="shared" si="274"/>
        <v>5</v>
      </c>
      <c r="BN60" s="225">
        <f t="shared" si="274"/>
        <v>6</v>
      </c>
      <c r="BO60" s="225">
        <f t="shared" si="274"/>
        <v>7</v>
      </c>
      <c r="BP60" s="225">
        <f t="shared" si="274"/>
        <v>8</v>
      </c>
      <c r="BQ60" s="225">
        <f t="shared" si="274"/>
        <v>9</v>
      </c>
      <c r="BR60" s="225">
        <f t="shared" si="274"/>
        <v>10</v>
      </c>
      <c r="BS60" s="379" t="str">
        <f t="shared" si="31"/>
        <v>mampu memahami masalah sampah dan lingkungan, peduli dengan masalah lingkungan dalam bentuk respon yang kreatif berdasarkan prinsip desain yang baik</v>
      </c>
      <c r="BT60" s="377" t="str">
        <f t="shared" si="32"/>
        <v>mampu memahami unsur sains dalam layang-layang, merancang layang-layang, menggambar/melukis/menghias layang-layang, dan mengoperasikan layang-layang</v>
      </c>
      <c r="BU60" s="377" t="str">
        <f t="shared" si="33"/>
        <v>mampu memahami bentuk dan fungsi dasar/sederhana jadwal pelajaran, merancang jadwal pelajaran hias, dan membuat jadwal pelajaran hias berdasarkan rancangannya.</v>
      </c>
      <c r="BV60" s="377" t="str">
        <f t="shared" si="34"/>
        <v>mampu memahami bentuk dan fungsi dasar/sederhana wayang, mengidentifkasi hubungan wayang dengan seni rupa dan seni dan tradisi, dapat membuat tokoh wayang versinya sendiri, dandapat menjelaskan wayangnya.</v>
      </c>
      <c r="BW60" s="377" t="str">
        <f t="shared" si="35"/>
        <v>mampu membuat tokoh wayang versinya sendiri, menjelaskan, dan memainkannya secara mandiri atau berkelompok</v>
      </c>
      <c r="BX60" s="377" t="str">
        <f t="shared" si="36"/>
        <v>mampu menuliskan pengalaman, pemahamannya terkait karya seniman setempat dalam sebuah essai sebagai apresiasi seni</v>
      </c>
      <c r="BY60" s="377">
        <f t="shared" si="37"/>
        <v>0</v>
      </c>
      <c r="BZ60" s="377">
        <f t="shared" si="38"/>
        <v>0</v>
      </c>
      <c r="CA60" s="377">
        <f t="shared" si="39"/>
        <v>0</v>
      </c>
      <c r="CB60" s="377">
        <f t="shared" si="40"/>
        <v>0</v>
      </c>
      <c r="CC60" s="257" t="str">
        <f t="shared" si="41"/>
        <v>Kompetensi dalam hal  sudah tercapai.</v>
      </c>
      <c r="CD60"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75">IF(D61&gt;=$R$16,D61,"")</f>
        <v/>
      </c>
      <c r="V61" s="253" t="str">
        <f t="shared" si="275"/>
        <v/>
      </c>
      <c r="W61" s="253" t="str">
        <f t="shared" si="275"/>
        <v/>
      </c>
      <c r="X61" s="253" t="str">
        <f t="shared" si="275"/>
        <v/>
      </c>
      <c r="Y61" s="253" t="str">
        <f t="shared" si="275"/>
        <v/>
      </c>
      <c r="Z61" s="253" t="str">
        <f t="shared" si="275"/>
        <v/>
      </c>
      <c r="AA61" s="253" t="str">
        <f t="shared" si="275"/>
        <v/>
      </c>
      <c r="AB61" s="253" t="str">
        <f t="shared" si="275"/>
        <v/>
      </c>
      <c r="AC61" s="253" t="str">
        <f t="shared" si="275"/>
        <v/>
      </c>
      <c r="AD61" s="253" t="str">
        <f t="shared" si="275"/>
        <v/>
      </c>
      <c r="AE61" s="254" t="str">
        <f t="shared" ref="AE61:AN61" si="276">IFERROR(RANK(U61,$U61:$AD61,0)+COUNTIF($U61:U61,U61)-1,"")</f>
        <v/>
      </c>
      <c r="AF61" s="254" t="str">
        <f t="shared" si="276"/>
        <v/>
      </c>
      <c r="AG61" s="254" t="str">
        <f t="shared" si="276"/>
        <v/>
      </c>
      <c r="AH61" s="254" t="str">
        <f t="shared" si="276"/>
        <v/>
      </c>
      <c r="AI61" s="254" t="str">
        <f t="shared" si="276"/>
        <v/>
      </c>
      <c r="AJ61" s="254" t="str">
        <f t="shared" si="276"/>
        <v/>
      </c>
      <c r="AK61" s="254" t="str">
        <f t="shared" si="276"/>
        <v/>
      </c>
      <c r="AL61" s="254" t="str">
        <f t="shared" si="276"/>
        <v/>
      </c>
      <c r="AM61" s="254" t="str">
        <f t="shared" si="276"/>
        <v/>
      </c>
      <c r="AN61" s="254" t="str">
        <f t="shared" si="276"/>
        <v/>
      </c>
      <c r="AO61" s="379" t="str">
        <f t="shared" si="18"/>
        <v/>
      </c>
      <c r="AP61" s="380" t="str">
        <f t="shared" si="19"/>
        <v/>
      </c>
      <c r="AQ61" s="380" t="str">
        <f t="shared" si="20"/>
        <v/>
      </c>
      <c r="AR61" s="380" t="str">
        <f t="shared" si="21"/>
        <v/>
      </c>
      <c r="AS61" s="380" t="str">
        <f t="shared" si="22"/>
        <v/>
      </c>
      <c r="AT61" s="380" t="str">
        <f t="shared" si="23"/>
        <v/>
      </c>
      <c r="AU61" s="380" t="str">
        <f t="shared" si="24"/>
        <v/>
      </c>
      <c r="AV61" s="380" t="str">
        <f t="shared" si="25"/>
        <v/>
      </c>
      <c r="AW61" s="380" t="str">
        <f t="shared" si="26"/>
        <v/>
      </c>
      <c r="AX61" s="380" t="str">
        <f t="shared" si="27"/>
        <v/>
      </c>
      <c r="AY61" s="255">
        <f t="shared" ref="AY61:BH61" si="277">IF(D61&lt;$R$16,D61,"")</f>
        <v>0</v>
      </c>
      <c r="AZ61" s="255">
        <f t="shared" si="277"/>
        <v>0</v>
      </c>
      <c r="BA61" s="255">
        <f t="shared" si="277"/>
        <v>0</v>
      </c>
      <c r="BB61" s="255">
        <f t="shared" si="277"/>
        <v>0</v>
      </c>
      <c r="BC61" s="255">
        <f t="shared" si="277"/>
        <v>0</v>
      </c>
      <c r="BD61" s="255">
        <f t="shared" si="277"/>
        <v>0</v>
      </c>
      <c r="BE61" s="255">
        <f t="shared" si="277"/>
        <v>0</v>
      </c>
      <c r="BF61" s="255">
        <f t="shared" si="277"/>
        <v>0</v>
      </c>
      <c r="BG61" s="255">
        <f t="shared" si="277"/>
        <v>0</v>
      </c>
      <c r="BH61" s="255">
        <f t="shared" si="277"/>
        <v>0</v>
      </c>
      <c r="BI61" s="225">
        <f t="shared" ref="BI61:BR61" si="278">IFERROR(RANK(AY61,$AY61:$BH61,0)+COUNTIF($AY61:AY61,AY61)-1,"")</f>
        <v>1</v>
      </c>
      <c r="BJ61" s="225">
        <f t="shared" si="278"/>
        <v>2</v>
      </c>
      <c r="BK61" s="225">
        <f t="shared" si="278"/>
        <v>3</v>
      </c>
      <c r="BL61" s="225">
        <f t="shared" si="278"/>
        <v>4</v>
      </c>
      <c r="BM61" s="225">
        <f t="shared" si="278"/>
        <v>5</v>
      </c>
      <c r="BN61" s="225">
        <f t="shared" si="278"/>
        <v>6</v>
      </c>
      <c r="BO61" s="225">
        <f t="shared" si="278"/>
        <v>7</v>
      </c>
      <c r="BP61" s="225">
        <f t="shared" si="278"/>
        <v>8</v>
      </c>
      <c r="BQ61" s="225">
        <f t="shared" si="278"/>
        <v>9</v>
      </c>
      <c r="BR61" s="225">
        <f t="shared" si="278"/>
        <v>10</v>
      </c>
      <c r="BS61" s="379" t="str">
        <f t="shared" si="31"/>
        <v>mampu memahami masalah sampah dan lingkungan, peduli dengan masalah lingkungan dalam bentuk respon yang kreatif berdasarkan prinsip desain yang baik</v>
      </c>
      <c r="BT61" s="377" t="str">
        <f t="shared" si="32"/>
        <v>mampu memahami unsur sains dalam layang-layang, merancang layang-layang, menggambar/melukis/menghias layang-layang, dan mengoperasikan layang-layang</v>
      </c>
      <c r="BU61" s="377" t="str">
        <f t="shared" si="33"/>
        <v>mampu memahami bentuk dan fungsi dasar/sederhana jadwal pelajaran, merancang jadwal pelajaran hias, dan membuat jadwal pelajaran hias berdasarkan rancangannya.</v>
      </c>
      <c r="BV61" s="377" t="str">
        <f t="shared" si="34"/>
        <v>mampu memahami bentuk dan fungsi dasar/sederhana wayang, mengidentifkasi hubungan wayang dengan seni rupa dan seni dan tradisi, dapat membuat tokoh wayang versinya sendiri, dandapat menjelaskan wayangnya.</v>
      </c>
      <c r="BW61" s="377" t="str">
        <f t="shared" si="35"/>
        <v>mampu membuat tokoh wayang versinya sendiri, menjelaskan, dan memainkannya secara mandiri atau berkelompok</v>
      </c>
      <c r="BX61" s="377" t="str">
        <f t="shared" si="36"/>
        <v>mampu menuliskan pengalaman, pemahamannya terkait karya seniman setempat dalam sebuah essai sebagai apresiasi seni</v>
      </c>
      <c r="BY61" s="377">
        <f t="shared" si="37"/>
        <v>0</v>
      </c>
      <c r="BZ61" s="377">
        <f t="shared" si="38"/>
        <v>0</v>
      </c>
      <c r="CA61" s="377">
        <f t="shared" si="39"/>
        <v>0</v>
      </c>
      <c r="CB61" s="377">
        <f t="shared" si="40"/>
        <v>0</v>
      </c>
      <c r="CC61" s="257" t="str">
        <f t="shared" si="41"/>
        <v>Kompetensi dalam hal  sudah tercapai.</v>
      </c>
      <c r="CD61"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79">IF(D62&gt;=$R$16,D62,"")</f>
        <v/>
      </c>
      <c r="V62" s="253" t="str">
        <f t="shared" si="279"/>
        <v/>
      </c>
      <c r="W62" s="253" t="str">
        <f t="shared" si="279"/>
        <v/>
      </c>
      <c r="X62" s="253" t="str">
        <f t="shared" si="279"/>
        <v/>
      </c>
      <c r="Y62" s="253" t="str">
        <f t="shared" si="279"/>
        <v/>
      </c>
      <c r="Z62" s="253" t="str">
        <f t="shared" si="279"/>
        <v/>
      </c>
      <c r="AA62" s="253" t="str">
        <f t="shared" si="279"/>
        <v/>
      </c>
      <c r="AB62" s="253" t="str">
        <f t="shared" si="279"/>
        <v/>
      </c>
      <c r="AC62" s="253" t="str">
        <f t="shared" si="279"/>
        <v/>
      </c>
      <c r="AD62" s="253" t="str">
        <f t="shared" si="279"/>
        <v/>
      </c>
      <c r="AE62" s="254" t="str">
        <f t="shared" ref="AE62:AN62" si="280">IFERROR(RANK(U62,$U62:$AD62,0)+COUNTIF($U62:U62,U62)-1,"")</f>
        <v/>
      </c>
      <c r="AF62" s="254" t="str">
        <f t="shared" si="280"/>
        <v/>
      </c>
      <c r="AG62" s="254" t="str">
        <f t="shared" si="280"/>
        <v/>
      </c>
      <c r="AH62" s="254" t="str">
        <f t="shared" si="280"/>
        <v/>
      </c>
      <c r="AI62" s="254" t="str">
        <f t="shared" si="280"/>
        <v/>
      </c>
      <c r="AJ62" s="254" t="str">
        <f t="shared" si="280"/>
        <v/>
      </c>
      <c r="AK62" s="254" t="str">
        <f t="shared" si="280"/>
        <v/>
      </c>
      <c r="AL62" s="254" t="str">
        <f t="shared" si="280"/>
        <v/>
      </c>
      <c r="AM62" s="254" t="str">
        <f t="shared" si="280"/>
        <v/>
      </c>
      <c r="AN62" s="254" t="str">
        <f t="shared" si="280"/>
        <v/>
      </c>
      <c r="AO62" s="379" t="str">
        <f t="shared" si="18"/>
        <v/>
      </c>
      <c r="AP62" s="380" t="str">
        <f t="shared" si="19"/>
        <v/>
      </c>
      <c r="AQ62" s="380" t="str">
        <f t="shared" si="20"/>
        <v/>
      </c>
      <c r="AR62" s="380" t="str">
        <f t="shared" si="21"/>
        <v/>
      </c>
      <c r="AS62" s="380" t="str">
        <f t="shared" si="22"/>
        <v/>
      </c>
      <c r="AT62" s="380" t="str">
        <f t="shared" si="23"/>
        <v/>
      </c>
      <c r="AU62" s="380" t="str">
        <f t="shared" si="24"/>
        <v/>
      </c>
      <c r="AV62" s="380" t="str">
        <f t="shared" si="25"/>
        <v/>
      </c>
      <c r="AW62" s="380" t="str">
        <f t="shared" si="26"/>
        <v/>
      </c>
      <c r="AX62" s="380" t="str">
        <f t="shared" si="27"/>
        <v/>
      </c>
      <c r="AY62" s="255">
        <f t="shared" ref="AY62:BH62" si="281">IF(D62&lt;$R$16,D62,"")</f>
        <v>0</v>
      </c>
      <c r="AZ62" s="255">
        <f t="shared" si="281"/>
        <v>0</v>
      </c>
      <c r="BA62" s="255">
        <f t="shared" si="281"/>
        <v>0</v>
      </c>
      <c r="BB62" s="255">
        <f t="shared" si="281"/>
        <v>0</v>
      </c>
      <c r="BC62" s="255">
        <f t="shared" si="281"/>
        <v>0</v>
      </c>
      <c r="BD62" s="255">
        <f t="shared" si="281"/>
        <v>0</v>
      </c>
      <c r="BE62" s="255">
        <f t="shared" si="281"/>
        <v>0</v>
      </c>
      <c r="BF62" s="255">
        <f t="shared" si="281"/>
        <v>0</v>
      </c>
      <c r="BG62" s="255">
        <f t="shared" si="281"/>
        <v>0</v>
      </c>
      <c r="BH62" s="255">
        <f t="shared" si="281"/>
        <v>0</v>
      </c>
      <c r="BI62" s="225">
        <f t="shared" ref="BI62:BR62" si="282">IFERROR(RANK(AY62,$AY62:$BH62,0)+COUNTIF($AY62:AY62,AY62)-1,"")</f>
        <v>1</v>
      </c>
      <c r="BJ62" s="225">
        <f t="shared" si="282"/>
        <v>2</v>
      </c>
      <c r="BK62" s="225">
        <f t="shared" si="282"/>
        <v>3</v>
      </c>
      <c r="BL62" s="225">
        <f t="shared" si="282"/>
        <v>4</v>
      </c>
      <c r="BM62" s="225">
        <f t="shared" si="282"/>
        <v>5</v>
      </c>
      <c r="BN62" s="225">
        <f t="shared" si="282"/>
        <v>6</v>
      </c>
      <c r="BO62" s="225">
        <f t="shared" si="282"/>
        <v>7</v>
      </c>
      <c r="BP62" s="225">
        <f t="shared" si="282"/>
        <v>8</v>
      </c>
      <c r="BQ62" s="225">
        <f t="shared" si="282"/>
        <v>9</v>
      </c>
      <c r="BR62" s="225">
        <f t="shared" si="282"/>
        <v>10</v>
      </c>
      <c r="BS62" s="379" t="str">
        <f t="shared" si="31"/>
        <v>mampu memahami masalah sampah dan lingkungan, peduli dengan masalah lingkungan dalam bentuk respon yang kreatif berdasarkan prinsip desain yang baik</v>
      </c>
      <c r="BT62" s="377" t="str">
        <f t="shared" si="32"/>
        <v>mampu memahami unsur sains dalam layang-layang, merancang layang-layang, menggambar/melukis/menghias layang-layang, dan mengoperasikan layang-layang</v>
      </c>
      <c r="BU62" s="377" t="str">
        <f t="shared" si="33"/>
        <v>mampu memahami bentuk dan fungsi dasar/sederhana jadwal pelajaran, merancang jadwal pelajaran hias, dan membuat jadwal pelajaran hias berdasarkan rancangannya.</v>
      </c>
      <c r="BV62" s="377" t="str">
        <f t="shared" si="34"/>
        <v>mampu memahami bentuk dan fungsi dasar/sederhana wayang, mengidentifkasi hubungan wayang dengan seni rupa dan seni dan tradisi, dapat membuat tokoh wayang versinya sendiri, dandapat menjelaskan wayangnya.</v>
      </c>
      <c r="BW62" s="377" t="str">
        <f t="shared" si="35"/>
        <v>mampu membuat tokoh wayang versinya sendiri, menjelaskan, dan memainkannya secara mandiri atau berkelompok</v>
      </c>
      <c r="BX62" s="377" t="str">
        <f t="shared" si="36"/>
        <v>mampu menuliskan pengalaman, pemahamannya terkait karya seniman setempat dalam sebuah essai sebagai apresiasi seni</v>
      </c>
      <c r="BY62" s="377">
        <f t="shared" si="37"/>
        <v>0</v>
      </c>
      <c r="BZ62" s="377">
        <f t="shared" si="38"/>
        <v>0</v>
      </c>
      <c r="CA62" s="377">
        <f t="shared" si="39"/>
        <v>0</v>
      </c>
      <c r="CB62" s="377">
        <f t="shared" si="40"/>
        <v>0</v>
      </c>
      <c r="CC62" s="257" t="str">
        <f t="shared" si="41"/>
        <v>Kompetensi dalam hal  sudah tercapai.</v>
      </c>
      <c r="CD62"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83">IF(D63&gt;=$R$16,D63,"")</f>
        <v/>
      </c>
      <c r="V63" s="253" t="str">
        <f t="shared" si="283"/>
        <v/>
      </c>
      <c r="W63" s="253" t="str">
        <f t="shared" si="283"/>
        <v/>
      </c>
      <c r="X63" s="253" t="str">
        <f t="shared" si="283"/>
        <v/>
      </c>
      <c r="Y63" s="253" t="str">
        <f t="shared" si="283"/>
        <v/>
      </c>
      <c r="Z63" s="253" t="str">
        <f t="shared" si="283"/>
        <v/>
      </c>
      <c r="AA63" s="253" t="str">
        <f t="shared" si="283"/>
        <v/>
      </c>
      <c r="AB63" s="253" t="str">
        <f t="shared" si="283"/>
        <v/>
      </c>
      <c r="AC63" s="253" t="str">
        <f t="shared" si="283"/>
        <v/>
      </c>
      <c r="AD63" s="253" t="str">
        <f t="shared" si="283"/>
        <v/>
      </c>
      <c r="AE63" s="254" t="str">
        <f t="shared" ref="AE63:AN63" si="284">IFERROR(RANK(U63,$U63:$AD63,0)+COUNTIF($U63:U63,U63)-1,"")</f>
        <v/>
      </c>
      <c r="AF63" s="254" t="str">
        <f t="shared" si="284"/>
        <v/>
      </c>
      <c r="AG63" s="254" t="str">
        <f t="shared" si="284"/>
        <v/>
      </c>
      <c r="AH63" s="254" t="str">
        <f t="shared" si="284"/>
        <v/>
      </c>
      <c r="AI63" s="254" t="str">
        <f t="shared" si="284"/>
        <v/>
      </c>
      <c r="AJ63" s="254" t="str">
        <f t="shared" si="284"/>
        <v/>
      </c>
      <c r="AK63" s="254" t="str">
        <f t="shared" si="284"/>
        <v/>
      </c>
      <c r="AL63" s="254" t="str">
        <f t="shared" si="284"/>
        <v/>
      </c>
      <c r="AM63" s="254" t="str">
        <f t="shared" si="284"/>
        <v/>
      </c>
      <c r="AN63" s="254" t="str">
        <f t="shared" si="284"/>
        <v/>
      </c>
      <c r="AO63" s="379" t="str">
        <f t="shared" si="18"/>
        <v/>
      </c>
      <c r="AP63" s="380" t="str">
        <f t="shared" si="19"/>
        <v/>
      </c>
      <c r="AQ63" s="380" t="str">
        <f t="shared" si="20"/>
        <v/>
      </c>
      <c r="AR63" s="380" t="str">
        <f t="shared" si="21"/>
        <v/>
      </c>
      <c r="AS63" s="380" t="str">
        <f t="shared" si="22"/>
        <v/>
      </c>
      <c r="AT63" s="380" t="str">
        <f t="shared" si="23"/>
        <v/>
      </c>
      <c r="AU63" s="380" t="str">
        <f t="shared" si="24"/>
        <v/>
      </c>
      <c r="AV63" s="380" t="str">
        <f t="shared" si="25"/>
        <v/>
      </c>
      <c r="AW63" s="380" t="str">
        <f t="shared" si="26"/>
        <v/>
      </c>
      <c r="AX63" s="380" t="str">
        <f t="shared" si="27"/>
        <v/>
      </c>
      <c r="AY63" s="255">
        <f t="shared" ref="AY63:BH63" si="285">IF(D63&lt;$R$16,D63,"")</f>
        <v>0</v>
      </c>
      <c r="AZ63" s="255">
        <f t="shared" si="285"/>
        <v>0</v>
      </c>
      <c r="BA63" s="255">
        <f t="shared" si="285"/>
        <v>0</v>
      </c>
      <c r="BB63" s="255">
        <f t="shared" si="285"/>
        <v>0</v>
      </c>
      <c r="BC63" s="255">
        <f t="shared" si="285"/>
        <v>0</v>
      </c>
      <c r="BD63" s="255">
        <f t="shared" si="285"/>
        <v>0</v>
      </c>
      <c r="BE63" s="255">
        <f t="shared" si="285"/>
        <v>0</v>
      </c>
      <c r="BF63" s="255">
        <f t="shared" si="285"/>
        <v>0</v>
      </c>
      <c r="BG63" s="255">
        <f t="shared" si="285"/>
        <v>0</v>
      </c>
      <c r="BH63" s="255">
        <f t="shared" si="285"/>
        <v>0</v>
      </c>
      <c r="BI63" s="225">
        <f t="shared" ref="BI63:BR63" si="286">IFERROR(RANK(AY63,$AY63:$BH63,0)+COUNTIF($AY63:AY63,AY63)-1,"")</f>
        <v>1</v>
      </c>
      <c r="BJ63" s="225">
        <f t="shared" si="286"/>
        <v>2</v>
      </c>
      <c r="BK63" s="225">
        <f t="shared" si="286"/>
        <v>3</v>
      </c>
      <c r="BL63" s="225">
        <f t="shared" si="286"/>
        <v>4</v>
      </c>
      <c r="BM63" s="225">
        <f t="shared" si="286"/>
        <v>5</v>
      </c>
      <c r="BN63" s="225">
        <f t="shared" si="286"/>
        <v>6</v>
      </c>
      <c r="BO63" s="225">
        <f t="shared" si="286"/>
        <v>7</v>
      </c>
      <c r="BP63" s="225">
        <f t="shared" si="286"/>
        <v>8</v>
      </c>
      <c r="BQ63" s="225">
        <f t="shared" si="286"/>
        <v>9</v>
      </c>
      <c r="BR63" s="225">
        <f t="shared" si="286"/>
        <v>10</v>
      </c>
      <c r="BS63" s="379" t="str">
        <f t="shared" si="31"/>
        <v>mampu memahami masalah sampah dan lingkungan, peduli dengan masalah lingkungan dalam bentuk respon yang kreatif berdasarkan prinsip desain yang baik</v>
      </c>
      <c r="BT63" s="377" t="str">
        <f t="shared" si="32"/>
        <v>mampu memahami unsur sains dalam layang-layang, merancang layang-layang, menggambar/melukis/menghias layang-layang, dan mengoperasikan layang-layang</v>
      </c>
      <c r="BU63" s="377" t="str">
        <f t="shared" si="33"/>
        <v>mampu memahami bentuk dan fungsi dasar/sederhana jadwal pelajaran, merancang jadwal pelajaran hias, dan membuat jadwal pelajaran hias berdasarkan rancangannya.</v>
      </c>
      <c r="BV63" s="377" t="str">
        <f t="shared" si="34"/>
        <v>mampu memahami bentuk dan fungsi dasar/sederhana wayang, mengidentifkasi hubungan wayang dengan seni rupa dan seni dan tradisi, dapat membuat tokoh wayang versinya sendiri, dandapat menjelaskan wayangnya.</v>
      </c>
      <c r="BW63" s="377" t="str">
        <f t="shared" si="35"/>
        <v>mampu membuat tokoh wayang versinya sendiri, menjelaskan, dan memainkannya secara mandiri atau berkelompok</v>
      </c>
      <c r="BX63" s="377" t="str">
        <f t="shared" si="36"/>
        <v>mampu menuliskan pengalaman, pemahamannya terkait karya seniman setempat dalam sebuah essai sebagai apresiasi seni</v>
      </c>
      <c r="BY63" s="377">
        <f t="shared" si="37"/>
        <v>0</v>
      </c>
      <c r="BZ63" s="377">
        <f t="shared" si="38"/>
        <v>0</v>
      </c>
      <c r="CA63" s="377">
        <f t="shared" si="39"/>
        <v>0</v>
      </c>
      <c r="CB63" s="377">
        <f t="shared" si="40"/>
        <v>0</v>
      </c>
      <c r="CC63" s="257" t="str">
        <f t="shared" si="41"/>
        <v>Kompetensi dalam hal  sudah tercapai.</v>
      </c>
      <c r="CD63"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87">IF(D64&gt;=$R$16,D64,"")</f>
        <v/>
      </c>
      <c r="V64" s="253" t="str">
        <f t="shared" si="287"/>
        <v/>
      </c>
      <c r="W64" s="253" t="str">
        <f t="shared" si="287"/>
        <v/>
      </c>
      <c r="X64" s="253" t="str">
        <f t="shared" si="287"/>
        <v/>
      </c>
      <c r="Y64" s="253" t="str">
        <f t="shared" si="287"/>
        <v/>
      </c>
      <c r="Z64" s="253" t="str">
        <f t="shared" si="287"/>
        <v/>
      </c>
      <c r="AA64" s="253" t="str">
        <f t="shared" si="287"/>
        <v/>
      </c>
      <c r="AB64" s="253" t="str">
        <f t="shared" si="287"/>
        <v/>
      </c>
      <c r="AC64" s="253" t="str">
        <f t="shared" si="287"/>
        <v/>
      </c>
      <c r="AD64" s="253" t="str">
        <f t="shared" si="287"/>
        <v/>
      </c>
      <c r="AE64" s="254" t="str">
        <f t="shared" ref="AE64:AN64" si="288">IFERROR(RANK(U64,$U64:$AD64,0)+COUNTIF($U64:U64,U64)-1,"")</f>
        <v/>
      </c>
      <c r="AF64" s="254" t="str">
        <f t="shared" si="288"/>
        <v/>
      </c>
      <c r="AG64" s="254" t="str">
        <f t="shared" si="288"/>
        <v/>
      </c>
      <c r="AH64" s="254" t="str">
        <f t="shared" si="288"/>
        <v/>
      </c>
      <c r="AI64" s="254" t="str">
        <f t="shared" si="288"/>
        <v/>
      </c>
      <c r="AJ64" s="254" t="str">
        <f t="shared" si="288"/>
        <v/>
      </c>
      <c r="AK64" s="254" t="str">
        <f t="shared" si="288"/>
        <v/>
      </c>
      <c r="AL64" s="254" t="str">
        <f t="shared" si="288"/>
        <v/>
      </c>
      <c r="AM64" s="254" t="str">
        <f t="shared" si="288"/>
        <v/>
      </c>
      <c r="AN64" s="254" t="str">
        <f t="shared" si="288"/>
        <v/>
      </c>
      <c r="AO64" s="379" t="str">
        <f t="shared" si="18"/>
        <v/>
      </c>
      <c r="AP64" s="380" t="str">
        <f t="shared" si="19"/>
        <v/>
      </c>
      <c r="AQ64" s="380" t="str">
        <f t="shared" si="20"/>
        <v/>
      </c>
      <c r="AR64" s="380" t="str">
        <f t="shared" si="21"/>
        <v/>
      </c>
      <c r="AS64" s="380" t="str">
        <f t="shared" si="22"/>
        <v/>
      </c>
      <c r="AT64" s="380" t="str">
        <f t="shared" si="23"/>
        <v/>
      </c>
      <c r="AU64" s="380" t="str">
        <f t="shared" si="24"/>
        <v/>
      </c>
      <c r="AV64" s="380" t="str">
        <f t="shared" si="25"/>
        <v/>
      </c>
      <c r="AW64" s="380" t="str">
        <f t="shared" si="26"/>
        <v/>
      </c>
      <c r="AX64" s="380" t="str">
        <f t="shared" si="27"/>
        <v/>
      </c>
      <c r="AY64" s="255">
        <f t="shared" ref="AY64:BH64" si="289">IF(D64&lt;$R$16,D64,"")</f>
        <v>0</v>
      </c>
      <c r="AZ64" s="255">
        <f t="shared" si="289"/>
        <v>0</v>
      </c>
      <c r="BA64" s="255">
        <f t="shared" si="289"/>
        <v>0</v>
      </c>
      <c r="BB64" s="255">
        <f t="shared" si="289"/>
        <v>0</v>
      </c>
      <c r="BC64" s="255">
        <f t="shared" si="289"/>
        <v>0</v>
      </c>
      <c r="BD64" s="255">
        <f t="shared" si="289"/>
        <v>0</v>
      </c>
      <c r="BE64" s="255">
        <f t="shared" si="289"/>
        <v>0</v>
      </c>
      <c r="BF64" s="255">
        <f t="shared" si="289"/>
        <v>0</v>
      </c>
      <c r="BG64" s="255">
        <f t="shared" si="289"/>
        <v>0</v>
      </c>
      <c r="BH64" s="255">
        <f t="shared" si="289"/>
        <v>0</v>
      </c>
      <c r="BI64" s="225">
        <f t="shared" ref="BI64:BR64" si="290">IFERROR(RANK(AY64,$AY64:$BH64,0)+COUNTIF($AY64:AY64,AY64)-1,"")</f>
        <v>1</v>
      </c>
      <c r="BJ64" s="225">
        <f t="shared" si="290"/>
        <v>2</v>
      </c>
      <c r="BK64" s="225">
        <f t="shared" si="290"/>
        <v>3</v>
      </c>
      <c r="BL64" s="225">
        <f t="shared" si="290"/>
        <v>4</v>
      </c>
      <c r="BM64" s="225">
        <f t="shared" si="290"/>
        <v>5</v>
      </c>
      <c r="BN64" s="225">
        <f t="shared" si="290"/>
        <v>6</v>
      </c>
      <c r="BO64" s="225">
        <f t="shared" si="290"/>
        <v>7</v>
      </c>
      <c r="BP64" s="225">
        <f t="shared" si="290"/>
        <v>8</v>
      </c>
      <c r="BQ64" s="225">
        <f t="shared" si="290"/>
        <v>9</v>
      </c>
      <c r="BR64" s="225">
        <f t="shared" si="290"/>
        <v>10</v>
      </c>
      <c r="BS64" s="379" t="str">
        <f t="shared" si="31"/>
        <v>mampu memahami masalah sampah dan lingkungan, peduli dengan masalah lingkungan dalam bentuk respon yang kreatif berdasarkan prinsip desain yang baik</v>
      </c>
      <c r="BT64" s="377" t="str">
        <f t="shared" si="32"/>
        <v>mampu memahami unsur sains dalam layang-layang, merancang layang-layang, menggambar/melukis/menghias layang-layang, dan mengoperasikan layang-layang</v>
      </c>
      <c r="BU64" s="377" t="str">
        <f t="shared" si="33"/>
        <v>mampu memahami bentuk dan fungsi dasar/sederhana jadwal pelajaran, merancang jadwal pelajaran hias, dan membuat jadwal pelajaran hias berdasarkan rancangannya.</v>
      </c>
      <c r="BV64" s="377" t="str">
        <f t="shared" si="34"/>
        <v>mampu memahami bentuk dan fungsi dasar/sederhana wayang, mengidentifkasi hubungan wayang dengan seni rupa dan seni dan tradisi, dapat membuat tokoh wayang versinya sendiri, dandapat menjelaskan wayangnya.</v>
      </c>
      <c r="BW64" s="377" t="str">
        <f t="shared" si="35"/>
        <v>mampu membuat tokoh wayang versinya sendiri, menjelaskan, dan memainkannya secara mandiri atau berkelompok</v>
      </c>
      <c r="BX64" s="377" t="str">
        <f t="shared" si="36"/>
        <v>mampu menuliskan pengalaman, pemahamannya terkait karya seniman setempat dalam sebuah essai sebagai apresiasi seni</v>
      </c>
      <c r="BY64" s="377">
        <f t="shared" si="37"/>
        <v>0</v>
      </c>
      <c r="BZ64" s="377">
        <f t="shared" si="38"/>
        <v>0</v>
      </c>
      <c r="CA64" s="377">
        <f t="shared" si="39"/>
        <v>0</v>
      </c>
      <c r="CB64" s="377">
        <f t="shared" si="40"/>
        <v>0</v>
      </c>
      <c r="CC64" s="257" t="str">
        <f t="shared" si="41"/>
        <v>Kompetensi dalam hal  sudah tercapai.</v>
      </c>
      <c r="CD64"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91">IF(D65&gt;=$R$16,D65,"")</f>
        <v/>
      </c>
      <c r="V65" s="253" t="str">
        <f t="shared" si="291"/>
        <v/>
      </c>
      <c r="W65" s="253" t="str">
        <f t="shared" si="291"/>
        <v/>
      </c>
      <c r="X65" s="253" t="str">
        <f t="shared" si="291"/>
        <v/>
      </c>
      <c r="Y65" s="253" t="str">
        <f t="shared" si="291"/>
        <v/>
      </c>
      <c r="Z65" s="253" t="str">
        <f t="shared" si="291"/>
        <v/>
      </c>
      <c r="AA65" s="253" t="str">
        <f t="shared" si="291"/>
        <v/>
      </c>
      <c r="AB65" s="253" t="str">
        <f t="shared" si="291"/>
        <v/>
      </c>
      <c r="AC65" s="253" t="str">
        <f t="shared" si="291"/>
        <v/>
      </c>
      <c r="AD65" s="253" t="str">
        <f t="shared" si="291"/>
        <v/>
      </c>
      <c r="AE65" s="254" t="str">
        <f t="shared" ref="AE65:AN65" si="292">IFERROR(RANK(U65,$U65:$AD65,0)+COUNTIF($U65:U65,U65)-1,"")</f>
        <v/>
      </c>
      <c r="AF65" s="254" t="str">
        <f t="shared" si="292"/>
        <v/>
      </c>
      <c r="AG65" s="254" t="str">
        <f t="shared" si="292"/>
        <v/>
      </c>
      <c r="AH65" s="254" t="str">
        <f t="shared" si="292"/>
        <v/>
      </c>
      <c r="AI65" s="254" t="str">
        <f t="shared" si="292"/>
        <v/>
      </c>
      <c r="AJ65" s="254" t="str">
        <f t="shared" si="292"/>
        <v/>
      </c>
      <c r="AK65" s="254" t="str">
        <f t="shared" si="292"/>
        <v/>
      </c>
      <c r="AL65" s="254" t="str">
        <f t="shared" si="292"/>
        <v/>
      </c>
      <c r="AM65" s="254" t="str">
        <f t="shared" si="292"/>
        <v/>
      </c>
      <c r="AN65" s="254" t="str">
        <f t="shared" si="292"/>
        <v/>
      </c>
      <c r="AO65" s="379" t="str">
        <f t="shared" si="18"/>
        <v/>
      </c>
      <c r="AP65" s="380" t="str">
        <f t="shared" si="19"/>
        <v/>
      </c>
      <c r="AQ65" s="380" t="str">
        <f t="shared" si="20"/>
        <v/>
      </c>
      <c r="AR65" s="380" t="str">
        <f t="shared" si="21"/>
        <v/>
      </c>
      <c r="AS65" s="380" t="str">
        <f t="shared" si="22"/>
        <v/>
      </c>
      <c r="AT65" s="380" t="str">
        <f t="shared" si="23"/>
        <v/>
      </c>
      <c r="AU65" s="380" t="str">
        <f t="shared" si="24"/>
        <v/>
      </c>
      <c r="AV65" s="380" t="str">
        <f t="shared" si="25"/>
        <v/>
      </c>
      <c r="AW65" s="380" t="str">
        <f t="shared" si="26"/>
        <v/>
      </c>
      <c r="AX65" s="380" t="str">
        <f t="shared" si="27"/>
        <v/>
      </c>
      <c r="AY65" s="255">
        <f t="shared" ref="AY65:BH65" si="293">IF(D65&lt;$R$16,D65,"")</f>
        <v>0</v>
      </c>
      <c r="AZ65" s="255">
        <f t="shared" si="293"/>
        <v>0</v>
      </c>
      <c r="BA65" s="255">
        <f t="shared" si="293"/>
        <v>0</v>
      </c>
      <c r="BB65" s="255">
        <f t="shared" si="293"/>
        <v>0</v>
      </c>
      <c r="BC65" s="255">
        <f t="shared" si="293"/>
        <v>0</v>
      </c>
      <c r="BD65" s="255">
        <f t="shared" si="293"/>
        <v>0</v>
      </c>
      <c r="BE65" s="255">
        <f t="shared" si="293"/>
        <v>0</v>
      </c>
      <c r="BF65" s="255">
        <f t="shared" si="293"/>
        <v>0</v>
      </c>
      <c r="BG65" s="255">
        <f t="shared" si="293"/>
        <v>0</v>
      </c>
      <c r="BH65" s="255">
        <f t="shared" si="293"/>
        <v>0</v>
      </c>
      <c r="BI65" s="225">
        <f t="shared" ref="BI65:BR65" si="294">IFERROR(RANK(AY65,$AY65:$BH65,0)+COUNTIF($AY65:AY65,AY65)-1,"")</f>
        <v>1</v>
      </c>
      <c r="BJ65" s="225">
        <f t="shared" si="294"/>
        <v>2</v>
      </c>
      <c r="BK65" s="225">
        <f t="shared" si="294"/>
        <v>3</v>
      </c>
      <c r="BL65" s="225">
        <f t="shared" si="294"/>
        <v>4</v>
      </c>
      <c r="BM65" s="225">
        <f t="shared" si="294"/>
        <v>5</v>
      </c>
      <c r="BN65" s="225">
        <f t="shared" si="294"/>
        <v>6</v>
      </c>
      <c r="BO65" s="225">
        <f t="shared" si="294"/>
        <v>7</v>
      </c>
      <c r="BP65" s="225">
        <f t="shared" si="294"/>
        <v>8</v>
      </c>
      <c r="BQ65" s="225">
        <f t="shared" si="294"/>
        <v>9</v>
      </c>
      <c r="BR65" s="225">
        <f t="shared" si="294"/>
        <v>10</v>
      </c>
      <c r="BS65" s="379" t="str">
        <f t="shared" si="31"/>
        <v>mampu memahami masalah sampah dan lingkungan, peduli dengan masalah lingkungan dalam bentuk respon yang kreatif berdasarkan prinsip desain yang baik</v>
      </c>
      <c r="BT65" s="377" t="str">
        <f t="shared" si="32"/>
        <v>mampu memahami unsur sains dalam layang-layang, merancang layang-layang, menggambar/melukis/menghias layang-layang, dan mengoperasikan layang-layang</v>
      </c>
      <c r="BU65" s="377" t="str">
        <f t="shared" si="33"/>
        <v>mampu memahami bentuk dan fungsi dasar/sederhana jadwal pelajaran, merancang jadwal pelajaran hias, dan membuat jadwal pelajaran hias berdasarkan rancangannya.</v>
      </c>
      <c r="BV65" s="377" t="str">
        <f t="shared" si="34"/>
        <v>mampu memahami bentuk dan fungsi dasar/sederhana wayang, mengidentifkasi hubungan wayang dengan seni rupa dan seni dan tradisi, dapat membuat tokoh wayang versinya sendiri, dandapat menjelaskan wayangnya.</v>
      </c>
      <c r="BW65" s="377" t="str">
        <f t="shared" si="35"/>
        <v>mampu membuat tokoh wayang versinya sendiri, menjelaskan, dan memainkannya secara mandiri atau berkelompok</v>
      </c>
      <c r="BX65" s="377" t="str">
        <f t="shared" si="36"/>
        <v>mampu menuliskan pengalaman, pemahamannya terkait karya seniman setempat dalam sebuah essai sebagai apresiasi seni</v>
      </c>
      <c r="BY65" s="377">
        <f t="shared" si="37"/>
        <v>0</v>
      </c>
      <c r="BZ65" s="377">
        <f t="shared" si="38"/>
        <v>0</v>
      </c>
      <c r="CA65" s="377">
        <f t="shared" si="39"/>
        <v>0</v>
      </c>
      <c r="CB65" s="377">
        <f t="shared" si="40"/>
        <v>0</v>
      </c>
      <c r="CC65" s="257" t="str">
        <f t="shared" si="41"/>
        <v>Kompetensi dalam hal  sudah tercapai.</v>
      </c>
      <c r="CD65" s="257" t="str">
        <f t="shared" si="42"/>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jadwal pelajaran, merancang jadwal pelajaran hias, dan membuat jadwal pelajaran hias berdasarkan rancangannya.mampu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7" priority="1">
      <formula>LEN(TRIM(B13))&gt;0</formula>
    </cfRule>
  </conditionalFormatting>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8.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9"/>
      <c r="B5" s="170" t="s">
        <v>116</v>
      </c>
      <c r="C5" s="170"/>
      <c r="D5" s="170"/>
      <c r="E5" s="171" t="str">
        <f>": "&amp;HOME!E42</f>
        <v>: Seni Teater</v>
      </c>
      <c r="F5" s="167"/>
      <c r="G5" s="164"/>
      <c r="H5" s="164" t="s">
        <v>116</v>
      </c>
      <c r="I5" s="164"/>
      <c r="J5" s="164" t="str">
        <f t="shared" ref="J5:J6" si="0">E5</f>
        <v>: Seni Teater</v>
      </c>
      <c r="K5" s="164"/>
    </row>
    <row r="6" spans="1:11" ht="18.75">
      <c r="A6" s="169"/>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372</v>
      </c>
      <c r="F8" s="175"/>
      <c r="G8" s="176"/>
      <c r="H8" s="164"/>
      <c r="I8" s="177" t="s">
        <v>115</v>
      </c>
      <c r="J8" s="173" t="s">
        <v>293</v>
      </c>
      <c r="K8" s="164"/>
    </row>
    <row r="9" spans="1:11" ht="33" customHeight="1">
      <c r="A9" s="166"/>
      <c r="B9" s="167"/>
      <c r="C9" s="167"/>
      <c r="D9" s="178">
        <v>1</v>
      </c>
      <c r="E9" s="179" t="s">
        <v>335</v>
      </c>
      <c r="F9" s="180"/>
      <c r="G9" s="181"/>
      <c r="H9" s="164"/>
      <c r="I9" s="182">
        <v>1</v>
      </c>
      <c r="J9" s="222"/>
      <c r="K9" s="164"/>
    </row>
    <row r="10" spans="1:11" ht="33" customHeight="1">
      <c r="A10" s="166"/>
      <c r="B10" s="167"/>
      <c r="C10" s="167"/>
      <c r="D10" s="178">
        <v>2</v>
      </c>
      <c r="E10" s="179" t="s">
        <v>336</v>
      </c>
      <c r="F10" s="180"/>
      <c r="G10" s="181"/>
      <c r="H10" s="164"/>
      <c r="I10" s="182">
        <v>2</v>
      </c>
      <c r="J10" s="222"/>
      <c r="K10" s="164"/>
    </row>
    <row r="11" spans="1:11" ht="33" customHeight="1">
      <c r="A11" s="166"/>
      <c r="B11" s="167"/>
      <c r="C11" s="167"/>
      <c r="D11" s="178">
        <v>3</v>
      </c>
      <c r="E11" s="179" t="s">
        <v>337</v>
      </c>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HOME!E42</f>
        <v>Seni Teater</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HOME!E42</f>
        <v>Seni Teater</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TEATER'!E9</f>
        <v>contoh capaian pembelajaran 1;</v>
      </c>
      <c r="E11" s="206" t="str">
        <f>'TP TEATER'!E10</f>
        <v>contoh tujuan pembelajaran 2;</v>
      </c>
      <c r="F11" s="205" t="str">
        <f>'TP TEATER'!E11</f>
        <v>contoh lingkup materi 3;</v>
      </c>
      <c r="G11" s="206">
        <f>'TP TEATER'!E12</f>
        <v>0</v>
      </c>
      <c r="H11" s="205">
        <f>'TP TEATER'!E13</f>
        <v>0</v>
      </c>
      <c r="I11" s="206">
        <f>'TP TEATER'!E14</f>
        <v>0</v>
      </c>
      <c r="J11" s="205">
        <f>'TP TEATER'!E15</f>
        <v>0</v>
      </c>
      <c r="K11" s="205">
        <f>'TP TEATER'!E16</f>
        <v>0</v>
      </c>
      <c r="L11" s="205">
        <f>'TP TEATER'!E17</f>
        <v>0</v>
      </c>
      <c r="M11" s="205">
        <f>'TP TEATER'!E18</f>
        <v>0</v>
      </c>
      <c r="N11" s="205">
        <f>'TP TEATER'!E19</f>
        <v>0</v>
      </c>
      <c r="O11" s="205">
        <f>'TP TEATER'!E20</f>
        <v>0</v>
      </c>
      <c r="P11" s="205">
        <f>'TP TEATER'!E21</f>
        <v>0</v>
      </c>
      <c r="Q11" s="205">
        <f>'TP TEATER'!E22</f>
        <v>0</v>
      </c>
      <c r="R11" s="205">
        <f>'TP TEATER'!E23</f>
        <v>0</v>
      </c>
      <c r="S11" s="205">
        <f>'TP TEATER'!E24</f>
        <v>0</v>
      </c>
      <c r="T11" s="205">
        <f>'TP TEATER'!E25</f>
        <v>0</v>
      </c>
      <c r="U11" s="205">
        <f>'TP TEATER'!E26</f>
        <v>0</v>
      </c>
      <c r="V11" s="205">
        <f>'TP TEATER'!E27</f>
        <v>0</v>
      </c>
      <c r="W11" s="205">
        <f>'TP TEATER'!E28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HOME!E42</f>
        <v>Seni Teater</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54" t="s">
        <v>352</v>
      </c>
      <c r="BT13" s="510"/>
      <c r="BU13" s="510"/>
      <c r="BV13" s="510"/>
      <c r="BW13" s="510"/>
      <c r="BX13" s="510"/>
      <c r="BY13" s="510"/>
      <c r="BZ13" s="510"/>
      <c r="CA13" s="510"/>
      <c r="CB13" s="508"/>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54"/>
      <c r="CD14" s="454"/>
    </row>
    <row r="15" spans="1:82" ht="46.5" customHeight="1">
      <c r="A15" s="190"/>
      <c r="B15" s="456"/>
      <c r="C15" s="456"/>
      <c r="D15" s="243" t="str">
        <f>'TP TEATER'!E9</f>
        <v>contoh capaian pembelajaran 1;</v>
      </c>
      <c r="E15" s="243" t="str">
        <f>'TP TEATER'!E10</f>
        <v>contoh tujuan pembelajaran 2;</v>
      </c>
      <c r="F15" s="243" t="str">
        <f>'TP TEATER'!E11</f>
        <v>contoh lingkup materi 3;</v>
      </c>
      <c r="G15" s="243">
        <f>'TP TEATER'!E12</f>
        <v>0</v>
      </c>
      <c r="H15" s="243">
        <f>'TP TEATER'!E13</f>
        <v>0</v>
      </c>
      <c r="I15" s="243">
        <f>'TP TEATER'!E14</f>
        <v>0</v>
      </c>
      <c r="J15" s="243">
        <f>'TP TEATER'!E15</f>
        <v>0</v>
      </c>
      <c r="K15" s="243">
        <f>'TP TEATER'!E16</f>
        <v>0</v>
      </c>
      <c r="L15" s="243">
        <f>'TP TEATER'!E17</f>
        <v>0</v>
      </c>
      <c r="M15" s="243">
        <f>'TP TEATER'!E18</f>
        <v>0</v>
      </c>
      <c r="N15" s="456"/>
      <c r="O15" s="243" t="s">
        <v>368</v>
      </c>
      <c r="P15" s="243" t="s">
        <v>369</v>
      </c>
      <c r="Q15" s="239" t="s">
        <v>370</v>
      </c>
      <c r="R15" s="456"/>
      <c r="S15" s="244"/>
      <c r="T15" s="244"/>
      <c r="U15" s="245" t="str">
        <f t="shared" ref="U15:AD15" si="0">D15</f>
        <v>contoh capaian pembelajaran 1;</v>
      </c>
      <c r="V15" s="245" t="str">
        <f t="shared" si="0"/>
        <v>contoh tujuan pembelajaran 2;</v>
      </c>
      <c r="W15" s="245" t="str">
        <f t="shared" si="0"/>
        <v>contoh lingkup materi 3;</v>
      </c>
      <c r="X15" s="245">
        <f t="shared" si="0"/>
        <v>0</v>
      </c>
      <c r="Y15" s="245">
        <f t="shared" si="0"/>
        <v>0</v>
      </c>
      <c r="Z15" s="245">
        <f t="shared" si="0"/>
        <v>0</v>
      </c>
      <c r="AA15" s="245">
        <f t="shared" si="0"/>
        <v>0</v>
      </c>
      <c r="AB15" s="245">
        <f t="shared" si="0"/>
        <v>0</v>
      </c>
      <c r="AC15" s="245">
        <f t="shared" si="0"/>
        <v>0</v>
      </c>
      <c r="AD15" s="245">
        <f t="shared" si="0"/>
        <v>0</v>
      </c>
      <c r="AE15" s="246" t="str">
        <f t="shared" ref="AE15:AN15" si="1">U15</f>
        <v>contoh capaian pembelajaran 1;</v>
      </c>
      <c r="AF15" s="246" t="str">
        <f t="shared" si="1"/>
        <v>contoh tujuan pembelajaran 2;</v>
      </c>
      <c r="AG15" s="246" t="str">
        <f t="shared" si="1"/>
        <v>contoh lingkup materi 3;</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contoh capaian pembelajaran 1;</v>
      </c>
      <c r="AZ15" s="245" t="str">
        <f t="shared" si="3"/>
        <v>contoh tujuan pembelajaran 2;</v>
      </c>
      <c r="BA15" s="245" t="str">
        <f t="shared" si="3"/>
        <v>contoh lingkup materi 3;</v>
      </c>
      <c r="BB15" s="245">
        <f t="shared" si="3"/>
        <v>0</v>
      </c>
      <c r="BC15" s="245">
        <f t="shared" si="3"/>
        <v>0</v>
      </c>
      <c r="BD15" s="245">
        <f t="shared" si="3"/>
        <v>0</v>
      </c>
      <c r="BE15" s="245">
        <f t="shared" si="3"/>
        <v>0</v>
      </c>
      <c r="BF15" s="245">
        <f t="shared" si="3"/>
        <v>0</v>
      </c>
      <c r="BG15" s="245">
        <f t="shared" si="3"/>
        <v>0</v>
      </c>
      <c r="BH15" s="245">
        <f t="shared" si="3"/>
        <v>0</v>
      </c>
      <c r="BI15" s="246" t="str">
        <f t="shared" ref="BI15:BR15" si="4">AY15</f>
        <v>contoh capaian pembelajaran 1;</v>
      </c>
      <c r="BJ15" s="246" t="str">
        <f t="shared" si="4"/>
        <v>contoh tujuan pembelajaran 2;</v>
      </c>
      <c r="BK15" s="246" t="str">
        <f t="shared" si="4"/>
        <v>contoh lingkup materi 3;</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54"/>
      <c r="CD15" s="454"/>
    </row>
    <row r="16" spans="1:82" ht="18.75" customHeight="1">
      <c r="A16" s="190"/>
      <c r="B16" s="208">
        <f>'DATA PESERTA DIDIK'!A6</f>
        <v>1</v>
      </c>
      <c r="C16" s="248" t="str">
        <f>'DATA PESERTA DIDIK'!D6</f>
        <v>ABID AQILA PRANAJA</v>
      </c>
      <c r="D16" s="249">
        <v>67</v>
      </c>
      <c r="E16" s="249">
        <v>87</v>
      </c>
      <c r="F16" s="249">
        <v>75</v>
      </c>
      <c r="G16" s="249"/>
      <c r="H16" s="249"/>
      <c r="I16" s="249"/>
      <c r="J16" s="249"/>
      <c r="K16" s="249"/>
      <c r="L16" s="249"/>
      <c r="M16" s="249"/>
      <c r="N16" s="250">
        <f t="shared" ref="N16:N65" si="6">IFERROR(AVERAGE(D16:M16),"-")</f>
        <v>76.333333333333329</v>
      </c>
      <c r="O16" s="251"/>
      <c r="P16" s="251">
        <v>78</v>
      </c>
      <c r="Q16" s="250">
        <f t="shared" ref="Q16:Q65" si="7">IFERROR(AVERAGE(O16:P16),"-")</f>
        <v>78</v>
      </c>
      <c r="R16" s="250">
        <f t="shared" ref="R16:R65" si="8">IFERROR(SUM(($G$11*N16)+($I$11*Q16))/($G$11+$I$11),"-")</f>
        <v>76.888888888888886</v>
      </c>
      <c r="S16" s="190"/>
      <c r="T16" s="190"/>
      <c r="U16" s="253" t="str">
        <f t="shared" ref="U16:AD16" si="9">IF(D16&gt;=$R$16,D16,"")</f>
        <v/>
      </c>
      <c r="V16" s="253">
        <f t="shared" si="9"/>
        <v>87</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f t="shared" si="10"/>
        <v>1</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contoh tujuan pembelajaran 2;</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55">
        <f t="shared" ref="AY16:BH16" si="12">IF(D16&lt;$R$16,D16,"")</f>
        <v>67</v>
      </c>
      <c r="AZ16" s="225" t="str">
        <f t="shared" si="12"/>
        <v/>
      </c>
      <c r="BA16" s="255">
        <f t="shared" si="12"/>
        <v>75</v>
      </c>
      <c r="BB16" s="255">
        <f t="shared" si="12"/>
        <v>0</v>
      </c>
      <c r="BC16" s="255">
        <f t="shared" si="12"/>
        <v>0</v>
      </c>
      <c r="BD16" s="255">
        <f t="shared" si="12"/>
        <v>0</v>
      </c>
      <c r="BE16" s="255">
        <f t="shared" si="12"/>
        <v>0</v>
      </c>
      <c r="BF16" s="255">
        <f t="shared" si="12"/>
        <v>0</v>
      </c>
      <c r="BG16" s="255">
        <f t="shared" si="12"/>
        <v>0</v>
      </c>
      <c r="BH16" s="255">
        <f t="shared" si="12"/>
        <v>0</v>
      </c>
      <c r="BI16" s="225">
        <f t="shared" ref="BI16:BR16" si="13">IFERROR(RANK(AY16,$AY16:$BH16,0)+COUNTIF($AY16:AY16,AY16)-1,"")</f>
        <v>2</v>
      </c>
      <c r="BJ16" s="225" t="str">
        <f t="shared" si="13"/>
        <v/>
      </c>
      <c r="BK16" s="225">
        <f t="shared" si="13"/>
        <v>1</v>
      </c>
      <c r="BL16" s="225">
        <f t="shared" si="13"/>
        <v>3</v>
      </c>
      <c r="BM16" s="225">
        <f t="shared" si="13"/>
        <v>4</v>
      </c>
      <c r="BN16" s="225">
        <f t="shared" si="13"/>
        <v>5</v>
      </c>
      <c r="BO16" s="225">
        <f t="shared" si="13"/>
        <v>6</v>
      </c>
      <c r="BP16" s="225">
        <f t="shared" si="13"/>
        <v>7</v>
      </c>
      <c r="BQ16" s="225">
        <f t="shared" si="13"/>
        <v>8</v>
      </c>
      <c r="BR16" s="225">
        <f t="shared" si="13"/>
        <v>9</v>
      </c>
      <c r="BS16" s="226" t="str">
        <f t="shared" ref="BS16:CB16" si="14">IFERROR(IF(BS$15="X",HLOOKUP(MATCH(SMALL($BI16:$BR16,BI$14),$BI16:$BR16,0),$BI$14:$BR$15,2,0),""),"")</f>
        <v>contoh lingkup materi 3;</v>
      </c>
      <c r="BT16" s="226" t="str">
        <f t="shared" si="14"/>
        <v>contoh capaian pembelajaran 1;</v>
      </c>
      <c r="BU16" s="226">
        <f t="shared" si="14"/>
        <v>0</v>
      </c>
      <c r="BV16" s="226">
        <f t="shared" si="14"/>
        <v>0</v>
      </c>
      <c r="BW16" s="226">
        <f t="shared" si="14"/>
        <v>0</v>
      </c>
      <c r="BX16" s="226">
        <f t="shared" si="14"/>
        <v>0</v>
      </c>
      <c r="BY16" s="226">
        <f t="shared" si="14"/>
        <v>0</v>
      </c>
      <c r="BZ16" s="226">
        <f t="shared" si="14"/>
        <v>0</v>
      </c>
      <c r="CA16" s="226">
        <f t="shared" si="14"/>
        <v>0</v>
      </c>
      <c r="CB16" s="226" t="str">
        <f t="shared" si="14"/>
        <v/>
      </c>
      <c r="CC16" s="257" t="str">
        <f t="shared" ref="CC16:CC65" si="15">"Kompetensi dalam hal "&amp;TRIM(AO16&amp;" "&amp;AP16&amp;" "&amp;AQ16&amp;" "&amp;AR16&amp;" "&amp;AS16&amp;" "&amp;AT16&amp;" "&amp;AU16&amp;" "&amp;AV16&amp;" "&amp;AW16&amp;" "&amp;AX16&amp;" sudah tercapai.")</f>
        <v>Kompetensi dalam hal contoh tujuan pembelajaran 2; sudah tercapai.</v>
      </c>
      <c r="CD16" s="257" t="str">
        <f t="shared" ref="CD16:CD65" si="16">"Kompetensi dalam hal "&amp;TRIM(BS16&amp;" "&amp;BT16&amp;" "&amp;BU16&amp;" "&amp;BV16&amp;" "&amp;BW16&amp;" "&amp;BX16&amp;" "&amp;BY16&amp;" "&amp;BZ16&amp;" "&amp;CA16&amp;" "&amp;CB16&amp;" masih perlu ditingkatkan.")</f>
        <v>Kompetensi dalam hal contoh lingkup materi 3; contoh capaian pembelajaran 1; 0 0 0 0 0 0 0 masih perlu ditingkatkan.</v>
      </c>
    </row>
    <row r="17" spans="1:82" ht="18.75" customHeight="1">
      <c r="A17" s="190"/>
      <c r="B17" s="208">
        <f>'DATA PESERTA DIDIK'!A7</f>
        <v>2</v>
      </c>
      <c r="C17" s="248" t="str">
        <f>'DATA PESERTA DIDIK'!D16</f>
        <v>CHERYL FELICIA PUTRI</v>
      </c>
      <c r="D17" s="249"/>
      <c r="E17" s="249"/>
      <c r="F17" s="249"/>
      <c r="G17" s="249"/>
      <c r="H17" s="249"/>
      <c r="I17" s="249"/>
      <c r="J17" s="249"/>
      <c r="K17" s="249"/>
      <c r="L17" s="249"/>
      <c r="M17" s="249"/>
      <c r="N17" s="250" t="str">
        <f t="shared" si="6"/>
        <v>-</v>
      </c>
      <c r="O17" s="251"/>
      <c r="P17" s="251"/>
      <c r="Q17" s="250" t="str">
        <f t="shared" si="7"/>
        <v>-</v>
      </c>
      <c r="R17" s="250"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55">
        <f t="shared" ref="AY17:BH17" si="20">IF(D17&lt;$R$16,D17,"")</f>
        <v>0</v>
      </c>
      <c r="AZ17" s="255">
        <f t="shared" si="20"/>
        <v>0</v>
      </c>
      <c r="BA17" s="255">
        <f t="shared" si="20"/>
        <v>0</v>
      </c>
      <c r="BB17" s="255">
        <f t="shared" si="20"/>
        <v>0</v>
      </c>
      <c r="BC17" s="255">
        <f t="shared" si="20"/>
        <v>0</v>
      </c>
      <c r="BD17" s="255">
        <f t="shared" si="20"/>
        <v>0</v>
      </c>
      <c r="BE17" s="255">
        <f t="shared" si="20"/>
        <v>0</v>
      </c>
      <c r="BF17" s="255">
        <f t="shared" si="20"/>
        <v>0</v>
      </c>
      <c r="BG17" s="255">
        <f t="shared" si="20"/>
        <v>0</v>
      </c>
      <c r="BH17" s="255">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t="str">
        <f t="shared" ref="BS17:CB17" si="22">IFERROR(IF(BS$15="X",HLOOKUP(MATCH(SMALL($BI17:$BR17,BI$14),$BI17:$BR17,0),$BI$14:$BR$15,2,0),""),"")</f>
        <v>contoh capaian pembelajaran 1;</v>
      </c>
      <c r="BT17" s="226" t="str">
        <f t="shared" si="22"/>
        <v>contoh tujuan pembelajaran 2;</v>
      </c>
      <c r="BU17" s="226" t="str">
        <f t="shared" si="22"/>
        <v>contoh lingkup materi 3;</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contoh capaian pembelajaran 1; contoh tujuan pembelajaran 2; contoh lingkup materi 3; 0 0 0 0 0 0 0 masih perlu ditingkatkan.</v>
      </c>
    </row>
    <row r="18" spans="1:82" ht="18.75" customHeight="1">
      <c r="A18" s="190"/>
      <c r="B18" s="208">
        <f>'DATA PESERTA DIDIK'!A8</f>
        <v>3</v>
      </c>
      <c r="C18" s="248" t="str">
        <f>'DATA PESERTA DIDIK'!D17</f>
        <v>CINTAKHANZA ARFINZA GHANIYYA</v>
      </c>
      <c r="D18" s="249"/>
      <c r="E18" s="249"/>
      <c r="F18" s="249"/>
      <c r="G18" s="249"/>
      <c r="H18" s="249"/>
      <c r="I18" s="249"/>
      <c r="J18" s="249"/>
      <c r="K18" s="249"/>
      <c r="L18" s="249"/>
      <c r="M18" s="249"/>
      <c r="N18" s="250" t="str">
        <f t="shared" si="6"/>
        <v>-</v>
      </c>
      <c r="O18" s="251"/>
      <c r="P18" s="251"/>
      <c r="Q18" s="250" t="str">
        <f t="shared" si="7"/>
        <v>-</v>
      </c>
      <c r="R18" s="250"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55">
        <f t="shared" ref="AY18:BH18" si="26">IF(D18&lt;$R$16,D18,"")</f>
        <v>0</v>
      </c>
      <c r="AZ18" s="255">
        <f t="shared" si="26"/>
        <v>0</v>
      </c>
      <c r="BA18" s="255">
        <f t="shared" si="26"/>
        <v>0</v>
      </c>
      <c r="BB18" s="255">
        <f t="shared" si="26"/>
        <v>0</v>
      </c>
      <c r="BC18" s="255">
        <f t="shared" si="26"/>
        <v>0</v>
      </c>
      <c r="BD18" s="255">
        <f t="shared" si="26"/>
        <v>0</v>
      </c>
      <c r="BE18" s="255">
        <f t="shared" si="26"/>
        <v>0</v>
      </c>
      <c r="BF18" s="255">
        <f t="shared" si="26"/>
        <v>0</v>
      </c>
      <c r="BG18" s="255">
        <f t="shared" si="26"/>
        <v>0</v>
      </c>
      <c r="BH18" s="255">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t="str">
        <f t="shared" ref="BS18:CB18" si="28">IFERROR(IF(BS$15="X",HLOOKUP(MATCH(SMALL($BI18:$BR18,BI$14),$BI18:$BR18,0),$BI$14:$BR$15,2,0),""),"")</f>
        <v>contoh capaian pembelajaran 1;</v>
      </c>
      <c r="BT18" s="226" t="str">
        <f t="shared" si="28"/>
        <v>contoh tujuan pembelajaran 2;</v>
      </c>
      <c r="BU18" s="226" t="str">
        <f t="shared" si="28"/>
        <v>contoh lingkup materi 3;</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contoh capaian pembelajaran 1; contoh tujuan pembelajaran 2; contoh lingkup materi 3; 0 0 0 0 0 0 0 masih perlu ditingkatkan.</v>
      </c>
    </row>
    <row r="19" spans="1:82" ht="18.75" customHeight="1">
      <c r="A19" s="190"/>
      <c r="B19" s="208">
        <f>'DATA PESERTA DIDIK'!A9</f>
        <v>4</v>
      </c>
      <c r="C19" s="248" t="str">
        <f>'DATA PESERTA DIDIK'!D18</f>
        <v>DAFFA FAIRUZ HIDAYANTO</v>
      </c>
      <c r="D19" s="249"/>
      <c r="E19" s="249"/>
      <c r="F19" s="249"/>
      <c r="G19" s="249"/>
      <c r="H19" s="249"/>
      <c r="I19" s="249"/>
      <c r="J19" s="249"/>
      <c r="K19" s="249"/>
      <c r="L19" s="249"/>
      <c r="M19" s="249"/>
      <c r="N19" s="250" t="str">
        <f t="shared" si="6"/>
        <v>-</v>
      </c>
      <c r="O19" s="251"/>
      <c r="P19" s="251"/>
      <c r="Q19" s="250" t="str">
        <f t="shared" si="7"/>
        <v>-</v>
      </c>
      <c r="R19" s="250"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55">
        <f t="shared" ref="AY19:BH19" si="32">IF(D19&lt;$R$16,D19,"")</f>
        <v>0</v>
      </c>
      <c r="AZ19" s="255">
        <f t="shared" si="32"/>
        <v>0</v>
      </c>
      <c r="BA19" s="255">
        <f t="shared" si="32"/>
        <v>0</v>
      </c>
      <c r="BB19" s="255">
        <f t="shared" si="32"/>
        <v>0</v>
      </c>
      <c r="BC19" s="255">
        <f t="shared" si="32"/>
        <v>0</v>
      </c>
      <c r="BD19" s="255">
        <f t="shared" si="32"/>
        <v>0</v>
      </c>
      <c r="BE19" s="255">
        <f t="shared" si="32"/>
        <v>0</v>
      </c>
      <c r="BF19" s="255">
        <f t="shared" si="32"/>
        <v>0</v>
      </c>
      <c r="BG19" s="255">
        <f t="shared" si="32"/>
        <v>0</v>
      </c>
      <c r="BH19" s="255">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t="str">
        <f t="shared" ref="BS19:CB19" si="34">IFERROR(IF(BS$15="X",HLOOKUP(MATCH(SMALL($BI19:$BR19,BI$14),$BI19:$BR19,0),$BI$14:$BR$15,2,0),""),"")</f>
        <v>contoh capaian pembelajaran 1;</v>
      </c>
      <c r="BT19" s="226" t="str">
        <f t="shared" si="34"/>
        <v>contoh tujuan pembelajaran 2;</v>
      </c>
      <c r="BU19" s="226" t="str">
        <f t="shared" si="34"/>
        <v>contoh lingkup materi 3;</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contoh capaian pembelajaran 1; contoh tujuan pembelajaran 2; contoh lingkup materi 3; 0 0 0 0 0 0 0 masih perlu ditingkatkan.</v>
      </c>
    </row>
    <row r="20" spans="1:82" ht="18.75" customHeight="1">
      <c r="A20" s="190"/>
      <c r="B20" s="208">
        <f>'DATA PESERTA DIDIK'!A10</f>
        <v>5</v>
      </c>
      <c r="C20" s="248" t="str">
        <f>'DATA PESERTA DIDIK'!D19</f>
        <v>DAFFA NAUFAL ALFARIL</v>
      </c>
      <c r="D20" s="249"/>
      <c r="E20" s="249"/>
      <c r="F20" s="249"/>
      <c r="G20" s="249"/>
      <c r="H20" s="249"/>
      <c r="I20" s="249"/>
      <c r="J20" s="249"/>
      <c r="K20" s="249"/>
      <c r="L20" s="249"/>
      <c r="M20" s="249"/>
      <c r="N20" s="250" t="str">
        <f t="shared" si="6"/>
        <v>-</v>
      </c>
      <c r="O20" s="251"/>
      <c r="P20" s="251"/>
      <c r="Q20" s="250" t="str">
        <f t="shared" si="7"/>
        <v>-</v>
      </c>
      <c r="R20" s="250"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55">
        <f t="shared" ref="AY20:BH20" si="38">IF(D20&lt;$R$16,D20,"")</f>
        <v>0</v>
      </c>
      <c r="AZ20" s="255">
        <f t="shared" si="38"/>
        <v>0</v>
      </c>
      <c r="BA20" s="255">
        <f t="shared" si="38"/>
        <v>0</v>
      </c>
      <c r="BB20" s="255">
        <f t="shared" si="38"/>
        <v>0</v>
      </c>
      <c r="BC20" s="255">
        <f t="shared" si="38"/>
        <v>0</v>
      </c>
      <c r="BD20" s="255">
        <f t="shared" si="38"/>
        <v>0</v>
      </c>
      <c r="BE20" s="255">
        <f t="shared" si="38"/>
        <v>0</v>
      </c>
      <c r="BF20" s="255">
        <f t="shared" si="38"/>
        <v>0</v>
      </c>
      <c r="BG20" s="255">
        <f t="shared" si="38"/>
        <v>0</v>
      </c>
      <c r="BH20" s="255">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t="str">
        <f t="shared" ref="BS20:CB20" si="40">IFERROR(IF(BS$15="X",HLOOKUP(MATCH(SMALL($BI20:$BR20,BI$14),$BI20:$BR20,0),$BI$14:$BR$15,2,0),""),"")</f>
        <v>contoh capaian pembelajaran 1;</v>
      </c>
      <c r="BT20" s="226" t="str">
        <f t="shared" si="40"/>
        <v>contoh tujuan pembelajaran 2;</v>
      </c>
      <c r="BU20" s="226" t="str">
        <f t="shared" si="40"/>
        <v>contoh lingkup materi 3;</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contoh capaian pembelajaran 1; contoh tujuan pembelajaran 2; contoh lingkup materi 3; 0 0 0 0 0 0 0 masih perlu ditingkatkan.</v>
      </c>
    </row>
    <row r="21" spans="1:82" ht="18.75" customHeight="1">
      <c r="A21" s="190"/>
      <c r="B21" s="208">
        <f>'DATA PESERTA DIDIK'!A11</f>
        <v>6</v>
      </c>
      <c r="C21" s="248" t="str">
        <f>'DATA PESERTA DIDIK'!D20</f>
        <v>DYAN ADHITAMA CATUR RIADY</v>
      </c>
      <c r="D21" s="249"/>
      <c r="E21" s="249"/>
      <c r="F21" s="249"/>
      <c r="G21" s="249"/>
      <c r="H21" s="249"/>
      <c r="I21" s="249"/>
      <c r="J21" s="249"/>
      <c r="K21" s="249"/>
      <c r="L21" s="249"/>
      <c r="M21" s="249"/>
      <c r="N21" s="250" t="str">
        <f t="shared" si="6"/>
        <v>-</v>
      </c>
      <c r="O21" s="251"/>
      <c r="P21" s="251"/>
      <c r="Q21" s="250" t="str">
        <f t="shared" si="7"/>
        <v>-</v>
      </c>
      <c r="R21" s="250"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55">
        <f t="shared" ref="AY21:BH21" si="44">IF(D21&lt;$R$16,D21,"")</f>
        <v>0</v>
      </c>
      <c r="AZ21" s="255">
        <f t="shared" si="44"/>
        <v>0</v>
      </c>
      <c r="BA21" s="255">
        <f t="shared" si="44"/>
        <v>0</v>
      </c>
      <c r="BB21" s="255">
        <f t="shared" si="44"/>
        <v>0</v>
      </c>
      <c r="BC21" s="255">
        <f t="shared" si="44"/>
        <v>0</v>
      </c>
      <c r="BD21" s="255">
        <f t="shared" si="44"/>
        <v>0</v>
      </c>
      <c r="BE21" s="255">
        <f t="shared" si="44"/>
        <v>0</v>
      </c>
      <c r="BF21" s="255">
        <f t="shared" si="44"/>
        <v>0</v>
      </c>
      <c r="BG21" s="255">
        <f t="shared" si="44"/>
        <v>0</v>
      </c>
      <c r="BH21" s="255">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t="str">
        <f t="shared" ref="BS21:CB21" si="46">IFERROR(IF(BS$15="X",HLOOKUP(MATCH(SMALL($BI21:$BR21,BI$14),$BI21:$BR21,0),$BI$14:$BR$15,2,0),""),"")</f>
        <v>contoh capaian pembelajaran 1;</v>
      </c>
      <c r="BT21" s="226" t="str">
        <f t="shared" si="46"/>
        <v>contoh tujuan pembelajaran 2;</v>
      </c>
      <c r="BU21" s="226" t="str">
        <f t="shared" si="46"/>
        <v>contoh lingkup materi 3;</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contoh capaian pembelajaran 1; contoh tujuan pembelajaran 2; contoh lingkup materi 3; 0 0 0 0 0 0 0 masih perlu ditingkatkan.</v>
      </c>
    </row>
    <row r="22" spans="1:82" ht="18.75" customHeight="1">
      <c r="A22" s="190"/>
      <c r="B22" s="208">
        <f>'DATA PESERTA DIDIK'!A12</f>
        <v>7</v>
      </c>
      <c r="C22" s="248" t="str">
        <f>'DATA PESERTA DIDIK'!D21</f>
        <v>GENDHIS KINANTI TALITHA HERNADI</v>
      </c>
      <c r="D22" s="249"/>
      <c r="E22" s="249"/>
      <c r="F22" s="249"/>
      <c r="G22" s="249"/>
      <c r="H22" s="249"/>
      <c r="I22" s="249"/>
      <c r="J22" s="249"/>
      <c r="K22" s="249"/>
      <c r="L22" s="249"/>
      <c r="M22" s="249"/>
      <c r="N22" s="250" t="str">
        <f t="shared" si="6"/>
        <v>-</v>
      </c>
      <c r="O22" s="251"/>
      <c r="P22" s="251"/>
      <c r="Q22" s="250" t="str">
        <f t="shared" si="7"/>
        <v>-</v>
      </c>
      <c r="R22" s="250"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55">
        <f t="shared" ref="AY22:BH22" si="50">IF(D22&lt;$R$16,D22,"")</f>
        <v>0</v>
      </c>
      <c r="AZ22" s="255">
        <f t="shared" si="50"/>
        <v>0</v>
      </c>
      <c r="BA22" s="255">
        <f t="shared" si="50"/>
        <v>0</v>
      </c>
      <c r="BB22" s="255">
        <f t="shared" si="50"/>
        <v>0</v>
      </c>
      <c r="BC22" s="255">
        <f t="shared" si="50"/>
        <v>0</v>
      </c>
      <c r="BD22" s="255">
        <f t="shared" si="50"/>
        <v>0</v>
      </c>
      <c r="BE22" s="255">
        <f t="shared" si="50"/>
        <v>0</v>
      </c>
      <c r="BF22" s="255">
        <f t="shared" si="50"/>
        <v>0</v>
      </c>
      <c r="BG22" s="255">
        <f t="shared" si="50"/>
        <v>0</v>
      </c>
      <c r="BH22" s="255">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t="str">
        <f t="shared" ref="BS22:CB22" si="52">IFERROR(IF(BS$15="X",HLOOKUP(MATCH(SMALL($BI22:$BR22,BI$14),$BI22:$BR22,0),$BI$14:$BR$15,2,0),""),"")</f>
        <v>contoh capaian pembelajaran 1;</v>
      </c>
      <c r="BT22" s="226" t="str">
        <f t="shared" si="52"/>
        <v>contoh tujuan pembelajaran 2;</v>
      </c>
      <c r="BU22" s="226" t="str">
        <f t="shared" si="52"/>
        <v>contoh lingkup materi 3;</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contoh capaian pembelajaran 1; contoh tujuan pembelajaran 2; contoh lingkup materi 3; 0 0 0 0 0 0 0 masih perlu ditingkatkan.</v>
      </c>
    </row>
    <row r="23" spans="1:82" ht="18.75" customHeight="1">
      <c r="A23" s="190"/>
      <c r="B23" s="208">
        <f>'DATA PESERTA DIDIK'!A13</f>
        <v>8</v>
      </c>
      <c r="C23" s="248" t="str">
        <f>'DATA PESERTA DIDIK'!D22</f>
        <v>HANAN TAQI AFLAHA</v>
      </c>
      <c r="D23" s="249"/>
      <c r="E23" s="249"/>
      <c r="F23" s="249"/>
      <c r="G23" s="249"/>
      <c r="H23" s="249"/>
      <c r="I23" s="249"/>
      <c r="J23" s="249"/>
      <c r="K23" s="249"/>
      <c r="L23" s="249"/>
      <c r="M23" s="249"/>
      <c r="N23" s="250" t="str">
        <f t="shared" si="6"/>
        <v>-</v>
      </c>
      <c r="O23" s="251"/>
      <c r="P23" s="251"/>
      <c r="Q23" s="250" t="str">
        <f t="shared" si="7"/>
        <v>-</v>
      </c>
      <c r="R23" s="250"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55">
        <f t="shared" ref="AY23:BH23" si="56">IF(D23&lt;$R$16,D23,"")</f>
        <v>0</v>
      </c>
      <c r="AZ23" s="255">
        <f t="shared" si="56"/>
        <v>0</v>
      </c>
      <c r="BA23" s="255">
        <f t="shared" si="56"/>
        <v>0</v>
      </c>
      <c r="BB23" s="255">
        <f t="shared" si="56"/>
        <v>0</v>
      </c>
      <c r="BC23" s="255">
        <f t="shared" si="56"/>
        <v>0</v>
      </c>
      <c r="BD23" s="255">
        <f t="shared" si="56"/>
        <v>0</v>
      </c>
      <c r="BE23" s="255">
        <f t="shared" si="56"/>
        <v>0</v>
      </c>
      <c r="BF23" s="255">
        <f t="shared" si="56"/>
        <v>0</v>
      </c>
      <c r="BG23" s="255">
        <f t="shared" si="56"/>
        <v>0</v>
      </c>
      <c r="BH23" s="255">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t="str">
        <f t="shared" ref="BS23:CB23" si="58">IFERROR(IF(BS$15="X",HLOOKUP(MATCH(SMALL($BI23:$BR23,BI$14),$BI23:$BR23,0),$BI$14:$BR$15,2,0),""),"")</f>
        <v>contoh capaian pembelajaran 1;</v>
      </c>
      <c r="BT23" s="226" t="str">
        <f t="shared" si="58"/>
        <v>contoh tujuan pembelajaran 2;</v>
      </c>
      <c r="BU23" s="226" t="str">
        <f t="shared" si="58"/>
        <v>contoh lingkup materi 3;</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contoh capaian pembelajaran 1; contoh tujuan pembelajaran 2; contoh lingkup materi 3; 0 0 0 0 0 0 0 masih perlu ditingkatkan.</v>
      </c>
    </row>
    <row r="24" spans="1:82" ht="18.75" customHeight="1">
      <c r="A24" s="190"/>
      <c r="B24" s="208">
        <f>'DATA PESERTA DIDIK'!A14</f>
        <v>9</v>
      </c>
      <c r="C24" s="248" t="str">
        <f>'DATA PESERTA DIDIK'!D23</f>
        <v>ILLONA JIHAN AL SYAURABBANI</v>
      </c>
      <c r="D24" s="249"/>
      <c r="E24" s="249"/>
      <c r="F24" s="249"/>
      <c r="G24" s="249"/>
      <c r="H24" s="249"/>
      <c r="I24" s="249"/>
      <c r="J24" s="249"/>
      <c r="K24" s="249"/>
      <c r="L24" s="249"/>
      <c r="M24" s="249"/>
      <c r="N24" s="250" t="str">
        <f t="shared" si="6"/>
        <v>-</v>
      </c>
      <c r="O24" s="251"/>
      <c r="P24" s="251"/>
      <c r="Q24" s="250" t="str">
        <f t="shared" si="7"/>
        <v>-</v>
      </c>
      <c r="R24" s="250"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55">
        <f t="shared" ref="AY24:BH24" si="62">IF(D24&lt;$R$16,D24,"")</f>
        <v>0</v>
      </c>
      <c r="AZ24" s="255">
        <f t="shared" si="62"/>
        <v>0</v>
      </c>
      <c r="BA24" s="255">
        <f t="shared" si="62"/>
        <v>0</v>
      </c>
      <c r="BB24" s="255">
        <f t="shared" si="62"/>
        <v>0</v>
      </c>
      <c r="BC24" s="255">
        <f t="shared" si="62"/>
        <v>0</v>
      </c>
      <c r="BD24" s="255">
        <f t="shared" si="62"/>
        <v>0</v>
      </c>
      <c r="BE24" s="255">
        <f t="shared" si="62"/>
        <v>0</v>
      </c>
      <c r="BF24" s="255">
        <f t="shared" si="62"/>
        <v>0</v>
      </c>
      <c r="BG24" s="255">
        <f t="shared" si="62"/>
        <v>0</v>
      </c>
      <c r="BH24" s="255">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t="str">
        <f t="shared" ref="BS24:CB24" si="64">IFERROR(IF(BS$15="X",HLOOKUP(MATCH(SMALL($BI24:$BR24,BI$14),$BI24:$BR24,0),$BI$14:$BR$15,2,0),""),"")</f>
        <v>contoh capaian pembelajaran 1;</v>
      </c>
      <c r="BT24" s="226" t="str">
        <f t="shared" si="64"/>
        <v>contoh tujuan pembelajaran 2;</v>
      </c>
      <c r="BU24" s="226" t="str">
        <f t="shared" si="64"/>
        <v>contoh lingkup materi 3;</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contoh capaian pembelajaran 1; contoh tujuan pembelajaran 2; contoh lingkup materi 3; 0 0 0 0 0 0 0 masih perlu ditingkatkan.</v>
      </c>
    </row>
    <row r="25" spans="1:82" ht="18.75" customHeight="1">
      <c r="A25" s="190"/>
      <c r="B25" s="208">
        <f>'DATA PESERTA DIDIK'!A15</f>
        <v>10</v>
      </c>
      <c r="C25" s="248" t="str">
        <f>'DATA PESERTA DIDIK'!D24</f>
        <v>LATISHA MEIRA AZIZAHRA</v>
      </c>
      <c r="D25" s="249"/>
      <c r="E25" s="249"/>
      <c r="F25" s="249"/>
      <c r="G25" s="249"/>
      <c r="H25" s="249"/>
      <c r="I25" s="249"/>
      <c r="J25" s="249"/>
      <c r="K25" s="249"/>
      <c r="L25" s="249"/>
      <c r="M25" s="249"/>
      <c r="N25" s="250" t="str">
        <f t="shared" si="6"/>
        <v>-</v>
      </c>
      <c r="O25" s="251"/>
      <c r="P25" s="251"/>
      <c r="Q25" s="250" t="str">
        <f t="shared" si="7"/>
        <v>-</v>
      </c>
      <c r="R25" s="250"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55">
        <f t="shared" ref="AY25:BH25" si="68">IF(D25&lt;$R$16,D25,"")</f>
        <v>0</v>
      </c>
      <c r="AZ25" s="255">
        <f t="shared" si="68"/>
        <v>0</v>
      </c>
      <c r="BA25" s="255">
        <f t="shared" si="68"/>
        <v>0</v>
      </c>
      <c r="BB25" s="255">
        <f t="shared" si="68"/>
        <v>0</v>
      </c>
      <c r="BC25" s="255">
        <f t="shared" si="68"/>
        <v>0</v>
      </c>
      <c r="BD25" s="255">
        <f t="shared" si="68"/>
        <v>0</v>
      </c>
      <c r="BE25" s="255">
        <f t="shared" si="68"/>
        <v>0</v>
      </c>
      <c r="BF25" s="255">
        <f t="shared" si="68"/>
        <v>0</v>
      </c>
      <c r="BG25" s="255">
        <f t="shared" si="68"/>
        <v>0</v>
      </c>
      <c r="BH25" s="255">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t="str">
        <f t="shared" ref="BS25:CB25" si="70">IFERROR(IF(BS$15="X",HLOOKUP(MATCH(SMALL($BI25:$BR25,BI$14),$BI25:$BR25,0),$BI$14:$BR$15,2,0),""),"")</f>
        <v>contoh capaian pembelajaran 1;</v>
      </c>
      <c r="BT25" s="226" t="str">
        <f t="shared" si="70"/>
        <v>contoh tujuan pembelajaran 2;</v>
      </c>
      <c r="BU25" s="226" t="str">
        <f t="shared" si="70"/>
        <v>contoh lingkup materi 3;</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contoh capaian pembelajaran 1; contoh tujuan pembelajaran 2; contoh lingkup materi 3; 0 0 0 0 0 0 0 masih perlu ditingkatkan.</v>
      </c>
    </row>
    <row r="26" spans="1:82" ht="18.75" customHeight="1">
      <c r="A26" s="190"/>
      <c r="B26" s="208">
        <f>'DATA PESERTA DIDIK'!A16</f>
        <v>11</v>
      </c>
      <c r="C26" s="248" t="str">
        <f>'DATA PESERTA DIDIK'!D25</f>
        <v>MUHAMMAD ANANTA AESAR NAIL</v>
      </c>
      <c r="D26" s="249"/>
      <c r="E26" s="249"/>
      <c r="F26" s="249"/>
      <c r="G26" s="249"/>
      <c r="H26" s="249"/>
      <c r="I26" s="249"/>
      <c r="J26" s="249"/>
      <c r="K26" s="249"/>
      <c r="L26" s="249"/>
      <c r="M26" s="249"/>
      <c r="N26" s="250" t="str">
        <f t="shared" si="6"/>
        <v>-</v>
      </c>
      <c r="O26" s="251"/>
      <c r="P26" s="251"/>
      <c r="Q26" s="250" t="str">
        <f t="shared" si="7"/>
        <v>-</v>
      </c>
      <c r="R26" s="250"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55">
        <f t="shared" ref="AY26:BH26" si="74">IF(D26&lt;$R$16,D26,"")</f>
        <v>0</v>
      </c>
      <c r="AZ26" s="255">
        <f t="shared" si="74"/>
        <v>0</v>
      </c>
      <c r="BA26" s="255">
        <f t="shared" si="74"/>
        <v>0</v>
      </c>
      <c r="BB26" s="255">
        <f t="shared" si="74"/>
        <v>0</v>
      </c>
      <c r="BC26" s="255">
        <f t="shared" si="74"/>
        <v>0</v>
      </c>
      <c r="BD26" s="255">
        <f t="shared" si="74"/>
        <v>0</v>
      </c>
      <c r="BE26" s="255">
        <f t="shared" si="74"/>
        <v>0</v>
      </c>
      <c r="BF26" s="255">
        <f t="shared" si="74"/>
        <v>0</v>
      </c>
      <c r="BG26" s="255">
        <f t="shared" si="74"/>
        <v>0</v>
      </c>
      <c r="BH26" s="255">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t="str">
        <f t="shared" ref="BS26:CB26" si="76">IFERROR(IF(BS$15="X",HLOOKUP(MATCH(SMALL($BI26:$BR26,BI$14),$BI26:$BR26,0),$BI$14:$BR$15,2,0),""),"")</f>
        <v>contoh capaian pembelajaran 1;</v>
      </c>
      <c r="BT26" s="226" t="str">
        <f t="shared" si="76"/>
        <v>contoh tujuan pembelajaran 2;</v>
      </c>
      <c r="BU26" s="226" t="str">
        <f t="shared" si="76"/>
        <v>contoh lingkup materi 3;</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contoh capaian pembelajaran 1; contoh tujuan pembelajaran 2; contoh lingkup materi 3; 0 0 0 0 0 0 0 masih perlu ditingkatkan.</v>
      </c>
    </row>
    <row r="27" spans="1:82" ht="18.75" customHeight="1">
      <c r="A27" s="190"/>
      <c r="B27" s="208">
        <f>'DATA PESERTA DIDIK'!A17</f>
        <v>12</v>
      </c>
      <c r="C27" s="248" t="str">
        <f>'DATA PESERTA DIDIK'!D26</f>
        <v>MUHAMMAD FAREZKY IMANULLAH</v>
      </c>
      <c r="D27" s="249"/>
      <c r="E27" s="249"/>
      <c r="F27" s="249"/>
      <c r="G27" s="249"/>
      <c r="H27" s="249"/>
      <c r="I27" s="249"/>
      <c r="J27" s="249"/>
      <c r="K27" s="249"/>
      <c r="L27" s="249"/>
      <c r="M27" s="249"/>
      <c r="N27" s="250" t="str">
        <f t="shared" si="6"/>
        <v>-</v>
      </c>
      <c r="O27" s="251"/>
      <c r="P27" s="251"/>
      <c r="Q27" s="250" t="str">
        <f t="shared" si="7"/>
        <v>-</v>
      </c>
      <c r="R27" s="250"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55">
        <f t="shared" ref="AY27:BH27" si="80">IF(D27&lt;$R$16,D27,"")</f>
        <v>0</v>
      </c>
      <c r="AZ27" s="255">
        <f t="shared" si="80"/>
        <v>0</v>
      </c>
      <c r="BA27" s="255">
        <f t="shared" si="80"/>
        <v>0</v>
      </c>
      <c r="BB27" s="255">
        <f t="shared" si="80"/>
        <v>0</v>
      </c>
      <c r="BC27" s="255">
        <f t="shared" si="80"/>
        <v>0</v>
      </c>
      <c r="BD27" s="255">
        <f t="shared" si="80"/>
        <v>0</v>
      </c>
      <c r="BE27" s="255">
        <f t="shared" si="80"/>
        <v>0</v>
      </c>
      <c r="BF27" s="255">
        <f t="shared" si="80"/>
        <v>0</v>
      </c>
      <c r="BG27" s="255">
        <f t="shared" si="80"/>
        <v>0</v>
      </c>
      <c r="BH27" s="255">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t="str">
        <f t="shared" ref="BS27:CB27" si="82">IFERROR(IF(BS$15="X",HLOOKUP(MATCH(SMALL($BI27:$BR27,BI$14),$BI27:$BR27,0),$BI$14:$BR$15,2,0),""),"")</f>
        <v>contoh capaian pembelajaran 1;</v>
      </c>
      <c r="BT27" s="226" t="str">
        <f t="shared" si="82"/>
        <v>contoh tujuan pembelajaran 2;</v>
      </c>
      <c r="BU27" s="226" t="str">
        <f t="shared" si="82"/>
        <v>contoh lingkup materi 3;</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contoh capaian pembelajaran 1; contoh tujuan pembelajaran 2; contoh lingkup materi 3; 0 0 0 0 0 0 0 masih perlu ditingkatkan.</v>
      </c>
    </row>
    <row r="28" spans="1:82" ht="18.75" customHeight="1">
      <c r="A28" s="190"/>
      <c r="B28" s="208">
        <f>'DATA PESERTA DIDIK'!A18</f>
        <v>13</v>
      </c>
      <c r="C28" s="248" t="str">
        <f>'DATA PESERTA DIDIK'!D27</f>
        <v>MUHAMMAD HAFIDZ RAFI RACHMAN</v>
      </c>
      <c r="D28" s="249"/>
      <c r="E28" s="249"/>
      <c r="F28" s="249"/>
      <c r="G28" s="249"/>
      <c r="H28" s="249"/>
      <c r="I28" s="249"/>
      <c r="J28" s="249"/>
      <c r="K28" s="249"/>
      <c r="L28" s="249"/>
      <c r="M28" s="249"/>
      <c r="N28" s="250" t="str">
        <f t="shared" si="6"/>
        <v>-</v>
      </c>
      <c r="O28" s="251"/>
      <c r="P28" s="251"/>
      <c r="Q28" s="250" t="str">
        <f t="shared" si="7"/>
        <v>-</v>
      </c>
      <c r="R28" s="250"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55">
        <f t="shared" ref="AY28:BH28" si="86">IF(D28&lt;$R$16,D28,"")</f>
        <v>0</v>
      </c>
      <c r="AZ28" s="255">
        <f t="shared" si="86"/>
        <v>0</v>
      </c>
      <c r="BA28" s="255">
        <f t="shared" si="86"/>
        <v>0</v>
      </c>
      <c r="BB28" s="255">
        <f t="shared" si="86"/>
        <v>0</v>
      </c>
      <c r="BC28" s="255">
        <f t="shared" si="86"/>
        <v>0</v>
      </c>
      <c r="BD28" s="255">
        <f t="shared" si="86"/>
        <v>0</v>
      </c>
      <c r="BE28" s="255">
        <f t="shared" si="86"/>
        <v>0</v>
      </c>
      <c r="BF28" s="255">
        <f t="shared" si="86"/>
        <v>0</v>
      </c>
      <c r="BG28" s="255">
        <f t="shared" si="86"/>
        <v>0</v>
      </c>
      <c r="BH28" s="255">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t="str">
        <f t="shared" ref="BS28:CB28" si="88">IFERROR(IF(BS$15="X",HLOOKUP(MATCH(SMALL($BI28:$BR28,BI$14),$BI28:$BR28,0),$BI$14:$BR$15,2,0),""),"")</f>
        <v>contoh capaian pembelajaran 1;</v>
      </c>
      <c r="BT28" s="226" t="str">
        <f t="shared" si="88"/>
        <v>contoh tujuan pembelajaran 2;</v>
      </c>
      <c r="BU28" s="226" t="str">
        <f t="shared" si="88"/>
        <v>contoh lingkup materi 3;</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contoh capaian pembelajaran 1; contoh tujuan pembelajaran 2; contoh lingkup materi 3; 0 0 0 0 0 0 0 masih perlu ditingkatkan.</v>
      </c>
    </row>
    <row r="29" spans="1:82" ht="18.75" customHeight="1">
      <c r="A29" s="190"/>
      <c r="B29" s="208">
        <f>'DATA PESERTA DIDIK'!A19</f>
        <v>14</v>
      </c>
      <c r="C29" s="248" t="str">
        <f>'DATA PESERTA DIDIK'!D28</f>
        <v>MUHAMMAD RAJASTA ANDISA KRISNATAMA</v>
      </c>
      <c r="D29" s="249"/>
      <c r="E29" s="249"/>
      <c r="F29" s="249"/>
      <c r="G29" s="249"/>
      <c r="H29" s="249"/>
      <c r="I29" s="249"/>
      <c r="J29" s="249"/>
      <c r="K29" s="249"/>
      <c r="L29" s="249"/>
      <c r="M29" s="249"/>
      <c r="N29" s="250" t="str">
        <f t="shared" si="6"/>
        <v>-</v>
      </c>
      <c r="O29" s="251"/>
      <c r="P29" s="251"/>
      <c r="Q29" s="250" t="str">
        <f t="shared" si="7"/>
        <v>-</v>
      </c>
      <c r="R29" s="250"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55">
        <f t="shared" ref="AY29:BH29" si="92">IF(D29&lt;$R$16,D29,"")</f>
        <v>0</v>
      </c>
      <c r="AZ29" s="255">
        <f t="shared" si="92"/>
        <v>0</v>
      </c>
      <c r="BA29" s="255">
        <f t="shared" si="92"/>
        <v>0</v>
      </c>
      <c r="BB29" s="255">
        <f t="shared" si="92"/>
        <v>0</v>
      </c>
      <c r="BC29" s="255">
        <f t="shared" si="92"/>
        <v>0</v>
      </c>
      <c r="BD29" s="255">
        <f t="shared" si="92"/>
        <v>0</v>
      </c>
      <c r="BE29" s="255">
        <f t="shared" si="92"/>
        <v>0</v>
      </c>
      <c r="BF29" s="255">
        <f t="shared" si="92"/>
        <v>0</v>
      </c>
      <c r="BG29" s="255">
        <f t="shared" si="92"/>
        <v>0</v>
      </c>
      <c r="BH29" s="255">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t="str">
        <f t="shared" ref="BS29:CB29" si="94">IFERROR(IF(BS$15="X",HLOOKUP(MATCH(SMALL($BI29:$BR29,BI$14),$BI29:$BR29,0),$BI$14:$BR$15,2,0),""),"")</f>
        <v>contoh capaian pembelajaran 1;</v>
      </c>
      <c r="BT29" s="226" t="str">
        <f t="shared" si="94"/>
        <v>contoh tujuan pembelajaran 2;</v>
      </c>
      <c r="BU29" s="226" t="str">
        <f t="shared" si="94"/>
        <v>contoh lingkup materi 3;</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contoh capaian pembelajaran 1; contoh tujuan pembelajaran 2; contoh lingkup materi 3; 0 0 0 0 0 0 0 masih perlu ditingkatkan.</v>
      </c>
    </row>
    <row r="30" spans="1:82" ht="18.75" customHeight="1">
      <c r="A30" s="190"/>
      <c r="B30" s="208">
        <f>'DATA PESERTA DIDIK'!A20</f>
        <v>15</v>
      </c>
      <c r="C30" s="248" t="str">
        <f>'DATA PESERTA DIDIK'!D29</f>
        <v>MUHAMMAD SABIAN ELDEN LAKSANA</v>
      </c>
      <c r="D30" s="249"/>
      <c r="E30" s="249"/>
      <c r="F30" s="249"/>
      <c r="G30" s="249"/>
      <c r="H30" s="249"/>
      <c r="I30" s="249"/>
      <c r="J30" s="249"/>
      <c r="K30" s="249"/>
      <c r="L30" s="249"/>
      <c r="M30" s="249"/>
      <c r="N30" s="250" t="str">
        <f t="shared" si="6"/>
        <v>-</v>
      </c>
      <c r="O30" s="251"/>
      <c r="P30" s="251"/>
      <c r="Q30" s="250" t="str">
        <f t="shared" si="7"/>
        <v>-</v>
      </c>
      <c r="R30" s="250"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55">
        <f t="shared" ref="AY30:BH30" si="98">IF(D30&lt;$R$16,D30,"")</f>
        <v>0</v>
      </c>
      <c r="AZ30" s="255">
        <f t="shared" si="98"/>
        <v>0</v>
      </c>
      <c r="BA30" s="255">
        <f t="shared" si="98"/>
        <v>0</v>
      </c>
      <c r="BB30" s="255">
        <f t="shared" si="98"/>
        <v>0</v>
      </c>
      <c r="BC30" s="255">
        <f t="shared" si="98"/>
        <v>0</v>
      </c>
      <c r="BD30" s="255">
        <f t="shared" si="98"/>
        <v>0</v>
      </c>
      <c r="BE30" s="255">
        <f t="shared" si="98"/>
        <v>0</v>
      </c>
      <c r="BF30" s="255">
        <f t="shared" si="98"/>
        <v>0</v>
      </c>
      <c r="BG30" s="255">
        <f t="shared" si="98"/>
        <v>0</v>
      </c>
      <c r="BH30" s="255">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t="str">
        <f t="shared" ref="BS30:CB30" si="100">IFERROR(IF(BS$15="X",HLOOKUP(MATCH(SMALL($BI30:$BR30,BI$14),$BI30:$BR30,0),$BI$14:$BR$15,2,0),""),"")</f>
        <v>contoh capaian pembelajaran 1;</v>
      </c>
      <c r="BT30" s="226" t="str">
        <f t="shared" si="100"/>
        <v>contoh tujuan pembelajaran 2;</v>
      </c>
      <c r="BU30" s="226" t="str">
        <f t="shared" si="100"/>
        <v>contoh lingkup materi 3;</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contoh capaian pembelajaran 1; contoh tujuan pembelajaran 2; contoh lingkup materi 3; 0 0 0 0 0 0 0 masih perlu ditingkatkan.</v>
      </c>
    </row>
    <row r="31" spans="1:82" ht="18.75" customHeight="1">
      <c r="A31" s="190"/>
      <c r="B31" s="208">
        <f>'DATA PESERTA DIDIK'!A21</f>
        <v>16</v>
      </c>
      <c r="C31" s="248" t="str">
        <f>'DATA PESERTA DIDIK'!D30</f>
        <v>NARENDRA AZKA RAMADHAN</v>
      </c>
      <c r="D31" s="249"/>
      <c r="E31" s="249"/>
      <c r="F31" s="249"/>
      <c r="G31" s="249"/>
      <c r="H31" s="249"/>
      <c r="I31" s="249"/>
      <c r="J31" s="249"/>
      <c r="K31" s="249"/>
      <c r="L31" s="249"/>
      <c r="M31" s="249"/>
      <c r="N31" s="250" t="str">
        <f t="shared" si="6"/>
        <v>-</v>
      </c>
      <c r="O31" s="251"/>
      <c r="P31" s="251"/>
      <c r="Q31" s="250" t="str">
        <f t="shared" si="7"/>
        <v>-</v>
      </c>
      <c r="R31" s="250"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55">
        <f t="shared" ref="AY31:BH31" si="104">IF(D31&lt;$R$16,D31,"")</f>
        <v>0</v>
      </c>
      <c r="AZ31" s="255">
        <f t="shared" si="104"/>
        <v>0</v>
      </c>
      <c r="BA31" s="255">
        <f t="shared" si="104"/>
        <v>0</v>
      </c>
      <c r="BB31" s="255">
        <f t="shared" si="104"/>
        <v>0</v>
      </c>
      <c r="BC31" s="255">
        <f t="shared" si="104"/>
        <v>0</v>
      </c>
      <c r="BD31" s="255">
        <f t="shared" si="104"/>
        <v>0</v>
      </c>
      <c r="BE31" s="255">
        <f t="shared" si="104"/>
        <v>0</v>
      </c>
      <c r="BF31" s="255">
        <f t="shared" si="104"/>
        <v>0</v>
      </c>
      <c r="BG31" s="255">
        <f t="shared" si="104"/>
        <v>0</v>
      </c>
      <c r="BH31" s="255">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t="str">
        <f t="shared" ref="BS31:CB31" si="106">IFERROR(IF(BS$15="X",HLOOKUP(MATCH(SMALL($BI31:$BR31,BI$14),$BI31:$BR31,0),$BI$14:$BR$15,2,0),""),"")</f>
        <v>contoh capaian pembelajaran 1;</v>
      </c>
      <c r="BT31" s="226" t="str">
        <f t="shared" si="106"/>
        <v>contoh tujuan pembelajaran 2;</v>
      </c>
      <c r="BU31" s="226" t="str">
        <f t="shared" si="106"/>
        <v>contoh lingkup materi 3;</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contoh capaian pembelajaran 1; contoh tujuan pembelajaran 2; contoh lingkup materi 3; 0 0 0 0 0 0 0 masih perlu ditingkatkan.</v>
      </c>
    </row>
    <row r="32" spans="1:82" ht="18.75" customHeight="1">
      <c r="A32" s="190"/>
      <c r="B32" s="208">
        <f>'DATA PESERTA DIDIK'!A22</f>
        <v>17</v>
      </c>
      <c r="C32" s="248" t="str">
        <f>'DATA PESERTA DIDIK'!D31</f>
        <v>NAUFAL IHSAN HAWARI</v>
      </c>
      <c r="D32" s="249"/>
      <c r="E32" s="249"/>
      <c r="F32" s="249"/>
      <c r="G32" s="249"/>
      <c r="H32" s="249"/>
      <c r="I32" s="249"/>
      <c r="J32" s="249"/>
      <c r="K32" s="249"/>
      <c r="L32" s="249"/>
      <c r="M32" s="249"/>
      <c r="N32" s="250" t="str">
        <f t="shared" si="6"/>
        <v>-</v>
      </c>
      <c r="O32" s="251"/>
      <c r="P32" s="251"/>
      <c r="Q32" s="250" t="str">
        <f t="shared" si="7"/>
        <v>-</v>
      </c>
      <c r="R32" s="250"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55">
        <f t="shared" ref="AY32:BH32" si="110">IF(D32&lt;$R$16,D32,"")</f>
        <v>0</v>
      </c>
      <c r="AZ32" s="255">
        <f t="shared" si="110"/>
        <v>0</v>
      </c>
      <c r="BA32" s="255">
        <f t="shared" si="110"/>
        <v>0</v>
      </c>
      <c r="BB32" s="255">
        <f t="shared" si="110"/>
        <v>0</v>
      </c>
      <c r="BC32" s="255">
        <f t="shared" si="110"/>
        <v>0</v>
      </c>
      <c r="BD32" s="255">
        <f t="shared" si="110"/>
        <v>0</v>
      </c>
      <c r="BE32" s="255">
        <f t="shared" si="110"/>
        <v>0</v>
      </c>
      <c r="BF32" s="255">
        <f t="shared" si="110"/>
        <v>0</v>
      </c>
      <c r="BG32" s="255">
        <f t="shared" si="110"/>
        <v>0</v>
      </c>
      <c r="BH32" s="255">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t="str">
        <f t="shared" ref="BS32:CB32" si="112">IFERROR(IF(BS$15="X",HLOOKUP(MATCH(SMALL($BI32:$BR32,BI$14),$BI32:$BR32,0),$BI$14:$BR$15,2,0),""),"")</f>
        <v>contoh capaian pembelajaran 1;</v>
      </c>
      <c r="BT32" s="226" t="str">
        <f t="shared" si="112"/>
        <v>contoh tujuan pembelajaran 2;</v>
      </c>
      <c r="BU32" s="226" t="str">
        <f t="shared" si="112"/>
        <v>contoh lingkup materi 3;</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contoh capaian pembelajaran 1; contoh tujuan pembelajaran 2; contoh lingkup materi 3; 0 0 0 0 0 0 0 masih perlu ditingkatkan.</v>
      </c>
    </row>
    <row r="33" spans="1:82" ht="18.75" customHeight="1">
      <c r="A33" s="190"/>
      <c r="B33" s="208">
        <f>'DATA PESERTA DIDIK'!A23</f>
        <v>18</v>
      </c>
      <c r="C33" s="248" t="str">
        <f>'DATA PESERTA DIDIK'!D32</f>
        <v>SULTAN ATHALA DAVILLIO JAYANEGARA</v>
      </c>
      <c r="D33" s="249"/>
      <c r="E33" s="249"/>
      <c r="F33" s="249"/>
      <c r="G33" s="249"/>
      <c r="H33" s="249"/>
      <c r="I33" s="249"/>
      <c r="J33" s="249"/>
      <c r="K33" s="249"/>
      <c r="L33" s="249"/>
      <c r="M33" s="249"/>
      <c r="N33" s="250" t="str">
        <f t="shared" si="6"/>
        <v>-</v>
      </c>
      <c r="O33" s="251"/>
      <c r="P33" s="251"/>
      <c r="Q33" s="250" t="str">
        <f t="shared" si="7"/>
        <v>-</v>
      </c>
      <c r="R33" s="250"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55">
        <f t="shared" ref="AY33:BH33" si="116">IF(D33&lt;$R$16,D33,"")</f>
        <v>0</v>
      </c>
      <c r="AZ33" s="255">
        <f t="shared" si="116"/>
        <v>0</v>
      </c>
      <c r="BA33" s="255">
        <f t="shared" si="116"/>
        <v>0</v>
      </c>
      <c r="BB33" s="255">
        <f t="shared" si="116"/>
        <v>0</v>
      </c>
      <c r="BC33" s="255">
        <f t="shared" si="116"/>
        <v>0</v>
      </c>
      <c r="BD33" s="255">
        <f t="shared" si="116"/>
        <v>0</v>
      </c>
      <c r="BE33" s="255">
        <f t="shared" si="116"/>
        <v>0</v>
      </c>
      <c r="BF33" s="255">
        <f t="shared" si="116"/>
        <v>0</v>
      </c>
      <c r="BG33" s="255">
        <f t="shared" si="116"/>
        <v>0</v>
      </c>
      <c r="BH33" s="255">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t="str">
        <f t="shared" ref="BS33:CB33" si="118">IFERROR(IF(BS$15="X",HLOOKUP(MATCH(SMALL($BI33:$BR33,BI$14),$BI33:$BR33,0),$BI$14:$BR$15,2,0),""),"")</f>
        <v>contoh capaian pembelajaran 1;</v>
      </c>
      <c r="BT33" s="226" t="str">
        <f t="shared" si="118"/>
        <v>contoh tujuan pembelajaran 2;</v>
      </c>
      <c r="BU33" s="226" t="str">
        <f t="shared" si="118"/>
        <v>contoh lingkup materi 3;</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contoh capaian pembelajaran 1; contoh tujuan pembelajaran 2; contoh lingkup materi 3; 0 0 0 0 0 0 0 masih perlu ditingkatkan.</v>
      </c>
    </row>
    <row r="34" spans="1:82" ht="18.75" customHeight="1">
      <c r="A34" s="190"/>
      <c r="B34" s="208">
        <f>'DATA PESERTA DIDIK'!A24</f>
        <v>19</v>
      </c>
      <c r="C34" s="248" t="str">
        <f>'DATA PESERTA DIDIK'!D33</f>
        <v>SYIFA AZZAHRA RAHMANIA</v>
      </c>
      <c r="D34" s="249"/>
      <c r="E34" s="249"/>
      <c r="F34" s="249"/>
      <c r="G34" s="249"/>
      <c r="H34" s="249"/>
      <c r="I34" s="249"/>
      <c r="J34" s="249"/>
      <c r="K34" s="249"/>
      <c r="L34" s="249"/>
      <c r="M34" s="249"/>
      <c r="N34" s="250" t="str">
        <f t="shared" si="6"/>
        <v>-</v>
      </c>
      <c r="O34" s="251"/>
      <c r="P34" s="251"/>
      <c r="Q34" s="250" t="str">
        <f t="shared" si="7"/>
        <v>-</v>
      </c>
      <c r="R34" s="250"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55">
        <f t="shared" ref="AY34:BH34" si="122">IF(D34&lt;$R$16,D34,"")</f>
        <v>0</v>
      </c>
      <c r="AZ34" s="255">
        <f t="shared" si="122"/>
        <v>0</v>
      </c>
      <c r="BA34" s="255">
        <f t="shared" si="122"/>
        <v>0</v>
      </c>
      <c r="BB34" s="255">
        <f t="shared" si="122"/>
        <v>0</v>
      </c>
      <c r="BC34" s="255">
        <f t="shared" si="122"/>
        <v>0</v>
      </c>
      <c r="BD34" s="255">
        <f t="shared" si="122"/>
        <v>0</v>
      </c>
      <c r="BE34" s="255">
        <f t="shared" si="122"/>
        <v>0</v>
      </c>
      <c r="BF34" s="255">
        <f t="shared" si="122"/>
        <v>0</v>
      </c>
      <c r="BG34" s="255">
        <f t="shared" si="122"/>
        <v>0</v>
      </c>
      <c r="BH34" s="255">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t="str">
        <f t="shared" ref="BS34:CB34" si="124">IFERROR(IF(BS$15="X",HLOOKUP(MATCH(SMALL($BI34:$BR34,BI$14),$BI34:$BR34,0),$BI$14:$BR$15,2,0),""),"")</f>
        <v>contoh capaian pembelajaran 1;</v>
      </c>
      <c r="BT34" s="226" t="str">
        <f t="shared" si="124"/>
        <v>contoh tujuan pembelajaran 2;</v>
      </c>
      <c r="BU34" s="226" t="str">
        <f t="shared" si="124"/>
        <v>contoh lingkup materi 3;</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contoh capaian pembelajaran 1; contoh tujuan pembelajaran 2; contoh lingkup materi 3; 0 0 0 0 0 0 0 masih perlu ditingkatkan.</v>
      </c>
    </row>
    <row r="35" spans="1:82" ht="18.75" customHeight="1">
      <c r="A35" s="190"/>
      <c r="B35" s="208">
        <f>'DATA PESERTA DIDIK'!A25</f>
        <v>20</v>
      </c>
      <c r="C35" s="248" t="str">
        <f>'DATA PESERTA DIDIK'!D34</f>
        <v>ZERINA RAZEETA SHANUM</v>
      </c>
      <c r="D35" s="249"/>
      <c r="E35" s="249"/>
      <c r="F35" s="249"/>
      <c r="G35" s="249"/>
      <c r="H35" s="249"/>
      <c r="I35" s="249"/>
      <c r="J35" s="249"/>
      <c r="K35" s="249"/>
      <c r="L35" s="249"/>
      <c r="M35" s="249"/>
      <c r="N35" s="250" t="str">
        <f t="shared" si="6"/>
        <v>-</v>
      </c>
      <c r="O35" s="251"/>
      <c r="P35" s="251"/>
      <c r="Q35" s="250" t="str">
        <f t="shared" si="7"/>
        <v>-</v>
      </c>
      <c r="R35" s="250"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55">
        <f t="shared" ref="AY35:BH35" si="128">IF(D35&lt;$R$16,D35,"")</f>
        <v>0</v>
      </c>
      <c r="AZ35" s="255">
        <f t="shared" si="128"/>
        <v>0</v>
      </c>
      <c r="BA35" s="255">
        <f t="shared" si="128"/>
        <v>0</v>
      </c>
      <c r="BB35" s="255">
        <f t="shared" si="128"/>
        <v>0</v>
      </c>
      <c r="BC35" s="255">
        <f t="shared" si="128"/>
        <v>0</v>
      </c>
      <c r="BD35" s="255">
        <f t="shared" si="128"/>
        <v>0</v>
      </c>
      <c r="BE35" s="255">
        <f t="shared" si="128"/>
        <v>0</v>
      </c>
      <c r="BF35" s="255">
        <f t="shared" si="128"/>
        <v>0</v>
      </c>
      <c r="BG35" s="255">
        <f t="shared" si="128"/>
        <v>0</v>
      </c>
      <c r="BH35" s="255">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t="str">
        <f t="shared" ref="BS35:CB35" si="130">IFERROR(IF(BS$15="X",HLOOKUP(MATCH(SMALL($BI35:$BR35,BI$14),$BI35:$BR35,0),$BI$14:$BR$15,2,0),""),"")</f>
        <v>contoh capaian pembelajaran 1;</v>
      </c>
      <c r="BT35" s="226" t="str">
        <f t="shared" si="130"/>
        <v>contoh tujuan pembelajaran 2;</v>
      </c>
      <c r="BU35" s="226" t="str">
        <f t="shared" si="130"/>
        <v>contoh lingkup materi 3;</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contoh capaian pembelajaran 1; contoh tujuan pembelajaran 2; contoh lingkup materi 3; 0 0 0 0 0 0 0 masih perlu ditingkatkan.</v>
      </c>
    </row>
    <row r="36" spans="1:82" ht="18.75" customHeight="1">
      <c r="A36" s="190"/>
      <c r="B36" s="208">
        <f>'DATA PESERTA DIDIK'!A26</f>
        <v>21</v>
      </c>
      <c r="C36" s="248" t="str">
        <f>'DATA PESERTA DIDIK'!D35</f>
        <v>ANAYRA TALITHA AZZAHRA</v>
      </c>
      <c r="D36" s="249"/>
      <c r="E36" s="249"/>
      <c r="F36" s="249"/>
      <c r="G36" s="249"/>
      <c r="H36" s="249"/>
      <c r="I36" s="249"/>
      <c r="J36" s="249"/>
      <c r="K36" s="249"/>
      <c r="L36" s="249"/>
      <c r="M36" s="249"/>
      <c r="N36" s="250" t="str">
        <f t="shared" si="6"/>
        <v>-</v>
      </c>
      <c r="O36" s="251"/>
      <c r="P36" s="251"/>
      <c r="Q36" s="250" t="str">
        <f t="shared" si="7"/>
        <v>-</v>
      </c>
      <c r="R36" s="250"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55">
        <f t="shared" ref="AY36:BH36" si="134">IF(D36&lt;$R$16,D36,"")</f>
        <v>0</v>
      </c>
      <c r="AZ36" s="255">
        <f t="shared" si="134"/>
        <v>0</v>
      </c>
      <c r="BA36" s="255">
        <f t="shared" si="134"/>
        <v>0</v>
      </c>
      <c r="BB36" s="255">
        <f t="shared" si="134"/>
        <v>0</v>
      </c>
      <c r="BC36" s="255">
        <f t="shared" si="134"/>
        <v>0</v>
      </c>
      <c r="BD36" s="255">
        <f t="shared" si="134"/>
        <v>0</v>
      </c>
      <c r="BE36" s="255">
        <f t="shared" si="134"/>
        <v>0</v>
      </c>
      <c r="BF36" s="255">
        <f t="shared" si="134"/>
        <v>0</v>
      </c>
      <c r="BG36" s="255">
        <f t="shared" si="134"/>
        <v>0</v>
      </c>
      <c r="BH36" s="255">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t="str">
        <f t="shared" ref="BS36:CB36" si="136">IFERROR(IF(BS$15="X",HLOOKUP(MATCH(SMALL($BI36:$BR36,BI$14),$BI36:$BR36,0),$BI$14:$BR$15,2,0),""),"")</f>
        <v>contoh capaian pembelajaran 1;</v>
      </c>
      <c r="BT36" s="226" t="str">
        <f t="shared" si="136"/>
        <v>contoh tujuan pembelajaran 2;</v>
      </c>
      <c r="BU36" s="226" t="str">
        <f t="shared" si="136"/>
        <v>contoh lingkup materi 3;</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contoh capaian pembelajaran 1; contoh tujuan pembelajaran 2; contoh lingkup materi 3; 0 0 0 0 0 0 0 masih perlu ditingkatkan.</v>
      </c>
    </row>
    <row r="37" spans="1:82" ht="18.75" customHeight="1">
      <c r="A37" s="190"/>
      <c r="B37" s="208">
        <f>'DATA PESERTA DIDIK'!A27</f>
        <v>22</v>
      </c>
      <c r="C37" s="248" t="str">
        <f>'DATA PESERTA DIDIK'!D36</f>
        <v>VARIO RAUF WILUTOMO</v>
      </c>
      <c r="D37" s="249"/>
      <c r="E37" s="249"/>
      <c r="F37" s="249"/>
      <c r="G37" s="249"/>
      <c r="H37" s="249"/>
      <c r="I37" s="249"/>
      <c r="J37" s="249"/>
      <c r="K37" s="249"/>
      <c r="L37" s="249"/>
      <c r="M37" s="249"/>
      <c r="N37" s="250" t="str">
        <f t="shared" si="6"/>
        <v>-</v>
      </c>
      <c r="O37" s="251"/>
      <c r="P37" s="251"/>
      <c r="Q37" s="250" t="str">
        <f t="shared" si="7"/>
        <v>-</v>
      </c>
      <c r="R37" s="250"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55">
        <f t="shared" ref="AY37:BH37" si="140">IF(D37&lt;$R$16,D37,"")</f>
        <v>0</v>
      </c>
      <c r="AZ37" s="255">
        <f t="shared" si="140"/>
        <v>0</v>
      </c>
      <c r="BA37" s="255">
        <f t="shared" si="140"/>
        <v>0</v>
      </c>
      <c r="BB37" s="255">
        <f t="shared" si="140"/>
        <v>0</v>
      </c>
      <c r="BC37" s="255">
        <f t="shared" si="140"/>
        <v>0</v>
      </c>
      <c r="BD37" s="255">
        <f t="shared" si="140"/>
        <v>0</v>
      </c>
      <c r="BE37" s="255">
        <f t="shared" si="140"/>
        <v>0</v>
      </c>
      <c r="BF37" s="255">
        <f t="shared" si="140"/>
        <v>0</v>
      </c>
      <c r="BG37" s="255">
        <f t="shared" si="140"/>
        <v>0</v>
      </c>
      <c r="BH37" s="255">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t="str">
        <f t="shared" ref="BS37:CB37" si="142">IFERROR(IF(BS$15="X",HLOOKUP(MATCH(SMALL($BI37:$BR37,BI$14),$BI37:$BR37,0),$BI$14:$BR$15,2,0),""),"")</f>
        <v>contoh capaian pembelajaran 1;</v>
      </c>
      <c r="BT37" s="226" t="str">
        <f t="shared" si="142"/>
        <v>contoh tujuan pembelajaran 2;</v>
      </c>
      <c r="BU37" s="226" t="str">
        <f t="shared" si="142"/>
        <v>contoh lingkup materi 3;</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contoh capaian pembelajaran 1; contoh tujuan pembelajaran 2; contoh lingkup materi 3; 0 0 0 0 0 0 0 masih perlu ditingkatkan.</v>
      </c>
    </row>
    <row r="38" spans="1:82" ht="18.75" customHeight="1">
      <c r="A38" s="190"/>
      <c r="B38" s="208">
        <f>'DATA PESERTA DIDIK'!A28</f>
        <v>23</v>
      </c>
      <c r="C38" s="248" t="str">
        <f>'DATA PESERTA DIDIK'!D37</f>
        <v>BERLIANTI QAIRINA WIGATI CANDRA</v>
      </c>
      <c r="D38" s="249"/>
      <c r="E38" s="249"/>
      <c r="F38" s="249"/>
      <c r="G38" s="249"/>
      <c r="H38" s="249"/>
      <c r="I38" s="249"/>
      <c r="J38" s="249"/>
      <c r="K38" s="249"/>
      <c r="L38" s="249"/>
      <c r="M38" s="249"/>
      <c r="N38" s="250" t="str">
        <f t="shared" si="6"/>
        <v>-</v>
      </c>
      <c r="O38" s="251"/>
      <c r="P38" s="251"/>
      <c r="Q38" s="250" t="str">
        <f t="shared" si="7"/>
        <v>-</v>
      </c>
      <c r="R38" s="250"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55">
        <f t="shared" ref="AY38:BH38" si="146">IF(D38&lt;$R$16,D38,"")</f>
        <v>0</v>
      </c>
      <c r="AZ38" s="255">
        <f t="shared" si="146"/>
        <v>0</v>
      </c>
      <c r="BA38" s="255">
        <f t="shared" si="146"/>
        <v>0</v>
      </c>
      <c r="BB38" s="255">
        <f t="shared" si="146"/>
        <v>0</v>
      </c>
      <c r="BC38" s="255">
        <f t="shared" si="146"/>
        <v>0</v>
      </c>
      <c r="BD38" s="255">
        <f t="shared" si="146"/>
        <v>0</v>
      </c>
      <c r="BE38" s="255">
        <f t="shared" si="146"/>
        <v>0</v>
      </c>
      <c r="BF38" s="255">
        <f t="shared" si="146"/>
        <v>0</v>
      </c>
      <c r="BG38" s="255">
        <f t="shared" si="146"/>
        <v>0</v>
      </c>
      <c r="BH38" s="255">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t="str">
        <f t="shared" ref="BS38:CB38" si="148">IFERROR(IF(BS$15="X",HLOOKUP(MATCH(SMALL($BI38:$BR38,BI$14),$BI38:$BR38,0),$BI$14:$BR$15,2,0),""),"")</f>
        <v>contoh capaian pembelajaran 1;</v>
      </c>
      <c r="BT38" s="226" t="str">
        <f t="shared" si="148"/>
        <v>contoh tujuan pembelajaran 2;</v>
      </c>
      <c r="BU38" s="226" t="str">
        <f t="shared" si="148"/>
        <v>contoh lingkup materi 3;</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contoh capaian pembelajaran 1; contoh tujuan pembelajaran 2; contoh lingkup materi 3; 0 0 0 0 0 0 0 masih perlu ditingkatkan.</v>
      </c>
    </row>
    <row r="39" spans="1:82" ht="18.75" customHeight="1">
      <c r="A39" s="190"/>
      <c r="B39" s="208">
        <f>'DATA PESERTA DIDIK'!A29</f>
        <v>24</v>
      </c>
      <c r="C39" s="248">
        <f>'DATA PESERTA DIDIK'!D38</f>
        <v>0</v>
      </c>
      <c r="D39" s="249"/>
      <c r="E39" s="249"/>
      <c r="F39" s="249"/>
      <c r="G39" s="249"/>
      <c r="H39" s="249"/>
      <c r="I39" s="249"/>
      <c r="J39" s="249"/>
      <c r="K39" s="249"/>
      <c r="L39" s="249"/>
      <c r="M39" s="249"/>
      <c r="N39" s="250" t="str">
        <f t="shared" si="6"/>
        <v>-</v>
      </c>
      <c r="O39" s="251"/>
      <c r="P39" s="251"/>
      <c r="Q39" s="250" t="str">
        <f t="shared" si="7"/>
        <v>-</v>
      </c>
      <c r="R39" s="250"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55">
        <f t="shared" ref="AY39:BH39" si="152">IF(D39&lt;$R$16,D39,"")</f>
        <v>0</v>
      </c>
      <c r="AZ39" s="255">
        <f t="shared" si="152"/>
        <v>0</v>
      </c>
      <c r="BA39" s="255">
        <f t="shared" si="152"/>
        <v>0</v>
      </c>
      <c r="BB39" s="255">
        <f t="shared" si="152"/>
        <v>0</v>
      </c>
      <c r="BC39" s="255">
        <f t="shared" si="152"/>
        <v>0</v>
      </c>
      <c r="BD39" s="255">
        <f t="shared" si="152"/>
        <v>0</v>
      </c>
      <c r="BE39" s="255">
        <f t="shared" si="152"/>
        <v>0</v>
      </c>
      <c r="BF39" s="255">
        <f t="shared" si="152"/>
        <v>0</v>
      </c>
      <c r="BG39" s="255">
        <f t="shared" si="152"/>
        <v>0</v>
      </c>
      <c r="BH39" s="255">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t="str">
        <f t="shared" ref="BS39:CB39" si="154">IFERROR(IF(BS$15="X",HLOOKUP(MATCH(SMALL($BI39:$BR39,BI$14),$BI39:$BR39,0),$BI$14:$BR$15,2,0),""),"")</f>
        <v>contoh capaian pembelajaran 1;</v>
      </c>
      <c r="BT39" s="226" t="str">
        <f t="shared" si="154"/>
        <v>contoh tujuan pembelajaran 2;</v>
      </c>
      <c r="BU39" s="226" t="str">
        <f t="shared" si="154"/>
        <v>contoh lingkup materi 3;</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contoh capaian pembelajaran 1; contoh tujuan pembelajaran 2; contoh lingkup materi 3; 0 0 0 0 0 0 0 masih perlu ditingkatkan.</v>
      </c>
    </row>
    <row r="40" spans="1:82" ht="18.75" customHeight="1">
      <c r="A40" s="190"/>
      <c r="B40" s="208">
        <f>'DATA PESERTA DIDIK'!A30</f>
        <v>25</v>
      </c>
      <c r="C40" s="248">
        <f>'DATA PESERTA DIDIK'!D39</f>
        <v>0</v>
      </c>
      <c r="D40" s="249"/>
      <c r="E40" s="249"/>
      <c r="F40" s="249"/>
      <c r="G40" s="249"/>
      <c r="H40" s="249"/>
      <c r="I40" s="249"/>
      <c r="J40" s="249"/>
      <c r="K40" s="249"/>
      <c r="L40" s="249"/>
      <c r="M40" s="249"/>
      <c r="N40" s="250" t="str">
        <f t="shared" si="6"/>
        <v>-</v>
      </c>
      <c r="O40" s="251"/>
      <c r="P40" s="251"/>
      <c r="Q40" s="250" t="str">
        <f t="shared" si="7"/>
        <v>-</v>
      </c>
      <c r="R40" s="250"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55">
        <f t="shared" ref="AY40:BH40" si="158">IF(D40&lt;$R$16,D40,"")</f>
        <v>0</v>
      </c>
      <c r="AZ40" s="255">
        <f t="shared" si="158"/>
        <v>0</v>
      </c>
      <c r="BA40" s="255">
        <f t="shared" si="158"/>
        <v>0</v>
      </c>
      <c r="BB40" s="255">
        <f t="shared" si="158"/>
        <v>0</v>
      </c>
      <c r="BC40" s="255">
        <f t="shared" si="158"/>
        <v>0</v>
      </c>
      <c r="BD40" s="255">
        <f t="shared" si="158"/>
        <v>0</v>
      </c>
      <c r="BE40" s="255">
        <f t="shared" si="158"/>
        <v>0</v>
      </c>
      <c r="BF40" s="255">
        <f t="shared" si="158"/>
        <v>0</v>
      </c>
      <c r="BG40" s="255">
        <f t="shared" si="158"/>
        <v>0</v>
      </c>
      <c r="BH40" s="255">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t="str">
        <f t="shared" ref="BS40:CB40" si="160">IFERROR(IF(BS$15="X",HLOOKUP(MATCH(SMALL($BI40:$BR40,BI$14),$BI40:$BR40,0),$BI$14:$BR$15,2,0),""),"")</f>
        <v>contoh capaian pembelajaran 1;</v>
      </c>
      <c r="BT40" s="226" t="str">
        <f t="shared" si="160"/>
        <v>contoh tujuan pembelajaran 2;</v>
      </c>
      <c r="BU40" s="226" t="str">
        <f t="shared" si="160"/>
        <v>contoh lingkup materi 3;</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contoh capaian pembelajaran 1; contoh tujuan pembelajaran 2; contoh lingkup materi 3; 0 0 0 0 0 0 0 masih perlu ditingkatkan.</v>
      </c>
    </row>
    <row r="41" spans="1:82" ht="18.75" customHeight="1">
      <c r="A41" s="190"/>
      <c r="B41" s="208">
        <f>'DATA PESERTA DIDIK'!A31</f>
        <v>26</v>
      </c>
      <c r="C41" s="248">
        <f>'DATA PESERTA DIDIK'!D40</f>
        <v>0</v>
      </c>
      <c r="D41" s="249"/>
      <c r="E41" s="249"/>
      <c r="F41" s="249"/>
      <c r="G41" s="249"/>
      <c r="H41" s="249"/>
      <c r="I41" s="249"/>
      <c r="J41" s="249"/>
      <c r="K41" s="249"/>
      <c r="L41" s="249"/>
      <c r="M41" s="249"/>
      <c r="N41" s="250" t="str">
        <f t="shared" si="6"/>
        <v>-</v>
      </c>
      <c r="O41" s="251"/>
      <c r="P41" s="251"/>
      <c r="Q41" s="250" t="str">
        <f t="shared" si="7"/>
        <v>-</v>
      </c>
      <c r="R41" s="250"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55">
        <f t="shared" ref="AY41:BH41" si="164">IF(D41&lt;$R$16,D41,"")</f>
        <v>0</v>
      </c>
      <c r="AZ41" s="255">
        <f t="shared" si="164"/>
        <v>0</v>
      </c>
      <c r="BA41" s="255">
        <f t="shared" si="164"/>
        <v>0</v>
      </c>
      <c r="BB41" s="255">
        <f t="shared" si="164"/>
        <v>0</v>
      </c>
      <c r="BC41" s="255">
        <f t="shared" si="164"/>
        <v>0</v>
      </c>
      <c r="BD41" s="255">
        <f t="shared" si="164"/>
        <v>0</v>
      </c>
      <c r="BE41" s="255">
        <f t="shared" si="164"/>
        <v>0</v>
      </c>
      <c r="BF41" s="255">
        <f t="shared" si="164"/>
        <v>0</v>
      </c>
      <c r="BG41" s="255">
        <f t="shared" si="164"/>
        <v>0</v>
      </c>
      <c r="BH41" s="255">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t="str">
        <f t="shared" ref="BS41:CB41" si="166">IFERROR(IF(BS$15="X",HLOOKUP(MATCH(SMALL($BI41:$BR41,BI$14),$BI41:$BR41,0),$BI$14:$BR$15,2,0),""),"")</f>
        <v>contoh capaian pembelajaran 1;</v>
      </c>
      <c r="BT41" s="226" t="str">
        <f t="shared" si="166"/>
        <v>contoh tujuan pembelajaran 2;</v>
      </c>
      <c r="BU41" s="226" t="str">
        <f t="shared" si="166"/>
        <v>contoh lingkup materi 3;</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contoh capaian pembelajaran 1; contoh tujuan pembelajaran 2; contoh lingkup materi 3; 0 0 0 0 0 0 0 masih perlu ditingkatkan.</v>
      </c>
    </row>
    <row r="42" spans="1:82" ht="18.75" customHeight="1">
      <c r="A42" s="190"/>
      <c r="B42" s="208">
        <f>'DATA PESERTA DIDIK'!A32</f>
        <v>27</v>
      </c>
      <c r="C42" s="248">
        <f>'DATA PESERTA DIDIK'!D41</f>
        <v>0</v>
      </c>
      <c r="D42" s="249"/>
      <c r="E42" s="249"/>
      <c r="F42" s="249"/>
      <c r="G42" s="249"/>
      <c r="H42" s="249"/>
      <c r="I42" s="249"/>
      <c r="J42" s="249"/>
      <c r="K42" s="249"/>
      <c r="L42" s="249"/>
      <c r="M42" s="249"/>
      <c r="N42" s="250" t="str">
        <f t="shared" si="6"/>
        <v>-</v>
      </c>
      <c r="O42" s="251"/>
      <c r="P42" s="251"/>
      <c r="Q42" s="250" t="str">
        <f t="shared" si="7"/>
        <v>-</v>
      </c>
      <c r="R42" s="250"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55">
        <f t="shared" ref="AY42:BH42" si="170">IF(D42&lt;$R$16,D42,"")</f>
        <v>0</v>
      </c>
      <c r="AZ42" s="255">
        <f t="shared" si="170"/>
        <v>0</v>
      </c>
      <c r="BA42" s="255">
        <f t="shared" si="170"/>
        <v>0</v>
      </c>
      <c r="BB42" s="255">
        <f t="shared" si="170"/>
        <v>0</v>
      </c>
      <c r="BC42" s="255">
        <f t="shared" si="170"/>
        <v>0</v>
      </c>
      <c r="BD42" s="255">
        <f t="shared" si="170"/>
        <v>0</v>
      </c>
      <c r="BE42" s="255">
        <f t="shared" si="170"/>
        <v>0</v>
      </c>
      <c r="BF42" s="255">
        <f t="shared" si="170"/>
        <v>0</v>
      </c>
      <c r="BG42" s="255">
        <f t="shared" si="170"/>
        <v>0</v>
      </c>
      <c r="BH42" s="255">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t="str">
        <f t="shared" ref="BS42:CB42" si="172">IFERROR(IF(BS$15="X",HLOOKUP(MATCH(SMALL($BI42:$BR42,BI$14),$BI42:$BR42,0),$BI$14:$BR$15,2,0),""),"")</f>
        <v>contoh capaian pembelajaran 1;</v>
      </c>
      <c r="BT42" s="226" t="str">
        <f t="shared" si="172"/>
        <v>contoh tujuan pembelajaran 2;</v>
      </c>
      <c r="BU42" s="226" t="str">
        <f t="shared" si="172"/>
        <v>contoh lingkup materi 3;</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contoh capaian pembelajaran 1; contoh tujuan pembelajaran 2; contoh lingkup materi 3; 0 0 0 0 0 0 0 masih perlu ditingkatkan.</v>
      </c>
    </row>
    <row r="43" spans="1:82" ht="18.75" customHeight="1">
      <c r="A43" s="190"/>
      <c r="B43" s="208">
        <f>'DATA PESERTA DIDIK'!A33</f>
        <v>28</v>
      </c>
      <c r="C43" s="248">
        <f>'DATA PESERTA DIDIK'!D42</f>
        <v>0</v>
      </c>
      <c r="D43" s="249"/>
      <c r="E43" s="249"/>
      <c r="F43" s="249"/>
      <c r="G43" s="249"/>
      <c r="H43" s="249"/>
      <c r="I43" s="249"/>
      <c r="J43" s="249"/>
      <c r="K43" s="249"/>
      <c r="L43" s="249"/>
      <c r="M43" s="249"/>
      <c r="N43" s="250" t="str">
        <f t="shared" si="6"/>
        <v>-</v>
      </c>
      <c r="O43" s="251"/>
      <c r="P43" s="251"/>
      <c r="Q43" s="250" t="str">
        <f t="shared" si="7"/>
        <v>-</v>
      </c>
      <c r="R43" s="250"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55">
        <f t="shared" ref="AY43:BH43" si="176">IF(D43&lt;$R$16,D43,"")</f>
        <v>0</v>
      </c>
      <c r="AZ43" s="255">
        <f t="shared" si="176"/>
        <v>0</v>
      </c>
      <c r="BA43" s="255">
        <f t="shared" si="176"/>
        <v>0</v>
      </c>
      <c r="BB43" s="255">
        <f t="shared" si="176"/>
        <v>0</v>
      </c>
      <c r="BC43" s="255">
        <f t="shared" si="176"/>
        <v>0</v>
      </c>
      <c r="BD43" s="255">
        <f t="shared" si="176"/>
        <v>0</v>
      </c>
      <c r="BE43" s="255">
        <f t="shared" si="176"/>
        <v>0</v>
      </c>
      <c r="BF43" s="255">
        <f t="shared" si="176"/>
        <v>0</v>
      </c>
      <c r="BG43" s="255">
        <f t="shared" si="176"/>
        <v>0</v>
      </c>
      <c r="BH43" s="255">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t="str">
        <f t="shared" ref="BS43:CB43" si="178">IFERROR(IF(BS$15="X",HLOOKUP(MATCH(SMALL($BI43:$BR43,BI$14),$BI43:$BR43,0),$BI$14:$BR$15,2,0),""),"")</f>
        <v>contoh capaian pembelajaran 1;</v>
      </c>
      <c r="BT43" s="226" t="str">
        <f t="shared" si="178"/>
        <v>contoh tujuan pembelajaran 2;</v>
      </c>
      <c r="BU43" s="226" t="str">
        <f t="shared" si="178"/>
        <v>contoh lingkup materi 3;</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contoh capaian pembelajaran 1; contoh tujuan pembelajaran 2; contoh lingkup materi 3; 0 0 0 0 0 0 0 masih perlu ditingkatkan.</v>
      </c>
    </row>
    <row r="44" spans="1:82" ht="18.75" customHeight="1">
      <c r="A44" s="190"/>
      <c r="B44" s="208">
        <f>'DATA PESERTA DIDIK'!A34</f>
        <v>29</v>
      </c>
      <c r="C44" s="248">
        <f>'DATA PESERTA DIDIK'!D43</f>
        <v>0</v>
      </c>
      <c r="D44" s="249"/>
      <c r="E44" s="249"/>
      <c r="F44" s="249"/>
      <c r="G44" s="249"/>
      <c r="H44" s="249"/>
      <c r="I44" s="249"/>
      <c r="J44" s="249"/>
      <c r="K44" s="249"/>
      <c r="L44" s="249"/>
      <c r="M44" s="249"/>
      <c r="N44" s="250" t="str">
        <f t="shared" si="6"/>
        <v>-</v>
      </c>
      <c r="O44" s="251"/>
      <c r="P44" s="251"/>
      <c r="Q44" s="250" t="str">
        <f t="shared" si="7"/>
        <v>-</v>
      </c>
      <c r="R44" s="250"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55">
        <f t="shared" ref="AY44:BH44" si="182">IF(D44&lt;$R$16,D44,"")</f>
        <v>0</v>
      </c>
      <c r="AZ44" s="255">
        <f t="shared" si="182"/>
        <v>0</v>
      </c>
      <c r="BA44" s="255">
        <f t="shared" si="182"/>
        <v>0</v>
      </c>
      <c r="BB44" s="255">
        <f t="shared" si="182"/>
        <v>0</v>
      </c>
      <c r="BC44" s="255">
        <f t="shared" si="182"/>
        <v>0</v>
      </c>
      <c r="BD44" s="255">
        <f t="shared" si="182"/>
        <v>0</v>
      </c>
      <c r="BE44" s="255">
        <f t="shared" si="182"/>
        <v>0</v>
      </c>
      <c r="BF44" s="255">
        <f t="shared" si="182"/>
        <v>0</v>
      </c>
      <c r="BG44" s="255">
        <f t="shared" si="182"/>
        <v>0</v>
      </c>
      <c r="BH44" s="255">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t="str">
        <f t="shared" ref="BS44:CB44" si="184">IFERROR(IF(BS$15="X",HLOOKUP(MATCH(SMALL($BI44:$BR44,BI$14),$BI44:$BR44,0),$BI$14:$BR$15,2,0),""),"")</f>
        <v>contoh capaian pembelajaran 1;</v>
      </c>
      <c r="BT44" s="226" t="str">
        <f t="shared" si="184"/>
        <v>contoh tujuan pembelajaran 2;</v>
      </c>
      <c r="BU44" s="226" t="str">
        <f t="shared" si="184"/>
        <v>contoh lingkup materi 3;</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contoh capaian pembelajaran 1; contoh tujuan pembelajaran 2; contoh lingkup materi 3; 0 0 0 0 0 0 0 masih perlu ditingkatkan.</v>
      </c>
    </row>
    <row r="45" spans="1:82" ht="18.75" customHeight="1">
      <c r="A45" s="190"/>
      <c r="B45" s="208">
        <f>'DATA PESERTA DIDIK'!A35</f>
        <v>30</v>
      </c>
      <c r="C45" s="248">
        <f>'DATA PESERTA DIDIK'!D44</f>
        <v>0</v>
      </c>
      <c r="D45" s="249"/>
      <c r="E45" s="249"/>
      <c r="F45" s="249"/>
      <c r="G45" s="249"/>
      <c r="H45" s="249"/>
      <c r="I45" s="249"/>
      <c r="J45" s="249"/>
      <c r="K45" s="249"/>
      <c r="L45" s="249"/>
      <c r="M45" s="249"/>
      <c r="N45" s="250" t="str">
        <f t="shared" si="6"/>
        <v>-</v>
      </c>
      <c r="O45" s="251"/>
      <c r="P45" s="251"/>
      <c r="Q45" s="250" t="str">
        <f t="shared" si="7"/>
        <v>-</v>
      </c>
      <c r="R45" s="250"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55">
        <f t="shared" ref="AY45:BH45" si="188">IF(D45&lt;$R$16,D45,"")</f>
        <v>0</v>
      </c>
      <c r="AZ45" s="255">
        <f t="shared" si="188"/>
        <v>0</v>
      </c>
      <c r="BA45" s="255">
        <f t="shared" si="188"/>
        <v>0</v>
      </c>
      <c r="BB45" s="255">
        <f t="shared" si="188"/>
        <v>0</v>
      </c>
      <c r="BC45" s="255">
        <f t="shared" si="188"/>
        <v>0</v>
      </c>
      <c r="BD45" s="255">
        <f t="shared" si="188"/>
        <v>0</v>
      </c>
      <c r="BE45" s="255">
        <f t="shared" si="188"/>
        <v>0</v>
      </c>
      <c r="BF45" s="255">
        <f t="shared" si="188"/>
        <v>0</v>
      </c>
      <c r="BG45" s="255">
        <f t="shared" si="188"/>
        <v>0</v>
      </c>
      <c r="BH45" s="255">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t="str">
        <f t="shared" ref="BS45:CB45" si="190">IFERROR(IF(BS$15="X",HLOOKUP(MATCH(SMALL($BI45:$BR45,BI$14),$BI45:$BR45,0),$BI$14:$BR$15,2,0),""),"")</f>
        <v>contoh capaian pembelajaran 1;</v>
      </c>
      <c r="BT45" s="226" t="str">
        <f t="shared" si="190"/>
        <v>contoh tujuan pembelajaran 2;</v>
      </c>
      <c r="BU45" s="226" t="str">
        <f t="shared" si="190"/>
        <v>contoh lingkup materi 3;</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contoh capaian pembelajaran 1; contoh tujuan pembelajaran 2; contoh lingkup materi 3; 0 0 0 0 0 0 0 masih perlu ditingkatkan.</v>
      </c>
    </row>
    <row r="46" spans="1:82" ht="18.75" customHeight="1">
      <c r="A46" s="190"/>
      <c r="B46" s="208">
        <f>'DATA PESERTA DIDIK'!A36</f>
        <v>31</v>
      </c>
      <c r="C46" s="248">
        <f>'DATA PESERTA DIDIK'!D45</f>
        <v>0</v>
      </c>
      <c r="D46" s="249"/>
      <c r="E46" s="249"/>
      <c r="F46" s="249"/>
      <c r="G46" s="249"/>
      <c r="H46" s="249"/>
      <c r="I46" s="249"/>
      <c r="J46" s="249"/>
      <c r="K46" s="249"/>
      <c r="L46" s="249"/>
      <c r="M46" s="249"/>
      <c r="N46" s="250" t="str">
        <f t="shared" si="6"/>
        <v>-</v>
      </c>
      <c r="O46" s="251"/>
      <c r="P46" s="251"/>
      <c r="Q46" s="250" t="str">
        <f t="shared" si="7"/>
        <v>-</v>
      </c>
      <c r="R46" s="250"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55">
        <f t="shared" ref="AY46:BH46" si="194">IF(D46&lt;$R$16,D46,"")</f>
        <v>0</v>
      </c>
      <c r="AZ46" s="255">
        <f t="shared" si="194"/>
        <v>0</v>
      </c>
      <c r="BA46" s="255">
        <f t="shared" si="194"/>
        <v>0</v>
      </c>
      <c r="BB46" s="255">
        <f t="shared" si="194"/>
        <v>0</v>
      </c>
      <c r="BC46" s="255">
        <f t="shared" si="194"/>
        <v>0</v>
      </c>
      <c r="BD46" s="255">
        <f t="shared" si="194"/>
        <v>0</v>
      </c>
      <c r="BE46" s="255">
        <f t="shared" si="194"/>
        <v>0</v>
      </c>
      <c r="BF46" s="255">
        <f t="shared" si="194"/>
        <v>0</v>
      </c>
      <c r="BG46" s="255">
        <f t="shared" si="194"/>
        <v>0</v>
      </c>
      <c r="BH46" s="255">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t="str">
        <f t="shared" ref="BS46:CB46" si="196">IFERROR(IF(BS$15="X",HLOOKUP(MATCH(SMALL($BI46:$BR46,BI$14),$BI46:$BR46,0),$BI$14:$BR$15,2,0),""),"")</f>
        <v>contoh capaian pembelajaran 1;</v>
      </c>
      <c r="BT46" s="226" t="str">
        <f t="shared" si="196"/>
        <v>contoh tujuan pembelajaran 2;</v>
      </c>
      <c r="BU46" s="226" t="str">
        <f t="shared" si="196"/>
        <v>contoh lingkup materi 3;</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contoh capaian pembelajaran 1; contoh tujuan pembelajaran 2; contoh lingkup materi 3; 0 0 0 0 0 0 0 masih perlu ditingkatkan.</v>
      </c>
    </row>
    <row r="47" spans="1:82" ht="18.75" customHeight="1">
      <c r="A47" s="190"/>
      <c r="B47" s="208">
        <f>'DATA PESERTA DIDIK'!A37</f>
        <v>32</v>
      </c>
      <c r="C47" s="248">
        <f>'DATA PESERTA DIDIK'!D46</f>
        <v>0</v>
      </c>
      <c r="D47" s="249"/>
      <c r="E47" s="249"/>
      <c r="F47" s="249"/>
      <c r="G47" s="249"/>
      <c r="H47" s="249"/>
      <c r="I47" s="249"/>
      <c r="J47" s="249"/>
      <c r="K47" s="249"/>
      <c r="L47" s="249"/>
      <c r="M47" s="249"/>
      <c r="N47" s="250" t="str">
        <f t="shared" si="6"/>
        <v>-</v>
      </c>
      <c r="O47" s="251"/>
      <c r="P47" s="251"/>
      <c r="Q47" s="250" t="str">
        <f t="shared" si="7"/>
        <v>-</v>
      </c>
      <c r="R47" s="250"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55">
        <f t="shared" ref="AY47:BH47" si="200">IF(D47&lt;$R$16,D47,"")</f>
        <v>0</v>
      </c>
      <c r="AZ47" s="255">
        <f t="shared" si="200"/>
        <v>0</v>
      </c>
      <c r="BA47" s="255">
        <f t="shared" si="200"/>
        <v>0</v>
      </c>
      <c r="BB47" s="255">
        <f t="shared" si="200"/>
        <v>0</v>
      </c>
      <c r="BC47" s="255">
        <f t="shared" si="200"/>
        <v>0</v>
      </c>
      <c r="BD47" s="255">
        <f t="shared" si="200"/>
        <v>0</v>
      </c>
      <c r="BE47" s="255">
        <f t="shared" si="200"/>
        <v>0</v>
      </c>
      <c r="BF47" s="255">
        <f t="shared" si="200"/>
        <v>0</v>
      </c>
      <c r="BG47" s="255">
        <f t="shared" si="200"/>
        <v>0</v>
      </c>
      <c r="BH47" s="255">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t="str">
        <f t="shared" ref="BS47:CB47" si="202">IFERROR(IF(BS$15="X",HLOOKUP(MATCH(SMALL($BI47:$BR47,BI$14),$BI47:$BR47,0),$BI$14:$BR$15,2,0),""),"")</f>
        <v>contoh capaian pembelajaran 1;</v>
      </c>
      <c r="BT47" s="226" t="str">
        <f t="shared" si="202"/>
        <v>contoh tujuan pembelajaran 2;</v>
      </c>
      <c r="BU47" s="226" t="str">
        <f t="shared" si="202"/>
        <v>contoh lingkup materi 3;</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contoh capaian pembelajaran 1; contoh tujuan pembelajaran 2; contoh lingkup materi 3; 0 0 0 0 0 0 0 masih perlu ditingkatkan.</v>
      </c>
    </row>
    <row r="48" spans="1:82" ht="18.75" customHeight="1">
      <c r="A48" s="190"/>
      <c r="B48" s="208">
        <f>'DATA PESERTA DIDIK'!A38</f>
        <v>33</v>
      </c>
      <c r="C48" s="248">
        <f>'DATA PESERTA DIDIK'!D47</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55">
        <f t="shared" ref="AY48:BH48" si="206">IF(D48&lt;$R$16,D48,"")</f>
        <v>0</v>
      </c>
      <c r="AZ48" s="255">
        <f t="shared" si="206"/>
        <v>0</v>
      </c>
      <c r="BA48" s="255">
        <f t="shared" si="206"/>
        <v>0</v>
      </c>
      <c r="BB48" s="255">
        <f t="shared" si="206"/>
        <v>0</v>
      </c>
      <c r="BC48" s="255">
        <f t="shared" si="206"/>
        <v>0</v>
      </c>
      <c r="BD48" s="255">
        <f t="shared" si="206"/>
        <v>0</v>
      </c>
      <c r="BE48" s="255">
        <f t="shared" si="206"/>
        <v>0</v>
      </c>
      <c r="BF48" s="255">
        <f t="shared" si="206"/>
        <v>0</v>
      </c>
      <c r="BG48" s="255">
        <f t="shared" si="206"/>
        <v>0</v>
      </c>
      <c r="BH48" s="255">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t="str">
        <f t="shared" ref="BS48:CB48" si="208">IFERROR(IF(BS$15="X",HLOOKUP(MATCH(SMALL($BI48:$BR48,BI$14),$BI48:$BR48,0),$BI$14:$BR$15,2,0),""),"")</f>
        <v>contoh capaian pembelajaran 1;</v>
      </c>
      <c r="BT48" s="226" t="str">
        <f t="shared" si="208"/>
        <v>contoh tujuan pembelajaran 2;</v>
      </c>
      <c r="BU48" s="226" t="str">
        <f t="shared" si="208"/>
        <v>contoh lingkup materi 3;</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contoh capaian pembelajaran 1; contoh tujuan pembelajaran 2; contoh lingkup materi 3; 0 0 0 0 0 0 0 masih perlu ditingkatkan.</v>
      </c>
    </row>
    <row r="49" spans="1:82" ht="18.75" customHeight="1">
      <c r="A49" s="190"/>
      <c r="B49" s="208">
        <f>'DATA PESERTA DIDIK'!A39</f>
        <v>34</v>
      </c>
      <c r="C49" s="248" t="e">
        <f t="shared" ref="C49:C57" si="209">#REF!</f>
        <v>#REF!</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55">
        <f t="shared" ref="AY49:BH49" si="213">IF(D49&lt;$R$16,D49,"")</f>
        <v>0</v>
      </c>
      <c r="AZ49" s="255">
        <f t="shared" si="213"/>
        <v>0</v>
      </c>
      <c r="BA49" s="255">
        <f t="shared" si="213"/>
        <v>0</v>
      </c>
      <c r="BB49" s="255">
        <f t="shared" si="213"/>
        <v>0</v>
      </c>
      <c r="BC49" s="255">
        <f t="shared" si="213"/>
        <v>0</v>
      </c>
      <c r="BD49" s="255">
        <f t="shared" si="213"/>
        <v>0</v>
      </c>
      <c r="BE49" s="255">
        <f t="shared" si="213"/>
        <v>0</v>
      </c>
      <c r="BF49" s="255">
        <f t="shared" si="213"/>
        <v>0</v>
      </c>
      <c r="BG49" s="255">
        <f t="shared" si="213"/>
        <v>0</v>
      </c>
      <c r="BH49" s="255">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t="str">
        <f t="shared" ref="BS49:CB49" si="215">IFERROR(IF(BS$15="X",HLOOKUP(MATCH(SMALL($BI49:$BR49,BI$14),$BI49:$BR49,0),$BI$14:$BR$15,2,0),""),"")</f>
        <v>contoh capaian pembelajaran 1;</v>
      </c>
      <c r="BT49" s="226" t="str">
        <f t="shared" si="215"/>
        <v>contoh tujuan pembelajaran 2;</v>
      </c>
      <c r="BU49" s="226" t="str">
        <f t="shared" si="215"/>
        <v>contoh lingkup materi 3;</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contoh capaian pembelajaran 1; contoh tujuan pembelajaran 2; contoh lingkup materi 3; 0 0 0 0 0 0 0 masih perlu ditingkatkan.</v>
      </c>
    </row>
    <row r="50" spans="1:82" ht="18.75" customHeight="1">
      <c r="A50" s="190"/>
      <c r="B50" s="208">
        <f>'DATA PESERTA DIDIK'!A40</f>
        <v>0</v>
      </c>
      <c r="C50" s="248" t="e">
        <f t="shared" si="209"/>
        <v>#REF!</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55">
        <f t="shared" ref="AY50:BH50" si="219">IF(D50&lt;$R$16,D50,"")</f>
        <v>0</v>
      </c>
      <c r="AZ50" s="255">
        <f t="shared" si="219"/>
        <v>0</v>
      </c>
      <c r="BA50" s="255">
        <f t="shared" si="219"/>
        <v>0</v>
      </c>
      <c r="BB50" s="255">
        <f t="shared" si="219"/>
        <v>0</v>
      </c>
      <c r="BC50" s="255">
        <f t="shared" si="219"/>
        <v>0</v>
      </c>
      <c r="BD50" s="255">
        <f t="shared" si="219"/>
        <v>0</v>
      </c>
      <c r="BE50" s="255">
        <f t="shared" si="219"/>
        <v>0</v>
      </c>
      <c r="BF50" s="255">
        <f t="shared" si="219"/>
        <v>0</v>
      </c>
      <c r="BG50" s="255">
        <f t="shared" si="219"/>
        <v>0</v>
      </c>
      <c r="BH50" s="255">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t="str">
        <f t="shared" ref="BS50:CB50" si="221">IFERROR(IF(BS$15="X",HLOOKUP(MATCH(SMALL($BI50:$BR50,BI$14),$BI50:$BR50,0),$BI$14:$BR$15,2,0),""),"")</f>
        <v>contoh capaian pembelajaran 1;</v>
      </c>
      <c r="BT50" s="226" t="str">
        <f t="shared" si="221"/>
        <v>contoh tujuan pembelajaran 2;</v>
      </c>
      <c r="BU50" s="226" t="str">
        <f t="shared" si="221"/>
        <v>contoh lingkup materi 3;</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contoh capaian pembelajaran 1; contoh tujuan pembelajaran 2; contoh lingkup materi 3; 0 0 0 0 0 0 0 masih perlu ditingkatkan.</v>
      </c>
    </row>
    <row r="51" spans="1:82" ht="18.75" customHeight="1">
      <c r="A51" s="190"/>
      <c r="B51" s="208">
        <f>'DATA PESERTA DIDIK'!A41</f>
        <v>0</v>
      </c>
      <c r="C51" s="248" t="e">
        <f t="shared" si="209"/>
        <v>#REF!</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55">
        <f t="shared" ref="AY51:BH51" si="225">IF(D51&lt;$R$16,D51,"")</f>
        <v>0</v>
      </c>
      <c r="AZ51" s="255">
        <f t="shared" si="225"/>
        <v>0</v>
      </c>
      <c r="BA51" s="255">
        <f t="shared" si="225"/>
        <v>0</v>
      </c>
      <c r="BB51" s="255">
        <f t="shared" si="225"/>
        <v>0</v>
      </c>
      <c r="BC51" s="255">
        <f t="shared" si="225"/>
        <v>0</v>
      </c>
      <c r="BD51" s="255">
        <f t="shared" si="225"/>
        <v>0</v>
      </c>
      <c r="BE51" s="255">
        <f t="shared" si="225"/>
        <v>0</v>
      </c>
      <c r="BF51" s="255">
        <f t="shared" si="225"/>
        <v>0</v>
      </c>
      <c r="BG51" s="255">
        <f t="shared" si="225"/>
        <v>0</v>
      </c>
      <c r="BH51" s="255">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t="str">
        <f t="shared" ref="BS51:CB51" si="227">IFERROR(IF(BS$15="X",HLOOKUP(MATCH(SMALL($BI51:$BR51,BI$14),$BI51:$BR51,0),$BI$14:$BR$15,2,0),""),"")</f>
        <v>contoh capaian pembelajaran 1;</v>
      </c>
      <c r="BT51" s="226" t="str">
        <f t="shared" si="227"/>
        <v>contoh tujuan pembelajaran 2;</v>
      </c>
      <c r="BU51" s="226" t="str">
        <f t="shared" si="227"/>
        <v>contoh lingkup materi 3;</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contoh capaian pembelajaran 1; contoh tujuan pembelajaran 2; contoh lingkup materi 3; 0 0 0 0 0 0 0 masih perlu ditingkatkan.</v>
      </c>
    </row>
    <row r="52" spans="1:82" ht="18.75" customHeight="1">
      <c r="A52" s="190"/>
      <c r="B52" s="208">
        <f>'DATA PESERTA DIDIK'!A42</f>
        <v>0</v>
      </c>
      <c r="C52" s="248" t="e">
        <f t="shared" si="209"/>
        <v>#REF!</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55">
        <f t="shared" ref="AY52:BH52" si="231">IF(D52&lt;$R$16,D52,"")</f>
        <v>0</v>
      </c>
      <c r="AZ52" s="255">
        <f t="shared" si="231"/>
        <v>0</v>
      </c>
      <c r="BA52" s="255">
        <f t="shared" si="231"/>
        <v>0</v>
      </c>
      <c r="BB52" s="255">
        <f t="shared" si="231"/>
        <v>0</v>
      </c>
      <c r="BC52" s="255">
        <f t="shared" si="231"/>
        <v>0</v>
      </c>
      <c r="BD52" s="255">
        <f t="shared" si="231"/>
        <v>0</v>
      </c>
      <c r="BE52" s="255">
        <f t="shared" si="231"/>
        <v>0</v>
      </c>
      <c r="BF52" s="255">
        <f t="shared" si="231"/>
        <v>0</v>
      </c>
      <c r="BG52" s="255">
        <f t="shared" si="231"/>
        <v>0</v>
      </c>
      <c r="BH52" s="255">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t="str">
        <f t="shared" ref="BS52:CB52" si="233">IFERROR(IF(BS$15="X",HLOOKUP(MATCH(SMALL($BI52:$BR52,BI$14),$BI52:$BR52,0),$BI$14:$BR$15,2,0),""),"")</f>
        <v>contoh capaian pembelajaran 1;</v>
      </c>
      <c r="BT52" s="226" t="str">
        <f t="shared" si="233"/>
        <v>contoh tujuan pembelajaran 2;</v>
      </c>
      <c r="BU52" s="226" t="str">
        <f t="shared" si="233"/>
        <v>contoh lingkup materi 3;</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contoh capaian pembelajaran 1; contoh tujuan pembelajaran 2; contoh lingkup materi 3; 0 0 0 0 0 0 0 masih perlu ditingkatkan.</v>
      </c>
    </row>
    <row r="53" spans="1:82" ht="18.75" customHeight="1">
      <c r="A53" s="190"/>
      <c r="B53" s="208">
        <f>'DATA PESERTA DIDIK'!A43</f>
        <v>0</v>
      </c>
      <c r="C53" s="248" t="e">
        <f t="shared" si="209"/>
        <v>#REF!</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55">
        <f t="shared" ref="AY53:BH53" si="237">IF(D53&lt;$R$16,D53,"")</f>
        <v>0</v>
      </c>
      <c r="AZ53" s="255">
        <f t="shared" si="237"/>
        <v>0</v>
      </c>
      <c r="BA53" s="255">
        <f t="shared" si="237"/>
        <v>0</v>
      </c>
      <c r="BB53" s="255">
        <f t="shared" si="237"/>
        <v>0</v>
      </c>
      <c r="BC53" s="255">
        <f t="shared" si="237"/>
        <v>0</v>
      </c>
      <c r="BD53" s="255">
        <f t="shared" si="237"/>
        <v>0</v>
      </c>
      <c r="BE53" s="255">
        <f t="shared" si="237"/>
        <v>0</v>
      </c>
      <c r="BF53" s="255">
        <f t="shared" si="237"/>
        <v>0</v>
      </c>
      <c r="BG53" s="255">
        <f t="shared" si="237"/>
        <v>0</v>
      </c>
      <c r="BH53" s="255">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t="str">
        <f t="shared" ref="BS53:CB53" si="239">IFERROR(IF(BS$15="X",HLOOKUP(MATCH(SMALL($BI53:$BR53,BI$14),$BI53:$BR53,0),$BI$14:$BR$15,2,0),""),"")</f>
        <v>contoh capaian pembelajaran 1;</v>
      </c>
      <c r="BT53" s="226" t="str">
        <f t="shared" si="239"/>
        <v>contoh tujuan pembelajaran 2;</v>
      </c>
      <c r="BU53" s="226" t="str">
        <f t="shared" si="239"/>
        <v>contoh lingkup materi 3;</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contoh capaian pembelajaran 1; contoh tujuan pembelajaran 2; contoh lingkup materi 3; 0 0 0 0 0 0 0 masih perlu ditingkatkan.</v>
      </c>
    </row>
    <row r="54" spans="1:82" ht="18.75" customHeight="1">
      <c r="A54" s="190"/>
      <c r="B54" s="208">
        <f>'DATA PESERTA DIDIK'!A44</f>
        <v>0</v>
      </c>
      <c r="C54" s="248" t="e">
        <f t="shared" si="209"/>
        <v>#REF!</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55">
        <f t="shared" ref="AY54:BH54" si="243">IF(D54&lt;$R$16,D54,"")</f>
        <v>0</v>
      </c>
      <c r="AZ54" s="255">
        <f t="shared" si="243"/>
        <v>0</v>
      </c>
      <c r="BA54" s="255">
        <f t="shared" si="243"/>
        <v>0</v>
      </c>
      <c r="BB54" s="255">
        <f t="shared" si="243"/>
        <v>0</v>
      </c>
      <c r="BC54" s="255">
        <f t="shared" si="243"/>
        <v>0</v>
      </c>
      <c r="BD54" s="255">
        <f t="shared" si="243"/>
        <v>0</v>
      </c>
      <c r="BE54" s="255">
        <f t="shared" si="243"/>
        <v>0</v>
      </c>
      <c r="BF54" s="255">
        <f t="shared" si="243"/>
        <v>0</v>
      </c>
      <c r="BG54" s="255">
        <f t="shared" si="243"/>
        <v>0</v>
      </c>
      <c r="BH54" s="255">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t="str">
        <f t="shared" ref="BS54:CB54" si="245">IFERROR(IF(BS$15="X",HLOOKUP(MATCH(SMALL($BI54:$BR54,BI$14),$BI54:$BR54,0),$BI$14:$BR$15,2,0),""),"")</f>
        <v>contoh capaian pembelajaran 1;</v>
      </c>
      <c r="BT54" s="226" t="str">
        <f t="shared" si="245"/>
        <v>contoh tujuan pembelajaran 2;</v>
      </c>
      <c r="BU54" s="226" t="str">
        <f t="shared" si="245"/>
        <v>contoh lingkup materi 3;</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contoh capaian pembelajaran 1; contoh tujuan pembelajaran 2; contoh lingkup materi 3; 0 0 0 0 0 0 0 masih perlu ditingkatkan.</v>
      </c>
    </row>
    <row r="55" spans="1:82" ht="18.75" customHeight="1">
      <c r="A55" s="190"/>
      <c r="B55" s="208">
        <f>'DATA PESERTA DIDIK'!A45</f>
        <v>0</v>
      </c>
      <c r="C55" s="248" t="e">
        <f t="shared" si="209"/>
        <v>#REF!</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55">
        <f t="shared" ref="AY55:BH55" si="249">IF(D55&lt;$R$16,D55,"")</f>
        <v>0</v>
      </c>
      <c r="AZ55" s="255">
        <f t="shared" si="249"/>
        <v>0</v>
      </c>
      <c r="BA55" s="255">
        <f t="shared" si="249"/>
        <v>0</v>
      </c>
      <c r="BB55" s="255">
        <f t="shared" si="249"/>
        <v>0</v>
      </c>
      <c r="BC55" s="255">
        <f t="shared" si="249"/>
        <v>0</v>
      </c>
      <c r="BD55" s="255">
        <f t="shared" si="249"/>
        <v>0</v>
      </c>
      <c r="BE55" s="255">
        <f t="shared" si="249"/>
        <v>0</v>
      </c>
      <c r="BF55" s="255">
        <f t="shared" si="249"/>
        <v>0</v>
      </c>
      <c r="BG55" s="255">
        <f t="shared" si="249"/>
        <v>0</v>
      </c>
      <c r="BH55" s="255">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t="str">
        <f t="shared" ref="BS55:CB55" si="251">IFERROR(IF(BS$15="X",HLOOKUP(MATCH(SMALL($BI55:$BR55,BI$14),$BI55:$BR55,0),$BI$14:$BR$15,2,0),""),"")</f>
        <v>contoh capaian pembelajaran 1;</v>
      </c>
      <c r="BT55" s="226" t="str">
        <f t="shared" si="251"/>
        <v>contoh tujuan pembelajaran 2;</v>
      </c>
      <c r="BU55" s="226" t="str">
        <f t="shared" si="251"/>
        <v>contoh lingkup materi 3;</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contoh capaian pembelajaran 1; contoh tujuan pembelajaran 2; contoh lingkup materi 3; 0 0 0 0 0 0 0 masih perlu ditingkatkan.</v>
      </c>
    </row>
    <row r="56" spans="1:82" ht="18.75" customHeight="1">
      <c r="A56" s="190"/>
      <c r="B56" s="208">
        <f>'DATA PESERTA DIDIK'!A46</f>
        <v>0</v>
      </c>
      <c r="C56" s="248" t="e">
        <f t="shared" si="209"/>
        <v>#REF!</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55">
        <f t="shared" ref="AY56:BH56" si="255">IF(D56&lt;$R$16,D56,"")</f>
        <v>0</v>
      </c>
      <c r="AZ56" s="255">
        <f t="shared" si="255"/>
        <v>0</v>
      </c>
      <c r="BA56" s="255">
        <f t="shared" si="255"/>
        <v>0</v>
      </c>
      <c r="BB56" s="255">
        <f t="shared" si="255"/>
        <v>0</v>
      </c>
      <c r="BC56" s="255">
        <f t="shared" si="255"/>
        <v>0</v>
      </c>
      <c r="BD56" s="255">
        <f t="shared" si="255"/>
        <v>0</v>
      </c>
      <c r="BE56" s="255">
        <f t="shared" si="255"/>
        <v>0</v>
      </c>
      <c r="BF56" s="255">
        <f t="shared" si="255"/>
        <v>0</v>
      </c>
      <c r="BG56" s="255">
        <f t="shared" si="255"/>
        <v>0</v>
      </c>
      <c r="BH56" s="255">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t="str">
        <f t="shared" ref="BS56:CB56" si="257">IFERROR(IF(BS$15="X",HLOOKUP(MATCH(SMALL($BI56:$BR56,BI$14),$BI56:$BR56,0),$BI$14:$BR$15,2,0),""),"")</f>
        <v>contoh capaian pembelajaran 1;</v>
      </c>
      <c r="BT56" s="226" t="str">
        <f t="shared" si="257"/>
        <v>contoh tujuan pembelajaran 2;</v>
      </c>
      <c r="BU56" s="226" t="str">
        <f t="shared" si="257"/>
        <v>contoh lingkup materi 3;</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contoh capaian pembelajaran 1; contoh tujuan pembelajaran 2; contoh lingkup materi 3; 0 0 0 0 0 0 0 masih perlu ditingkatkan.</v>
      </c>
    </row>
    <row r="57" spans="1:82" ht="18.75" customHeight="1">
      <c r="A57" s="190"/>
      <c r="B57" s="208">
        <f>'DATA PESERTA DIDIK'!A47</f>
        <v>0</v>
      </c>
      <c r="C57" s="248" t="e">
        <f t="shared" si="209"/>
        <v>#REF!</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55">
        <f t="shared" ref="AY57:BH57" si="261">IF(D57&lt;$R$16,D57,"")</f>
        <v>0</v>
      </c>
      <c r="AZ57" s="255">
        <f t="shared" si="261"/>
        <v>0</v>
      </c>
      <c r="BA57" s="255">
        <f t="shared" si="261"/>
        <v>0</v>
      </c>
      <c r="BB57" s="255">
        <f t="shared" si="261"/>
        <v>0</v>
      </c>
      <c r="BC57" s="255">
        <f t="shared" si="261"/>
        <v>0</v>
      </c>
      <c r="BD57" s="255">
        <f t="shared" si="261"/>
        <v>0</v>
      </c>
      <c r="BE57" s="255">
        <f t="shared" si="261"/>
        <v>0</v>
      </c>
      <c r="BF57" s="255">
        <f t="shared" si="261"/>
        <v>0</v>
      </c>
      <c r="BG57" s="255">
        <f t="shared" si="261"/>
        <v>0</v>
      </c>
      <c r="BH57" s="255">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t="str">
        <f t="shared" ref="BS57:CB57" si="263">IFERROR(IF(BS$15="X",HLOOKUP(MATCH(SMALL($BI57:$BR57,BI$14),$BI57:$BR57,0),$BI$14:$BR$15,2,0),""),"")</f>
        <v>contoh capaian pembelajaran 1;</v>
      </c>
      <c r="BT57" s="226" t="str">
        <f t="shared" si="263"/>
        <v>contoh tujuan pembelajaran 2;</v>
      </c>
      <c r="BU57" s="226" t="str">
        <f t="shared" si="263"/>
        <v>contoh lingkup materi 3;</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contoh capaian pembelajaran 1; contoh tujuan pembelajaran 2; contoh lingkup materi 3; 0 0 0 0 0 0 0 masih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55">
        <f t="shared" ref="AY58:BH58" si="267">IF(D58&lt;$R$16,D58,"")</f>
        <v>0</v>
      </c>
      <c r="AZ58" s="255">
        <f t="shared" si="267"/>
        <v>0</v>
      </c>
      <c r="BA58" s="255">
        <f t="shared" si="267"/>
        <v>0</v>
      </c>
      <c r="BB58" s="255">
        <f t="shared" si="267"/>
        <v>0</v>
      </c>
      <c r="BC58" s="255">
        <f t="shared" si="267"/>
        <v>0</v>
      </c>
      <c r="BD58" s="255">
        <f t="shared" si="267"/>
        <v>0</v>
      </c>
      <c r="BE58" s="255">
        <f t="shared" si="267"/>
        <v>0</v>
      </c>
      <c r="BF58" s="255">
        <f t="shared" si="267"/>
        <v>0</v>
      </c>
      <c r="BG58" s="255">
        <f t="shared" si="267"/>
        <v>0</v>
      </c>
      <c r="BH58" s="255">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t="str">
        <f t="shared" ref="BS58:CB58" si="269">IFERROR(IF(BS$15="X",HLOOKUP(MATCH(SMALL($BI58:$BR58,BI$14),$BI58:$BR58,0),$BI$14:$BR$15,2,0),""),"")</f>
        <v>contoh capaian pembelajaran 1;</v>
      </c>
      <c r="BT58" s="226" t="str">
        <f t="shared" si="269"/>
        <v>contoh tujuan pembelajaran 2;</v>
      </c>
      <c r="BU58" s="226" t="str">
        <f t="shared" si="269"/>
        <v>contoh lingkup materi 3;</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contoh capaian pembelajaran 1; contoh tujuan pembelajaran 2; contoh lingkup materi 3; 0 0 0 0 0 0 0 masih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55">
        <f t="shared" ref="AY59:BH59" si="273">IF(D59&lt;$R$16,D59,"")</f>
        <v>0</v>
      </c>
      <c r="AZ59" s="255">
        <f t="shared" si="273"/>
        <v>0</v>
      </c>
      <c r="BA59" s="255">
        <f t="shared" si="273"/>
        <v>0</v>
      </c>
      <c r="BB59" s="255">
        <f t="shared" si="273"/>
        <v>0</v>
      </c>
      <c r="BC59" s="255">
        <f t="shared" si="273"/>
        <v>0</v>
      </c>
      <c r="BD59" s="255">
        <f t="shared" si="273"/>
        <v>0</v>
      </c>
      <c r="BE59" s="255">
        <f t="shared" si="273"/>
        <v>0</v>
      </c>
      <c r="BF59" s="255">
        <f t="shared" si="273"/>
        <v>0</v>
      </c>
      <c r="BG59" s="255">
        <f t="shared" si="273"/>
        <v>0</v>
      </c>
      <c r="BH59" s="255">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t="str">
        <f t="shared" ref="BS59:CB59" si="275">IFERROR(IF(BS$15="X",HLOOKUP(MATCH(SMALL($BI59:$BR59,BI$14),$BI59:$BR59,0),$BI$14:$BR$15,2,0),""),"")</f>
        <v>contoh capaian pembelajaran 1;</v>
      </c>
      <c r="BT59" s="226" t="str">
        <f t="shared" si="275"/>
        <v>contoh tujuan pembelajaran 2;</v>
      </c>
      <c r="BU59" s="226" t="str">
        <f t="shared" si="275"/>
        <v>contoh lingkup materi 3;</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contoh capaian pembelajaran 1; contoh tujuan pembelajaran 2; contoh lingkup materi 3; 0 0 0 0 0 0 0 masih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55">
        <f t="shared" ref="AY60:BH60" si="279">IF(D60&lt;$R$16,D60,"")</f>
        <v>0</v>
      </c>
      <c r="AZ60" s="255">
        <f t="shared" si="279"/>
        <v>0</v>
      </c>
      <c r="BA60" s="255">
        <f t="shared" si="279"/>
        <v>0</v>
      </c>
      <c r="BB60" s="255">
        <f t="shared" si="279"/>
        <v>0</v>
      </c>
      <c r="BC60" s="255">
        <f t="shared" si="279"/>
        <v>0</v>
      </c>
      <c r="BD60" s="255">
        <f t="shared" si="279"/>
        <v>0</v>
      </c>
      <c r="BE60" s="255">
        <f t="shared" si="279"/>
        <v>0</v>
      </c>
      <c r="BF60" s="255">
        <f t="shared" si="279"/>
        <v>0</v>
      </c>
      <c r="BG60" s="255">
        <f t="shared" si="279"/>
        <v>0</v>
      </c>
      <c r="BH60" s="255">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t="str">
        <f t="shared" ref="BS60:CB60" si="281">IFERROR(IF(BS$15="X",HLOOKUP(MATCH(SMALL($BI60:$BR60,BI$14),$BI60:$BR60,0),$BI$14:$BR$15,2,0),""),"")</f>
        <v>contoh capaian pembelajaran 1;</v>
      </c>
      <c r="BT60" s="226" t="str">
        <f t="shared" si="281"/>
        <v>contoh tujuan pembelajaran 2;</v>
      </c>
      <c r="BU60" s="226" t="str">
        <f t="shared" si="281"/>
        <v>contoh lingkup materi 3;</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contoh capaian pembelajaran 1; contoh tujuan pembelajaran 2; contoh lingkup materi 3; 0 0 0 0 0 0 0 masih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55">
        <f t="shared" ref="AY61:BH61" si="285">IF(D61&lt;$R$16,D61,"")</f>
        <v>0</v>
      </c>
      <c r="AZ61" s="255">
        <f t="shared" si="285"/>
        <v>0</v>
      </c>
      <c r="BA61" s="255">
        <f t="shared" si="285"/>
        <v>0</v>
      </c>
      <c r="BB61" s="255">
        <f t="shared" si="285"/>
        <v>0</v>
      </c>
      <c r="BC61" s="255">
        <f t="shared" si="285"/>
        <v>0</v>
      </c>
      <c r="BD61" s="255">
        <f t="shared" si="285"/>
        <v>0</v>
      </c>
      <c r="BE61" s="255">
        <f t="shared" si="285"/>
        <v>0</v>
      </c>
      <c r="BF61" s="255">
        <f t="shared" si="285"/>
        <v>0</v>
      </c>
      <c r="BG61" s="255">
        <f t="shared" si="285"/>
        <v>0</v>
      </c>
      <c r="BH61" s="255">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t="str">
        <f t="shared" ref="BS61:CB61" si="287">IFERROR(IF(BS$15="X",HLOOKUP(MATCH(SMALL($BI61:$BR61,BI$14),$BI61:$BR61,0),$BI$14:$BR$15,2,0),""),"")</f>
        <v>contoh capaian pembelajaran 1;</v>
      </c>
      <c r="BT61" s="226" t="str">
        <f t="shared" si="287"/>
        <v>contoh tujuan pembelajaran 2;</v>
      </c>
      <c r="BU61" s="226" t="str">
        <f t="shared" si="287"/>
        <v>contoh lingkup materi 3;</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contoh capaian pembelajaran 1; contoh tujuan pembelajaran 2; contoh lingkup materi 3; 0 0 0 0 0 0 0 masih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55">
        <f t="shared" ref="AY62:BH62" si="291">IF(D62&lt;$R$16,D62,"")</f>
        <v>0</v>
      </c>
      <c r="AZ62" s="255">
        <f t="shared" si="291"/>
        <v>0</v>
      </c>
      <c r="BA62" s="255">
        <f t="shared" si="291"/>
        <v>0</v>
      </c>
      <c r="BB62" s="255">
        <f t="shared" si="291"/>
        <v>0</v>
      </c>
      <c r="BC62" s="255">
        <f t="shared" si="291"/>
        <v>0</v>
      </c>
      <c r="BD62" s="255">
        <f t="shared" si="291"/>
        <v>0</v>
      </c>
      <c r="BE62" s="255">
        <f t="shared" si="291"/>
        <v>0</v>
      </c>
      <c r="BF62" s="255">
        <f t="shared" si="291"/>
        <v>0</v>
      </c>
      <c r="BG62" s="255">
        <f t="shared" si="291"/>
        <v>0</v>
      </c>
      <c r="BH62" s="255">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t="str">
        <f t="shared" ref="BS62:CB62" si="293">IFERROR(IF(BS$15="X",HLOOKUP(MATCH(SMALL($BI62:$BR62,BI$14),$BI62:$BR62,0),$BI$14:$BR$15,2,0),""),"")</f>
        <v>contoh capaian pembelajaran 1;</v>
      </c>
      <c r="BT62" s="226" t="str">
        <f t="shared" si="293"/>
        <v>contoh tujuan pembelajaran 2;</v>
      </c>
      <c r="BU62" s="226" t="str">
        <f t="shared" si="293"/>
        <v>contoh lingkup materi 3;</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contoh capaian pembelajaran 1; contoh tujuan pembelajaran 2; contoh lingkup materi 3; 0 0 0 0 0 0 0 masih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55">
        <f t="shared" ref="AY63:BH63" si="297">IF(D63&lt;$R$16,D63,"")</f>
        <v>0</v>
      </c>
      <c r="AZ63" s="255">
        <f t="shared" si="297"/>
        <v>0</v>
      </c>
      <c r="BA63" s="255">
        <f t="shared" si="297"/>
        <v>0</v>
      </c>
      <c r="BB63" s="255">
        <f t="shared" si="297"/>
        <v>0</v>
      </c>
      <c r="BC63" s="255">
        <f t="shared" si="297"/>
        <v>0</v>
      </c>
      <c r="BD63" s="255">
        <f t="shared" si="297"/>
        <v>0</v>
      </c>
      <c r="BE63" s="255">
        <f t="shared" si="297"/>
        <v>0</v>
      </c>
      <c r="BF63" s="255">
        <f t="shared" si="297"/>
        <v>0</v>
      </c>
      <c r="BG63" s="255">
        <f t="shared" si="297"/>
        <v>0</v>
      </c>
      <c r="BH63" s="255">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t="str">
        <f t="shared" ref="BS63:CB63" si="299">IFERROR(IF(BS$15="X",HLOOKUP(MATCH(SMALL($BI63:$BR63,BI$14),$BI63:$BR63,0),$BI$14:$BR$15,2,0),""),"")</f>
        <v>contoh capaian pembelajaran 1;</v>
      </c>
      <c r="BT63" s="226" t="str">
        <f t="shared" si="299"/>
        <v>contoh tujuan pembelajaran 2;</v>
      </c>
      <c r="BU63" s="226" t="str">
        <f t="shared" si="299"/>
        <v>contoh lingkup materi 3;</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contoh capaian pembelajaran 1; contoh tujuan pembelajaran 2; contoh lingkup materi 3; 0 0 0 0 0 0 0 masih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55">
        <f t="shared" ref="AY64:BH64" si="303">IF(D64&lt;$R$16,D64,"")</f>
        <v>0</v>
      </c>
      <c r="AZ64" s="255">
        <f t="shared" si="303"/>
        <v>0</v>
      </c>
      <c r="BA64" s="255">
        <f t="shared" si="303"/>
        <v>0</v>
      </c>
      <c r="BB64" s="255">
        <f t="shared" si="303"/>
        <v>0</v>
      </c>
      <c r="BC64" s="255">
        <f t="shared" si="303"/>
        <v>0</v>
      </c>
      <c r="BD64" s="255">
        <f t="shared" si="303"/>
        <v>0</v>
      </c>
      <c r="BE64" s="255">
        <f t="shared" si="303"/>
        <v>0</v>
      </c>
      <c r="BF64" s="255">
        <f t="shared" si="303"/>
        <v>0</v>
      </c>
      <c r="BG64" s="255">
        <f t="shared" si="303"/>
        <v>0</v>
      </c>
      <c r="BH64" s="255">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t="str">
        <f t="shared" ref="BS64:CB64" si="305">IFERROR(IF(BS$15="X",HLOOKUP(MATCH(SMALL($BI64:$BR64,BI$14),$BI64:$BR64,0),$BI$14:$BR$15,2,0),""),"")</f>
        <v>contoh capaian pembelajaran 1;</v>
      </c>
      <c r="BT64" s="226" t="str">
        <f t="shared" si="305"/>
        <v>contoh tujuan pembelajaran 2;</v>
      </c>
      <c r="BU64" s="226" t="str">
        <f t="shared" si="305"/>
        <v>contoh lingkup materi 3;</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contoh capaian pembelajaran 1; contoh tujuan pembelajaran 2; contoh lingkup materi 3; 0 0 0 0 0 0 0 masih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55">
        <f t="shared" ref="AY65:BH65" si="309">IF(D65&lt;$R$16,D65,"")</f>
        <v>0</v>
      </c>
      <c r="AZ65" s="255">
        <f t="shared" si="309"/>
        <v>0</v>
      </c>
      <c r="BA65" s="255">
        <f t="shared" si="309"/>
        <v>0</v>
      </c>
      <c r="BB65" s="255">
        <f t="shared" si="309"/>
        <v>0</v>
      </c>
      <c r="BC65" s="255">
        <f t="shared" si="309"/>
        <v>0</v>
      </c>
      <c r="BD65" s="255">
        <f t="shared" si="309"/>
        <v>0</v>
      </c>
      <c r="BE65" s="255">
        <f t="shared" si="309"/>
        <v>0</v>
      </c>
      <c r="BF65" s="255">
        <f t="shared" si="309"/>
        <v>0</v>
      </c>
      <c r="BG65" s="255">
        <f t="shared" si="309"/>
        <v>0</v>
      </c>
      <c r="BH65" s="255">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t="str">
        <f t="shared" ref="BS65:CB65" si="311">IFERROR(IF(BS$15="X",HLOOKUP(MATCH(SMALL($BI65:$BR65,BI$14),$BI65:$BR65,0),$BI$14:$BR$15,2,0),""),"")</f>
        <v>contoh capaian pembelajaran 1;</v>
      </c>
      <c r="BT65" s="226" t="str">
        <f t="shared" si="311"/>
        <v>contoh tujuan pembelajaran 2;</v>
      </c>
      <c r="BU65" s="226" t="str">
        <f t="shared" si="311"/>
        <v>contoh lingkup materi 3;</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contoh capaian pembelajaran 1; contoh tujuan pembelajaran 2; contoh lingkup materi 3;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6" priority="1">
      <formula>LEN(TRIM(B13))&gt;0</formula>
    </cfRule>
  </conditionalFormatting>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e">
        <f>#REF!</f>
        <v>#REF!</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e">
        <f>#REF!</f>
        <v>#REF!</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PJOK'!E9</f>
        <v>dapat menunjukkan kemampuan dalam mempraktikkan berbagai  variasi pola gerak dasar lokomotor, non-lokomotor, dan manipulatif dalam berbagai olahraga tradisional anak Indonesia</v>
      </c>
      <c r="E11" s="206" t="str">
        <f>'TP PJOK'!E10</f>
        <v>dapat menunjukkan kemampuan dalam mempraktikkan pola langkah dasar, gerak dan ayunan lengan dan tangan, pelurusan sendi, dan irama gerak dengan benar.</v>
      </c>
      <c r="F11" s="205" t="str">
        <f>'TP PJOK'!E11</f>
        <v>dapat menunjukkan kemampuan dalam mempraktikkan berbagai perpaduan pola gerak dominan senam lantai tanpa menggunakan alat dengan benar.</v>
      </c>
      <c r="G11" s="206" t="str">
        <f>'TP PJOK'!E12</f>
        <v>dapat menunjukkan kemampuan dalam mempraktikkan gerak dasar pengenalan air, gerakan meluncur, gerakan kaki, gerakan lengan, gerakan mengambil napas, dan koordinasi gerakan renang gaya dada.</v>
      </c>
      <c r="H11" s="205" t="str">
        <f>'TP PJOK'!E13</f>
        <v>dapat memahami dan mampu menerapkan konsep pemeliharaan kebersihan dan kesehatan alat reproduksi, serta kesehatan diri dan orang lain dari penyakit menular dan tidak menular sesuai dengan pola perilaku hidup sehat.</v>
      </c>
      <c r="I11" s="206">
        <f>'TP PJOK'!E14</f>
        <v>0</v>
      </c>
      <c r="J11" s="205">
        <f>'TP PJOK'!E15</f>
        <v>0</v>
      </c>
      <c r="K11" s="205">
        <f>'TP PJOK'!E16</f>
        <v>0</v>
      </c>
      <c r="L11" s="205">
        <f>'TP PJOK'!E17</f>
        <v>0</v>
      </c>
      <c r="M11" s="205">
        <f>'TP PJOK'!E18</f>
        <v>0</v>
      </c>
      <c r="N11" s="205">
        <f>'TP PJOK'!E19</f>
        <v>0</v>
      </c>
      <c r="O11" s="205">
        <f>'TP PJOK'!E20</f>
        <v>0</v>
      </c>
      <c r="P11" s="205">
        <f>'TP PJOK'!E21</f>
        <v>0</v>
      </c>
      <c r="Q11" s="205">
        <f>'TP PJOK'!E22</f>
        <v>0</v>
      </c>
      <c r="R11" s="205">
        <f>'TP PJOK'!E23</f>
        <v>0</v>
      </c>
      <c r="S11" s="205">
        <f>'TP PJOK'!E24</f>
        <v>0</v>
      </c>
      <c r="T11" s="205">
        <f>'TP PJOK'!E25</f>
        <v>0</v>
      </c>
      <c r="U11" s="205">
        <f>'TP PJOK'!E26</f>
        <v>0</v>
      </c>
      <c r="V11" s="205">
        <f>'TP PJOK'!E27</f>
        <v>0</v>
      </c>
      <c r="W11" s="205">
        <f>'TP PJOK'!E28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HOME!E43</f>
        <v>Bahasa Jawa</v>
      </c>
      <c r="F5" s="194"/>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HOME!E43</f>
        <v>Bahasa Jawa</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BJ'!E9</f>
        <v>mampu menyimak serta memahami pesan lisan, dan informasi dari tembang dolanan/kejung en-maenan</v>
      </c>
      <c r="E11" s="206" t="str">
        <f>'TP BJ'!E10</f>
        <v>mampu melagukan tembang dolanan/kèjhung ènmaènan</v>
      </c>
      <c r="F11" s="205" t="str">
        <f>'TP BJ'!E11</f>
        <v>mampu memahami aksara Jawa (legena dan sandhangan swara)/carakan Madhurâ (aksara ghâjâng, sanḍhângan,pangangghuy) yang dibacakan atau dari media</v>
      </c>
      <c r="G11" s="206" t="str">
        <f>'TP BJ'!E12</f>
        <v>mampu membaca kata dalam aksara Jawa legena dan sandhangan swara)/carakan Madhurâ (aksara ghâjâng, sanḍhângan, pangangghuy)</v>
      </c>
      <c r="H11" s="205" t="str">
        <f>'TP BJ'!E13</f>
        <v>mampu menulis kata dan kalimat sederhana dalam aksara Jawa (legena dan sandhangan swara)/carakan Madhurâ (aksara ghâjâng, sanḍhângan, pangangghuy)</v>
      </c>
      <c r="I11" s="206" t="str">
        <f>'TP BJ'!E14</f>
        <v>mampu mengidentifikasi bentuk sandhangan aksara Jawa.</v>
      </c>
      <c r="J11" s="205" t="str">
        <f>'TP BJ'!E15</f>
        <v>mampu menulis kata menggunakan sandhangan aksara Jawa.</v>
      </c>
      <c r="K11" s="205" t="str">
        <f>'TP BJ'!E16</f>
        <v>mampu menulis kalimat sederhana dengan menggunakan sandhangan aksara Jawa</v>
      </c>
      <c r="L11" s="205">
        <f>'TP BJ'!E17</f>
        <v>0</v>
      </c>
      <c r="M11" s="205">
        <f>'TP BJ'!E18</f>
        <v>0</v>
      </c>
      <c r="N11" s="205">
        <f>'TP BJ'!E19</f>
        <v>0</v>
      </c>
      <c r="O11" s="205">
        <f>'TP BJ'!E20</f>
        <v>0</v>
      </c>
      <c r="P11" s="205">
        <f>'TP BJ'!E21</f>
        <v>0</v>
      </c>
      <c r="Q11" s="205">
        <f>'TP BJ'!E22</f>
        <v>0</v>
      </c>
      <c r="R11" s="205">
        <f>'TP BJ'!E23</f>
        <v>0</v>
      </c>
      <c r="S11" s="205">
        <f>'TP BJ'!E24</f>
        <v>0</v>
      </c>
      <c r="T11" s="205">
        <f>'TP BJ'!E25</f>
        <v>0</v>
      </c>
      <c r="U11" s="205">
        <f>'TP BJ'!E26</f>
        <v>0</v>
      </c>
      <c r="V11" s="205">
        <f>'TP BJ'!E27</f>
        <v>0</v>
      </c>
      <c r="W11" s="205">
        <f>'TP BJ'!E28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8" zoomScale="70" zoomScaleNormal="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HOME!E43</f>
        <v>Bahasa Jawa</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8.7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8.7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8.7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8.7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BJ'!E9</f>
        <v>mampu menyimak serta memahami pesan lisan, dan informasi dari tembang dolanan/kejung en-maenan</v>
      </c>
      <c r="E15" s="243" t="str">
        <f>'TP BJ'!E10</f>
        <v>mampu melagukan tembang dolanan/kèjhung ènmaènan</v>
      </c>
      <c r="F15" s="243" t="str">
        <f>'TP BJ'!E11</f>
        <v>mampu memahami aksara Jawa (legena dan sandhangan swara)/carakan Madhurâ (aksara ghâjâng, sanḍhângan,pangangghuy) yang dibacakan atau dari media</v>
      </c>
      <c r="G15" s="243" t="str">
        <f>'TP BJ'!E12</f>
        <v>mampu membaca kata dalam aksara Jawa legena dan sandhangan swara)/carakan Madhurâ (aksara ghâjâng, sanḍhângan, pangangghuy)</v>
      </c>
      <c r="H15" s="243" t="str">
        <f>'TP BJ'!E13</f>
        <v>mampu menulis kata dan kalimat sederhana dalam aksara Jawa (legena dan sandhangan swara)/carakan Madhurâ (aksara ghâjâng, sanḍhângan, pangangghuy)</v>
      </c>
      <c r="I15" s="243" t="str">
        <f>'TP BJ'!E14</f>
        <v>mampu mengidentifikasi bentuk sandhangan aksara Jawa.</v>
      </c>
      <c r="J15" s="243" t="str">
        <f>'TP BJ'!E15</f>
        <v>mampu menulis kata menggunakan sandhangan aksara Jawa.</v>
      </c>
      <c r="K15" s="243" t="str">
        <f>'TP BJ'!E16</f>
        <v>mampu menulis kalimat sederhana dengan menggunakan sandhangan aksara Jawa</v>
      </c>
      <c r="L15" s="243">
        <f>'TP BJ'!E17</f>
        <v>0</v>
      </c>
      <c r="M15" s="243">
        <f>'TP BJ'!E18</f>
        <v>0</v>
      </c>
      <c r="N15" s="456"/>
      <c r="O15" s="243" t="s">
        <v>368</v>
      </c>
      <c r="P15" s="243" t="s">
        <v>369</v>
      </c>
      <c r="Q15" s="239" t="s">
        <v>370</v>
      </c>
      <c r="R15" s="456"/>
      <c r="S15" s="244"/>
      <c r="T15" s="244"/>
      <c r="U15" s="245" t="str">
        <f t="shared" ref="U15:AD15" si="0">D15</f>
        <v>mampu menyimak serta memahami pesan lisan, dan informasi dari tembang dolanan/kejung en-maenan</v>
      </c>
      <c r="V15" s="245" t="str">
        <f t="shared" si="0"/>
        <v>mampu melagukan tembang dolanan/kèjhung ènmaènan</v>
      </c>
      <c r="W15" s="245" t="str">
        <f t="shared" si="0"/>
        <v>mampu memahami aksara Jawa (legena dan sandhangan swara)/carakan Madhurâ (aksara ghâjâng, sanḍhângan,pangangghuy) yang dibacakan atau dari media</v>
      </c>
      <c r="X15" s="245" t="str">
        <f t="shared" si="0"/>
        <v>mampu membaca kata dalam aksara Jawa legena dan sandhangan swara)/carakan Madhurâ (aksara ghâjâng, sanḍhângan, pangangghuy)</v>
      </c>
      <c r="Y15" s="245" t="str">
        <f t="shared" si="0"/>
        <v>mampu menulis kata dan kalimat sederhana dalam aksara Jawa (legena dan sandhangan swara)/carakan Madhurâ (aksara ghâjâng, sanḍhângan, pangangghuy)</v>
      </c>
      <c r="Z15" s="245" t="str">
        <f t="shared" si="0"/>
        <v>mampu mengidentifikasi bentuk sandhangan aksara Jawa.</v>
      </c>
      <c r="AA15" s="245" t="str">
        <f t="shared" si="0"/>
        <v>mampu menulis kata menggunakan sandhangan aksara Jawa.</v>
      </c>
      <c r="AB15" s="245" t="str">
        <f t="shared" si="0"/>
        <v>mampu menulis kalimat sederhana dengan menggunakan sandhangan aksara Jawa</v>
      </c>
      <c r="AC15" s="245">
        <f t="shared" si="0"/>
        <v>0</v>
      </c>
      <c r="AD15" s="245">
        <f t="shared" si="0"/>
        <v>0</v>
      </c>
      <c r="AE15" s="246" t="str">
        <f t="shared" ref="AE15:AN15" si="1">U15</f>
        <v>mampu menyimak serta memahami pesan lisan, dan informasi dari tembang dolanan/kejung en-maenan</v>
      </c>
      <c r="AF15" s="246" t="str">
        <f t="shared" si="1"/>
        <v>mampu melagukan tembang dolanan/kèjhung ènmaènan</v>
      </c>
      <c r="AG15" s="246" t="str">
        <f t="shared" si="1"/>
        <v>mampu memahami aksara Jawa (legena dan sandhangan swara)/carakan Madhurâ (aksara ghâjâng, sanḍhângan,pangangghuy) yang dibacakan atau dari media</v>
      </c>
      <c r="AH15" s="246" t="str">
        <f t="shared" si="1"/>
        <v>mampu membaca kata dalam aksara Jawa legena dan sandhangan swara)/carakan Madhurâ (aksara ghâjâng, sanḍhângan, pangangghuy)</v>
      </c>
      <c r="AI15" s="246" t="str">
        <f t="shared" si="1"/>
        <v>mampu menulis kata dan kalimat sederhana dalam aksara Jawa (legena dan sandhangan swara)/carakan Madhurâ (aksara ghâjâng, sanḍhângan, pangangghuy)</v>
      </c>
      <c r="AJ15" s="246" t="str">
        <f t="shared" si="1"/>
        <v>mampu mengidentifikasi bentuk sandhangan aksara Jawa.</v>
      </c>
      <c r="AK15" s="246" t="str">
        <f t="shared" si="1"/>
        <v>mampu menulis kata menggunakan sandhangan aksara Jawa.</v>
      </c>
      <c r="AL15" s="246" t="str">
        <f t="shared" si="1"/>
        <v>mampu menulis kalimat sederhana dengan menggunakan sandhangan aksara Jawa</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menyimak serta memahami pesan lisan, dan informasi dari tembang dolanan/kejung en-maenan</v>
      </c>
      <c r="AZ15" s="245" t="str">
        <f t="shared" si="3"/>
        <v>mampu melagukan tembang dolanan/kèjhung ènmaènan</v>
      </c>
      <c r="BA15" s="245" t="str">
        <f t="shared" si="3"/>
        <v>mampu memahami aksara Jawa (legena dan sandhangan swara)/carakan Madhurâ (aksara ghâjâng, sanḍhângan,pangangghuy) yang dibacakan atau dari media</v>
      </c>
      <c r="BB15" s="245" t="str">
        <f t="shared" si="3"/>
        <v>mampu membaca kata dalam aksara Jawa legena dan sandhangan swara)/carakan Madhurâ (aksara ghâjâng, sanḍhângan, pangangghuy)</v>
      </c>
      <c r="BC15" s="245" t="str">
        <f t="shared" si="3"/>
        <v>mampu menulis kata dan kalimat sederhana dalam aksara Jawa (legena dan sandhangan swara)/carakan Madhurâ (aksara ghâjâng, sanḍhângan, pangangghuy)</v>
      </c>
      <c r="BD15" s="245" t="str">
        <f t="shared" si="3"/>
        <v>mampu mengidentifikasi bentuk sandhangan aksara Jawa.</v>
      </c>
      <c r="BE15" s="245" t="str">
        <f t="shared" si="3"/>
        <v>mampu menulis kata menggunakan sandhangan aksara Jawa.</v>
      </c>
      <c r="BF15" s="245" t="str">
        <f t="shared" si="3"/>
        <v>mampu menulis kalimat sederhana dengan menggunakan sandhangan aksara Jawa</v>
      </c>
      <c r="BG15" s="245">
        <f t="shared" si="3"/>
        <v>0</v>
      </c>
      <c r="BH15" s="245">
        <f t="shared" si="3"/>
        <v>0</v>
      </c>
      <c r="BI15" s="246" t="str">
        <f t="shared" ref="BI15:BR15" si="4">AY15</f>
        <v>mampu menyimak serta memahami pesan lisan, dan informasi dari tembang dolanan/kejung en-maenan</v>
      </c>
      <c r="BJ15" s="246" t="str">
        <f t="shared" si="4"/>
        <v>mampu melagukan tembang dolanan/kèjhung ènmaènan</v>
      </c>
      <c r="BK15" s="246" t="str">
        <f t="shared" si="4"/>
        <v>mampu memahami aksara Jawa (legena dan sandhangan swara)/carakan Madhurâ (aksara ghâjâng, sanḍhângan,pangangghuy) yang dibacakan atau dari media</v>
      </c>
      <c r="BL15" s="246" t="str">
        <f t="shared" si="4"/>
        <v>mampu membaca kata dalam aksara Jawa legena dan sandhangan swara)/carakan Madhurâ (aksara ghâjâng, sanḍhângan, pangangghuy)</v>
      </c>
      <c r="BM15" s="246" t="str">
        <f t="shared" si="4"/>
        <v>mampu menulis kata dan kalimat sederhana dalam aksara Jawa (legena dan sandhangan swara)/carakan Madhurâ (aksara ghâjâng, sanḍhângan, pangangghuy)</v>
      </c>
      <c r="BN15" s="246" t="str">
        <f t="shared" si="4"/>
        <v>mampu mengidentifikasi bentuk sandhangan aksara Jawa.</v>
      </c>
      <c r="BO15" s="246" t="str">
        <f t="shared" si="4"/>
        <v>mampu menulis kata menggunakan sandhangan aksara Jawa.</v>
      </c>
      <c r="BP15" s="246" t="str">
        <f t="shared" si="4"/>
        <v>mampu menulis kalimat sederhana dengan menggunakan sandhangan aksara Jawa</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8.75" customHeight="1">
      <c r="A16" s="190"/>
      <c r="B16" s="208">
        <f>'DATA PESERTA DIDIK'!A6</f>
        <v>1</v>
      </c>
      <c r="C16" s="248" t="str">
        <f>'DATA PESERTA DIDIK'!D6</f>
        <v>ABID AQILA PRANAJA</v>
      </c>
      <c r="D16" s="249">
        <v>89</v>
      </c>
      <c r="E16" s="249">
        <v>85</v>
      </c>
      <c r="F16" s="249">
        <v>83</v>
      </c>
      <c r="G16" s="249">
        <v>85</v>
      </c>
      <c r="H16" s="249">
        <v>87</v>
      </c>
      <c r="I16" s="249">
        <v>100</v>
      </c>
      <c r="J16" s="249">
        <v>98</v>
      </c>
      <c r="K16" s="249">
        <v>100</v>
      </c>
      <c r="L16" s="249"/>
      <c r="M16" s="249"/>
      <c r="N16" s="250">
        <f t="shared" ref="N16:N65" si="6">IFERROR(AVERAGE(D16:M16),"-")</f>
        <v>90.875</v>
      </c>
      <c r="O16" s="251"/>
      <c r="P16" s="251">
        <v>73</v>
      </c>
      <c r="Q16" s="250">
        <f t="shared" ref="Q16:Q65" si="7">IFERROR(AVERAGE(O16:P16),"-")</f>
        <v>73</v>
      </c>
      <c r="R16" s="250">
        <f t="shared" ref="R16:R65" si="8">IFERROR(SUM(($G$11*N16)+($I$11*Q16))/($G$11+$I$11),"-")</f>
        <v>84.916666666666671</v>
      </c>
      <c r="S16" s="190"/>
      <c r="T16" s="190"/>
      <c r="U16" s="253">
        <f t="shared" ref="U16:AD16" si="9">IF(D16&gt;=$R$16,D16,"")</f>
        <v>89</v>
      </c>
      <c r="V16" s="253">
        <f t="shared" si="9"/>
        <v>85</v>
      </c>
      <c r="W16" s="253" t="str">
        <f t="shared" si="9"/>
        <v/>
      </c>
      <c r="X16" s="253">
        <f t="shared" si="9"/>
        <v>85</v>
      </c>
      <c r="Y16" s="253">
        <f t="shared" si="9"/>
        <v>87</v>
      </c>
      <c r="Z16" s="253">
        <f t="shared" si="9"/>
        <v>100</v>
      </c>
      <c r="AA16" s="253">
        <f t="shared" si="9"/>
        <v>98</v>
      </c>
      <c r="AB16" s="253">
        <f t="shared" si="9"/>
        <v>100</v>
      </c>
      <c r="AC16" s="253" t="str">
        <f t="shared" si="9"/>
        <v/>
      </c>
      <c r="AD16" s="253" t="str">
        <f t="shared" si="9"/>
        <v/>
      </c>
      <c r="AE16" s="254">
        <f t="shared" ref="AE16:AN16" si="10">IFERROR(RANK(U16,$U16:$AD16,0)+COUNTIF($U16:U16,U16)-1,"")</f>
        <v>4</v>
      </c>
      <c r="AF16" s="254">
        <f t="shared" si="10"/>
        <v>6</v>
      </c>
      <c r="AG16" s="254" t="str">
        <f t="shared" si="10"/>
        <v/>
      </c>
      <c r="AH16" s="254">
        <f t="shared" si="10"/>
        <v>7</v>
      </c>
      <c r="AI16" s="254">
        <f t="shared" si="10"/>
        <v>5</v>
      </c>
      <c r="AJ16" s="254">
        <f t="shared" si="10"/>
        <v>1</v>
      </c>
      <c r="AK16" s="254">
        <f t="shared" si="10"/>
        <v>3</v>
      </c>
      <c r="AL16" s="254">
        <f t="shared" si="10"/>
        <v>2</v>
      </c>
      <c r="AM16" s="254" t="str">
        <f t="shared" si="10"/>
        <v/>
      </c>
      <c r="AN16" s="254" t="str">
        <f t="shared" si="10"/>
        <v/>
      </c>
      <c r="AO16" s="379" t="str">
        <f>IF(D16&gt;=R16,$D$15,"")</f>
        <v>mampu menyimak serta memahami pesan lisan, dan informasi dari tembang dolanan/kejung en-maenan</v>
      </c>
      <c r="AP16" s="380" t="str">
        <f>IF(E16&gt;=R16,$E$15,"")</f>
        <v>mampu melagukan tembang dolanan/kèjhung ènmaènan</v>
      </c>
      <c r="AQ16" s="380" t="str">
        <f>IF(F16&gt;=R16,$F$15,"")</f>
        <v/>
      </c>
      <c r="AR16" s="380" t="str">
        <f>IF(G16&gt;=R16,$G$15,"")</f>
        <v>mampu membaca kata dalam aksara Jawa legena dan sandhangan swara)/carakan Madhurâ (aksara ghâjâng, sanḍhângan, pangangghuy)</v>
      </c>
      <c r="AS16" s="380" t="str">
        <f>IF(H16&gt;=R16,$H$15,"")</f>
        <v>mampu menulis kata dan kalimat sederhana dalam aksara Jawa (legena dan sandhangan swara)/carakan Madhurâ (aksara ghâjâng, sanḍhângan, pangangghuy)</v>
      </c>
      <c r="AT16" s="380" t="str">
        <f>IF(I16&gt;=R16,$I$15,"")</f>
        <v>mampu mengidentifikasi bentuk sandhangan aksara Jawa.</v>
      </c>
      <c r="AU16" s="380" t="str">
        <f>IF(J16&gt;=R16,$J$15,"")</f>
        <v>mampu menulis kata menggunakan sandhangan aksara Jawa.</v>
      </c>
      <c r="AV16" s="380" t="str">
        <f>IF(K16&gt;=R16,$K$15,"")</f>
        <v>mampu menulis kalimat sederhana dengan menggunakan sandhangan aksara Jawa</v>
      </c>
      <c r="AW16" s="380" t="str">
        <f>IF(L16&gt;=R16,$L$15,"")</f>
        <v/>
      </c>
      <c r="AX16" s="380" t="str">
        <f>IF(M16&gt;=R16,$M$15,"")</f>
        <v/>
      </c>
      <c r="AY16" s="255" t="str">
        <f t="shared" ref="AY16:BH16" si="11">IF(D16&lt;$R$16,D16,"")</f>
        <v/>
      </c>
      <c r="AZ16" s="255" t="str">
        <f t="shared" si="11"/>
        <v/>
      </c>
      <c r="BA16" s="255">
        <f t="shared" si="11"/>
        <v>83</v>
      </c>
      <c r="BB16" s="255" t="str">
        <f t="shared" si="11"/>
        <v/>
      </c>
      <c r="BC16" s="255" t="str">
        <f t="shared" si="11"/>
        <v/>
      </c>
      <c r="BD16" s="255" t="str">
        <f t="shared" si="11"/>
        <v/>
      </c>
      <c r="BE16" s="255" t="str">
        <f t="shared" si="11"/>
        <v/>
      </c>
      <c r="BF16" s="255" t="str">
        <f t="shared" si="11"/>
        <v/>
      </c>
      <c r="BG16" s="255">
        <f t="shared" si="11"/>
        <v>0</v>
      </c>
      <c r="BH16" s="255">
        <f t="shared" si="11"/>
        <v>0</v>
      </c>
      <c r="BI16" s="225" t="str">
        <f t="shared" ref="BI16:BR16" si="12">IFERROR(RANK(AY16,$AY16:$BH16,0)+COUNTIF($AY16:AY16,AY16)-1,"")</f>
        <v/>
      </c>
      <c r="BJ16" s="225" t="str">
        <f t="shared" si="12"/>
        <v/>
      </c>
      <c r="BK16" s="225">
        <f t="shared" si="12"/>
        <v>1</v>
      </c>
      <c r="BL16" s="225" t="str">
        <f t="shared" si="12"/>
        <v/>
      </c>
      <c r="BM16" s="225" t="str">
        <f t="shared" si="12"/>
        <v/>
      </c>
      <c r="BN16" s="225" t="str">
        <f t="shared" si="12"/>
        <v/>
      </c>
      <c r="BO16" s="225" t="str">
        <f t="shared" si="12"/>
        <v/>
      </c>
      <c r="BP16" s="225" t="str">
        <f t="shared" si="12"/>
        <v/>
      </c>
      <c r="BQ16" s="225">
        <f t="shared" si="12"/>
        <v>2</v>
      </c>
      <c r="BR16" s="225">
        <f t="shared" si="12"/>
        <v>3</v>
      </c>
      <c r="BS16" s="379" t="str">
        <f>IF(D16&lt;R16,$D$15,"")</f>
        <v/>
      </c>
      <c r="BT16" s="377" t="str">
        <f>IF(E16&lt;R16,$E$15,"")</f>
        <v/>
      </c>
      <c r="BU16" s="377" t="str">
        <f>IF(F16&lt;R16,$F$15,"")</f>
        <v>mampu memahami aksara Jawa (legena dan sandhangan swara)/carakan Madhurâ (aksara ghâjâng, sanḍhângan,pangangghuy) yang dibacakan atau dari media</v>
      </c>
      <c r="BV16" s="377" t="str">
        <f>IF(G16&lt;R16,$G$15,"")</f>
        <v/>
      </c>
      <c r="BW16" s="377" t="str">
        <f>IF(H16&lt;R16,$H$15,"")</f>
        <v/>
      </c>
      <c r="BX16" s="377" t="str">
        <f>IF(I16&lt;R16,$I$15,"")</f>
        <v/>
      </c>
      <c r="BY16" s="377" t="str">
        <f>IF(J16&lt;R16,$J$15,"")</f>
        <v/>
      </c>
      <c r="BZ16" s="377" t="str">
        <f>IF(K16&lt;R16,$K$15,"")</f>
        <v/>
      </c>
      <c r="CA16" s="377">
        <f>IF(L16&lt;R16,$L$15,"")</f>
        <v>0</v>
      </c>
      <c r="CB16" s="377">
        <f>IF(M16&lt;R16,$M$15,"")</f>
        <v>0</v>
      </c>
      <c r="CC16" s="257" t="str">
        <f>CONCATENATE("Kompetensi dalam hal ",AO16,AP16,AQ16,AR16,AS16,AT16,AU16,AV16," sudah tercapai.")</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16" s="257" t="str">
        <f>CONCATENATE("Kompetensi dalam hal ",BS16,BT16,BU16,BV16,BW16,BX16,BY16,BZ16," perlu ditingkatkan.")</f>
        <v>Kompetensi dalam hal mampu memahami aksara Jawa (legena dan sandhangan swara)/carakan Madhurâ (aksara ghâjâng, sanḍhângan,pangangghuy) yang dibacakan atau dari media perlu ditingkatkan.</v>
      </c>
    </row>
    <row r="17" spans="1:82" ht="18.75" customHeight="1">
      <c r="A17" s="190"/>
      <c r="B17" s="208">
        <f>'DATA PESERTA DIDIK'!A7</f>
        <v>2</v>
      </c>
      <c r="C17" s="248" t="str">
        <f>'DATA PESERTA DIDIK'!D7</f>
        <v>ACHMAD IBRAHIM ARYASATYA</v>
      </c>
      <c r="D17" s="249">
        <v>90</v>
      </c>
      <c r="E17" s="249">
        <v>82</v>
      </c>
      <c r="F17" s="249">
        <v>80</v>
      </c>
      <c r="G17" s="249">
        <v>82</v>
      </c>
      <c r="H17" s="249">
        <v>87</v>
      </c>
      <c r="I17" s="249">
        <v>90</v>
      </c>
      <c r="J17" s="249">
        <v>90</v>
      </c>
      <c r="K17" s="249">
        <v>90</v>
      </c>
      <c r="L17" s="249"/>
      <c r="M17" s="249"/>
      <c r="N17" s="250">
        <f t="shared" si="6"/>
        <v>86.375</v>
      </c>
      <c r="O17" s="251"/>
      <c r="P17" s="251">
        <v>73</v>
      </c>
      <c r="Q17" s="250">
        <f t="shared" si="7"/>
        <v>73</v>
      </c>
      <c r="R17" s="250">
        <f t="shared" si="8"/>
        <v>81.916666666666671</v>
      </c>
      <c r="S17" s="190"/>
      <c r="T17" s="190"/>
      <c r="U17" s="253">
        <f t="shared" ref="U17:AD17" si="13">IF(D17&gt;=$R$16,D17,"")</f>
        <v>90</v>
      </c>
      <c r="V17" s="253" t="str">
        <f t="shared" si="13"/>
        <v/>
      </c>
      <c r="W17" s="253" t="str">
        <f t="shared" si="13"/>
        <v/>
      </c>
      <c r="X17" s="253" t="str">
        <f t="shared" si="13"/>
        <v/>
      </c>
      <c r="Y17" s="253">
        <f t="shared" si="13"/>
        <v>87</v>
      </c>
      <c r="Z17" s="253">
        <f t="shared" si="13"/>
        <v>90</v>
      </c>
      <c r="AA17" s="253">
        <f t="shared" si="13"/>
        <v>90</v>
      </c>
      <c r="AB17" s="253">
        <f t="shared" si="13"/>
        <v>90</v>
      </c>
      <c r="AC17" s="253" t="str">
        <f t="shared" si="13"/>
        <v/>
      </c>
      <c r="AD17" s="253" t="str">
        <f t="shared" si="13"/>
        <v/>
      </c>
      <c r="AE17" s="254">
        <f t="shared" ref="AE17:AN17" si="14">IFERROR(RANK(U17,$U17:$AD17,0)+COUNTIF($U17:U17,U17)-1,"")</f>
        <v>1</v>
      </c>
      <c r="AF17" s="254" t="str">
        <f t="shared" si="14"/>
        <v/>
      </c>
      <c r="AG17" s="254" t="str">
        <f t="shared" si="14"/>
        <v/>
      </c>
      <c r="AH17" s="254" t="str">
        <f t="shared" si="14"/>
        <v/>
      </c>
      <c r="AI17" s="254">
        <f t="shared" si="14"/>
        <v>5</v>
      </c>
      <c r="AJ17" s="254">
        <f t="shared" si="14"/>
        <v>2</v>
      </c>
      <c r="AK17" s="254">
        <f t="shared" si="14"/>
        <v>3</v>
      </c>
      <c r="AL17" s="254">
        <f t="shared" si="14"/>
        <v>4</v>
      </c>
      <c r="AM17" s="254" t="str">
        <f t="shared" si="14"/>
        <v/>
      </c>
      <c r="AN17" s="254" t="str">
        <f t="shared" si="14"/>
        <v/>
      </c>
      <c r="AO17" s="379" t="str">
        <f t="shared" ref="AO17:AO65" si="15">IF(D17&gt;=R17,$D$15,"")</f>
        <v>mampu menyimak serta memahami pesan lisan, dan informasi dari tembang dolanan/kejung en-maenan</v>
      </c>
      <c r="AP17" s="380" t="str">
        <f t="shared" ref="AP17:AP65" si="16">IF(E17&gt;=R17,$E$15,"")</f>
        <v>mampu melagukan tembang dolanan/kèjhung ènmaènan</v>
      </c>
      <c r="AQ17" s="380" t="str">
        <f t="shared" ref="AQ17:AQ65" si="17">IF(F17&gt;=R17,$F$15,"")</f>
        <v/>
      </c>
      <c r="AR17" s="380" t="str">
        <f t="shared" ref="AR17:AR65" si="18">IF(G17&gt;=R17,$G$15,"")</f>
        <v>mampu membaca kata dalam aksara Jawa legena dan sandhangan swara)/carakan Madhurâ (aksara ghâjâng, sanḍhângan, pangangghuy)</v>
      </c>
      <c r="AS17" s="380" t="str">
        <f t="shared" ref="AS17:AS65" si="19">IF(H17&gt;=R17,$H$15,"")</f>
        <v>mampu menulis kata dan kalimat sederhana dalam aksara Jawa (legena dan sandhangan swara)/carakan Madhurâ (aksara ghâjâng, sanḍhângan, pangangghuy)</v>
      </c>
      <c r="AT17" s="380" t="str">
        <f t="shared" ref="AT17:AT65" si="20">IF(I17&gt;=R17,$I$15,"")</f>
        <v>mampu mengidentifikasi bentuk sandhangan aksara Jawa.</v>
      </c>
      <c r="AU17" s="380" t="str">
        <f t="shared" ref="AU17:AU65" si="21">IF(J17&gt;=R17,$J$15,"")</f>
        <v>mampu menulis kata menggunakan sandhangan aksara Jawa.</v>
      </c>
      <c r="AV17" s="380" t="str">
        <f t="shared" ref="AV17:AV65" si="22">IF(K17&gt;=R17,$K$15,"")</f>
        <v>mampu menulis kalimat sederhana dengan menggunakan sandhangan aksara Jawa</v>
      </c>
      <c r="AW17" s="380" t="str">
        <f t="shared" ref="AW17:AW65" si="23">IF(L17&gt;=R17,$L$15,"")</f>
        <v/>
      </c>
      <c r="AX17" s="380" t="str">
        <f t="shared" ref="AX17:AX65" si="24">IF(M17&gt;=R17,$M$15,"")</f>
        <v/>
      </c>
      <c r="AY17" s="255" t="str">
        <f t="shared" ref="AY17:BH17" si="25">IF(D17&lt;$R$16,D17,"")</f>
        <v/>
      </c>
      <c r="AZ17" s="255">
        <f t="shared" si="25"/>
        <v>82</v>
      </c>
      <c r="BA17" s="255">
        <f t="shared" si="25"/>
        <v>80</v>
      </c>
      <c r="BB17" s="255">
        <f t="shared" si="25"/>
        <v>82</v>
      </c>
      <c r="BC17" s="255" t="str">
        <f t="shared" si="25"/>
        <v/>
      </c>
      <c r="BD17" s="255" t="str">
        <f t="shared" si="25"/>
        <v/>
      </c>
      <c r="BE17" s="255" t="str">
        <f t="shared" si="25"/>
        <v/>
      </c>
      <c r="BF17" s="255" t="str">
        <f t="shared" si="25"/>
        <v/>
      </c>
      <c r="BG17" s="255">
        <f t="shared" si="25"/>
        <v>0</v>
      </c>
      <c r="BH17" s="255">
        <f t="shared" si="25"/>
        <v>0</v>
      </c>
      <c r="BI17" s="225" t="str">
        <f t="shared" ref="BI17:BR17" si="26">IFERROR(RANK(AY17,$AY17:$BH17,0)+COUNTIF($AY17:AY17,AY17)-1,"")</f>
        <v/>
      </c>
      <c r="BJ17" s="225">
        <f t="shared" si="26"/>
        <v>1</v>
      </c>
      <c r="BK17" s="225">
        <f t="shared" si="26"/>
        <v>3</v>
      </c>
      <c r="BL17" s="225">
        <f t="shared" si="26"/>
        <v>2</v>
      </c>
      <c r="BM17" s="225" t="str">
        <f t="shared" si="26"/>
        <v/>
      </c>
      <c r="BN17" s="225" t="str">
        <f t="shared" si="26"/>
        <v/>
      </c>
      <c r="BO17" s="225" t="str">
        <f t="shared" si="26"/>
        <v/>
      </c>
      <c r="BP17" s="225" t="str">
        <f t="shared" si="26"/>
        <v/>
      </c>
      <c r="BQ17" s="225">
        <f t="shared" si="26"/>
        <v>4</v>
      </c>
      <c r="BR17" s="225">
        <f t="shared" si="26"/>
        <v>5</v>
      </c>
      <c r="BS17" s="379" t="str">
        <f t="shared" ref="BS17:BS65" si="27">IF(D17&lt;R17,$D$15,"")</f>
        <v/>
      </c>
      <c r="BT17" s="377" t="str">
        <f t="shared" ref="BT17:BT65" si="28">IF(E17&lt;R17,$E$15,"")</f>
        <v/>
      </c>
      <c r="BU17" s="377" t="str">
        <f t="shared" ref="BU17:BU65" si="29">IF(F17&lt;R17,$F$15,"")</f>
        <v>mampu memahami aksara Jawa (legena dan sandhangan swara)/carakan Madhurâ (aksara ghâjâng, sanḍhângan,pangangghuy) yang dibacakan atau dari media</v>
      </c>
      <c r="BV17" s="377" t="str">
        <f t="shared" ref="BV17:BV65" si="30">IF(G17&lt;R17,$G$15,"")</f>
        <v/>
      </c>
      <c r="BW17" s="377" t="str">
        <f t="shared" ref="BW17:BW65" si="31">IF(H17&lt;R17,$H$15,"")</f>
        <v/>
      </c>
      <c r="BX17" s="377" t="str">
        <f t="shared" ref="BX17:BX65" si="32">IF(I17&lt;R17,$I$15,"")</f>
        <v/>
      </c>
      <c r="BY17" s="377" t="str">
        <f t="shared" ref="BY17:BY65" si="33">IF(J17&lt;R17,$J$15,"")</f>
        <v/>
      </c>
      <c r="BZ17" s="377" t="str">
        <f t="shared" ref="BZ17:BZ65" si="34">IF(K17&lt;R17,$K$15,"")</f>
        <v/>
      </c>
      <c r="CA17" s="377">
        <f t="shared" ref="CA17:CA65" si="35">IF(L17&lt;R17,$L$15,"")</f>
        <v>0</v>
      </c>
      <c r="CB17" s="377">
        <f t="shared" ref="CB17:CB65" si="36">IF(M17&lt;R17,$M$15,"")</f>
        <v>0</v>
      </c>
      <c r="CC17" s="257" t="str">
        <f t="shared" ref="CC17:CC65" si="37">CONCATENATE("Kompetensi dalam hal ",AO17,AP17,AQ17,AR17,AS17,AT17,AU17,AV17," sudah tercapai.")</f>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17" s="257" t="str">
        <f t="shared" ref="CD17:CD65" si="38">CONCATENATE("Kompetensi dalam hal ",BS17,BT17,BU17,BV17,BW17,BX17,BY17,BZ17," perlu ditingkatkan.")</f>
        <v>Kompetensi dalam hal mampu memahami aksara Jawa (legena dan sandhangan swara)/carakan Madhurâ (aksara ghâjâng, sanḍhângan,pangangghuy) yang dibacakan atau dari media perlu ditingkatkan.</v>
      </c>
    </row>
    <row r="18" spans="1:82" ht="18.75" customHeight="1">
      <c r="A18" s="190"/>
      <c r="B18" s="208">
        <f>'DATA PESERTA DIDIK'!A8</f>
        <v>3</v>
      </c>
      <c r="C18" s="248" t="str">
        <f>'DATA PESERTA DIDIK'!D8</f>
        <v>AKIRA KISSA ZHAFIRAH</v>
      </c>
      <c r="D18" s="249">
        <v>90</v>
      </c>
      <c r="E18" s="249">
        <v>95</v>
      </c>
      <c r="F18" s="249">
        <v>100</v>
      </c>
      <c r="G18" s="249">
        <v>95</v>
      </c>
      <c r="H18" s="249">
        <v>95</v>
      </c>
      <c r="I18" s="249">
        <v>98</v>
      </c>
      <c r="J18" s="249">
        <v>99</v>
      </c>
      <c r="K18" s="249">
        <v>98</v>
      </c>
      <c r="L18" s="249"/>
      <c r="M18" s="249"/>
      <c r="N18" s="250">
        <f t="shared" si="6"/>
        <v>96.25</v>
      </c>
      <c r="O18" s="251"/>
      <c r="P18" s="251">
        <v>93</v>
      </c>
      <c r="Q18" s="250">
        <f t="shared" si="7"/>
        <v>93</v>
      </c>
      <c r="R18" s="250">
        <f t="shared" si="8"/>
        <v>95.166666666666671</v>
      </c>
      <c r="S18" s="190"/>
      <c r="T18" s="190"/>
      <c r="U18" s="253">
        <f t="shared" ref="U18:AD18" si="39">IF(D18&gt;=$R$16,D18,"")</f>
        <v>90</v>
      </c>
      <c r="V18" s="253">
        <f t="shared" si="39"/>
        <v>95</v>
      </c>
      <c r="W18" s="253">
        <f t="shared" si="39"/>
        <v>100</v>
      </c>
      <c r="X18" s="253">
        <f t="shared" si="39"/>
        <v>95</v>
      </c>
      <c r="Y18" s="253">
        <f t="shared" si="39"/>
        <v>95</v>
      </c>
      <c r="Z18" s="253">
        <f t="shared" si="39"/>
        <v>98</v>
      </c>
      <c r="AA18" s="253">
        <f t="shared" si="39"/>
        <v>99</v>
      </c>
      <c r="AB18" s="253">
        <f t="shared" si="39"/>
        <v>98</v>
      </c>
      <c r="AC18" s="253" t="str">
        <f t="shared" si="39"/>
        <v/>
      </c>
      <c r="AD18" s="253" t="str">
        <f t="shared" si="39"/>
        <v/>
      </c>
      <c r="AE18" s="254">
        <f t="shared" ref="AE18:AN18" si="40">IFERROR(RANK(U18,$U18:$AD18,0)+COUNTIF($U18:U18,U18)-1,"")</f>
        <v>8</v>
      </c>
      <c r="AF18" s="254">
        <f t="shared" si="40"/>
        <v>5</v>
      </c>
      <c r="AG18" s="254">
        <f t="shared" si="40"/>
        <v>1</v>
      </c>
      <c r="AH18" s="254">
        <f t="shared" si="40"/>
        <v>6</v>
      </c>
      <c r="AI18" s="254">
        <f t="shared" si="40"/>
        <v>7</v>
      </c>
      <c r="AJ18" s="254">
        <f t="shared" si="40"/>
        <v>3</v>
      </c>
      <c r="AK18" s="254">
        <f t="shared" si="40"/>
        <v>2</v>
      </c>
      <c r="AL18" s="254">
        <f t="shared" si="40"/>
        <v>4</v>
      </c>
      <c r="AM18" s="254" t="str">
        <f t="shared" si="40"/>
        <v/>
      </c>
      <c r="AN18" s="254" t="str">
        <f t="shared" si="40"/>
        <v/>
      </c>
      <c r="AO18" s="379" t="str">
        <f t="shared" si="15"/>
        <v/>
      </c>
      <c r="AP18" s="380" t="str">
        <f t="shared" si="16"/>
        <v/>
      </c>
      <c r="AQ18" s="380" t="str">
        <f t="shared" si="17"/>
        <v>mampu memahami aksara Jawa (legena dan sandhangan swara)/carakan Madhurâ (aksara ghâjâng, sanḍhângan,pangangghuy) yang dibacakan atau dari media</v>
      </c>
      <c r="AR18" s="380" t="str">
        <f t="shared" si="18"/>
        <v/>
      </c>
      <c r="AS18" s="380" t="str">
        <f t="shared" si="19"/>
        <v/>
      </c>
      <c r="AT18" s="380" t="str">
        <f t="shared" si="20"/>
        <v>mampu mengidentifikasi bentuk sandhangan aksara Jawa.</v>
      </c>
      <c r="AU18" s="380" t="str">
        <f t="shared" si="21"/>
        <v>mampu menulis kata menggunakan sandhangan aksara Jawa.</v>
      </c>
      <c r="AV18" s="380" t="str">
        <f t="shared" si="22"/>
        <v>mampu menulis kalimat sederhana dengan menggunakan sandhangan aksara Jawa</v>
      </c>
      <c r="AW18" s="380" t="str">
        <f t="shared" si="23"/>
        <v/>
      </c>
      <c r="AX18" s="380" t="str">
        <f t="shared" si="24"/>
        <v/>
      </c>
      <c r="AY18" s="255" t="str">
        <f t="shared" ref="AY18:BH18" si="41">IF(D18&lt;$R$16,D18,"")</f>
        <v/>
      </c>
      <c r="AZ18" s="255" t="str">
        <f t="shared" si="41"/>
        <v/>
      </c>
      <c r="BA18" s="255" t="str">
        <f t="shared" si="41"/>
        <v/>
      </c>
      <c r="BB18" s="255" t="str">
        <f t="shared" si="41"/>
        <v/>
      </c>
      <c r="BC18" s="255" t="str">
        <f t="shared" si="41"/>
        <v/>
      </c>
      <c r="BD18" s="255" t="str">
        <f t="shared" si="41"/>
        <v/>
      </c>
      <c r="BE18" s="255" t="str">
        <f t="shared" si="41"/>
        <v/>
      </c>
      <c r="BF18" s="255" t="str">
        <f t="shared" si="41"/>
        <v/>
      </c>
      <c r="BG18" s="255">
        <f t="shared" si="41"/>
        <v>0</v>
      </c>
      <c r="BH18" s="255">
        <f t="shared" si="41"/>
        <v>0</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t="str">
        <f t="shared" si="42"/>
        <v/>
      </c>
      <c r="BQ18" s="225">
        <f t="shared" si="42"/>
        <v>1</v>
      </c>
      <c r="BR18" s="225">
        <f t="shared" si="42"/>
        <v>2</v>
      </c>
      <c r="BS18" s="379" t="str">
        <f t="shared" si="27"/>
        <v>mampu menyimak serta memahami pesan lisan, dan informasi dari tembang dolanan/kejung en-maenan</v>
      </c>
      <c r="BT18" s="377" t="str">
        <f t="shared" si="28"/>
        <v>mampu melagukan tembang dolanan/kèjhung ènmaènan</v>
      </c>
      <c r="BU18" s="377" t="str">
        <f t="shared" si="29"/>
        <v/>
      </c>
      <c r="BV18" s="377" t="str">
        <f t="shared" si="30"/>
        <v>mampu membaca kata dalam aksara Jawa legena dan sandhangan swara)/carakan Madhurâ (aksara ghâjâng, sanḍhângan, pangangghuy)</v>
      </c>
      <c r="BW18" s="377" t="str">
        <f t="shared" si="31"/>
        <v>mampu menulis kata dan kalimat sederhana dalam aksara Jawa (legena dan sandhangan swara)/carakan Madhurâ (aksara ghâjâng, sanḍhângan, pangangghuy)</v>
      </c>
      <c r="BX18" s="377" t="str">
        <f t="shared" si="32"/>
        <v/>
      </c>
      <c r="BY18" s="377" t="str">
        <f t="shared" si="33"/>
        <v/>
      </c>
      <c r="BZ18" s="377" t="str">
        <f t="shared" si="34"/>
        <v/>
      </c>
      <c r="CA18" s="377">
        <f t="shared" si="35"/>
        <v>0</v>
      </c>
      <c r="CB18" s="377">
        <f t="shared" si="36"/>
        <v>0</v>
      </c>
      <c r="CC18" s="257" t="str">
        <f t="shared" si="37"/>
        <v>Kompetensi dalam hal mampu memahami aksara Jawa (legena dan sandhangan swara)/carakan Madhurâ (aksara ghâjâng, sanḍhângan,pangangghuy) yang dibacakan atau dari mediamampu mengidentifikasi bentuk sandhangan aksara Jawa.mampu menulis kata menggunakan sandhangan aksara Jawa.mampu menulis kalimat sederhana dengan menggunakan sandhangan aksara Jawa sudah tercapai.</v>
      </c>
      <c r="CD18" s="257" t="str">
        <f t="shared" si="38"/>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19" spans="1:82" ht="18.75" customHeight="1">
      <c r="A19" s="190"/>
      <c r="B19" s="208">
        <f>'DATA PESERTA DIDIK'!A9</f>
        <v>4</v>
      </c>
      <c r="C19" s="248" t="str">
        <f>'DATA PESERTA DIDIK'!D9</f>
        <v>ALANA SALSABILA</v>
      </c>
      <c r="D19" s="249">
        <v>90</v>
      </c>
      <c r="E19" s="249">
        <v>95</v>
      </c>
      <c r="F19" s="249">
        <v>98</v>
      </c>
      <c r="G19" s="249">
        <v>95</v>
      </c>
      <c r="H19" s="249">
        <v>95</v>
      </c>
      <c r="I19" s="249">
        <v>98</v>
      </c>
      <c r="J19" s="249">
        <v>99</v>
      </c>
      <c r="K19" s="249">
        <v>99</v>
      </c>
      <c r="L19" s="249"/>
      <c r="M19" s="249"/>
      <c r="N19" s="250">
        <f t="shared" si="6"/>
        <v>96.125</v>
      </c>
      <c r="O19" s="251"/>
      <c r="P19" s="251">
        <v>90</v>
      </c>
      <c r="Q19" s="250">
        <f t="shared" si="7"/>
        <v>90</v>
      </c>
      <c r="R19" s="250">
        <f t="shared" si="8"/>
        <v>94.083333333333329</v>
      </c>
      <c r="S19" s="190"/>
      <c r="T19" s="190"/>
      <c r="U19" s="253">
        <f t="shared" ref="U19:AD19" si="43">IF(D19&gt;=$R$16,D19,"")</f>
        <v>90</v>
      </c>
      <c r="V19" s="253">
        <f t="shared" si="43"/>
        <v>95</v>
      </c>
      <c r="W19" s="253">
        <f t="shared" si="43"/>
        <v>98</v>
      </c>
      <c r="X19" s="253">
        <f t="shared" si="43"/>
        <v>95</v>
      </c>
      <c r="Y19" s="253">
        <f t="shared" si="43"/>
        <v>95</v>
      </c>
      <c r="Z19" s="253">
        <f t="shared" si="43"/>
        <v>98</v>
      </c>
      <c r="AA19" s="253">
        <f t="shared" si="43"/>
        <v>99</v>
      </c>
      <c r="AB19" s="253">
        <f t="shared" si="43"/>
        <v>99</v>
      </c>
      <c r="AC19" s="253" t="str">
        <f t="shared" si="43"/>
        <v/>
      </c>
      <c r="AD19" s="253" t="str">
        <f t="shared" si="43"/>
        <v/>
      </c>
      <c r="AE19" s="254">
        <f t="shared" ref="AE19:AN19" si="44">IFERROR(RANK(U19,$U19:$AD19,0)+COUNTIF($U19:U19,U19)-1,"")</f>
        <v>8</v>
      </c>
      <c r="AF19" s="254">
        <f t="shared" si="44"/>
        <v>5</v>
      </c>
      <c r="AG19" s="254">
        <f t="shared" si="44"/>
        <v>3</v>
      </c>
      <c r="AH19" s="254">
        <f t="shared" si="44"/>
        <v>6</v>
      </c>
      <c r="AI19" s="254">
        <f t="shared" si="44"/>
        <v>7</v>
      </c>
      <c r="AJ19" s="254">
        <f t="shared" si="44"/>
        <v>4</v>
      </c>
      <c r="AK19" s="254">
        <f t="shared" si="44"/>
        <v>1</v>
      </c>
      <c r="AL19" s="254">
        <f t="shared" si="44"/>
        <v>2</v>
      </c>
      <c r="AM19" s="254" t="str">
        <f t="shared" si="44"/>
        <v/>
      </c>
      <c r="AN19" s="254" t="str">
        <f t="shared" si="44"/>
        <v/>
      </c>
      <c r="AO19" s="379" t="str">
        <f t="shared" si="15"/>
        <v/>
      </c>
      <c r="AP19" s="380" t="str">
        <f t="shared" si="16"/>
        <v>mampu melagukan tembang dolanan/kèjhung ènmaènan</v>
      </c>
      <c r="AQ19" s="380" t="str">
        <f t="shared" si="17"/>
        <v>mampu memahami aksara Jawa (legena dan sandhangan swara)/carakan Madhurâ (aksara ghâjâng, sanḍhângan,pangangghuy) yang dibacakan atau dari media</v>
      </c>
      <c r="AR19" s="380" t="str">
        <f t="shared" si="18"/>
        <v>mampu membaca kata dalam aksara Jawa legena dan sandhangan swara)/carakan Madhurâ (aksara ghâjâng, sanḍhângan, pangangghuy)</v>
      </c>
      <c r="AS19" s="380" t="str">
        <f t="shared" si="19"/>
        <v>mampu menulis kata dan kalimat sederhana dalam aksara Jawa (legena dan sandhangan swara)/carakan Madhurâ (aksara ghâjâng, sanḍhângan, pangangghuy)</v>
      </c>
      <c r="AT19" s="380" t="str">
        <f t="shared" si="20"/>
        <v>mampu mengidentifikasi bentuk sandhangan aksara Jawa.</v>
      </c>
      <c r="AU19" s="380" t="str">
        <f t="shared" si="21"/>
        <v>mampu menulis kata menggunakan sandhangan aksara Jawa.</v>
      </c>
      <c r="AV19" s="380" t="str">
        <f t="shared" si="22"/>
        <v>mampu menulis kalimat sederhana dengan menggunakan sandhangan aksara Jawa</v>
      </c>
      <c r="AW19" s="380" t="str">
        <f t="shared" si="23"/>
        <v/>
      </c>
      <c r="AX19" s="380" t="str">
        <f t="shared" si="24"/>
        <v/>
      </c>
      <c r="AY19" s="255" t="str">
        <f t="shared" ref="AY19:BH19" si="45">IF(D19&lt;$R$16,D19,"")</f>
        <v/>
      </c>
      <c r="AZ19" s="255" t="str">
        <f t="shared" si="45"/>
        <v/>
      </c>
      <c r="BA19" s="255" t="str">
        <f t="shared" si="45"/>
        <v/>
      </c>
      <c r="BB19" s="255" t="str">
        <f t="shared" si="45"/>
        <v/>
      </c>
      <c r="BC19" s="255" t="str">
        <f t="shared" si="45"/>
        <v/>
      </c>
      <c r="BD19" s="255" t="str">
        <f t="shared" si="45"/>
        <v/>
      </c>
      <c r="BE19" s="255" t="str">
        <f t="shared" si="45"/>
        <v/>
      </c>
      <c r="BF19" s="255" t="str">
        <f t="shared" si="45"/>
        <v/>
      </c>
      <c r="BG19" s="255">
        <f t="shared" si="45"/>
        <v>0</v>
      </c>
      <c r="BH19" s="255">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t="str">
        <f t="shared" si="46"/>
        <v/>
      </c>
      <c r="BQ19" s="225">
        <f t="shared" si="46"/>
        <v>1</v>
      </c>
      <c r="BR19" s="225">
        <f t="shared" si="46"/>
        <v>2</v>
      </c>
      <c r="BS19" s="379" t="str">
        <f t="shared" si="27"/>
        <v>mampu menyimak serta memahami pesan lisan, dan informasi dari tembang dolanan/kejung en-maenan</v>
      </c>
      <c r="BT19" s="377" t="str">
        <f t="shared" si="28"/>
        <v/>
      </c>
      <c r="BU19" s="377" t="str">
        <f t="shared" si="29"/>
        <v/>
      </c>
      <c r="BV19" s="377" t="str">
        <f t="shared" si="30"/>
        <v/>
      </c>
      <c r="BW19" s="377" t="str">
        <f t="shared" si="31"/>
        <v/>
      </c>
      <c r="BX19" s="377" t="str">
        <f t="shared" si="32"/>
        <v/>
      </c>
      <c r="BY19" s="377" t="str">
        <f t="shared" si="33"/>
        <v/>
      </c>
      <c r="BZ19" s="377" t="str">
        <f t="shared" si="34"/>
        <v/>
      </c>
      <c r="CA19" s="377">
        <f t="shared" si="35"/>
        <v>0</v>
      </c>
      <c r="CB19" s="377">
        <f t="shared" si="36"/>
        <v>0</v>
      </c>
      <c r="CC19" s="257" t="str">
        <f t="shared" si="37"/>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19" s="257" t="str">
        <f t="shared" si="38"/>
        <v>Kompetensi dalam hal mampu menyimak serta memahami pesan lisan, dan informasi dari tembang dolanan/kejung en-maenan perlu ditingkatkan.</v>
      </c>
    </row>
    <row r="20" spans="1:82" ht="18.75" customHeight="1">
      <c r="A20" s="190"/>
      <c r="B20" s="208">
        <f>'DATA PESERTA DIDIK'!A10</f>
        <v>5</v>
      </c>
      <c r="C20" s="248" t="str">
        <f>'DATA PESERTA DIDIK'!D10</f>
        <v>ANDRA MAHARDIKA IBRAHIM</v>
      </c>
      <c r="D20" s="249">
        <v>88</v>
      </c>
      <c r="E20" s="249">
        <v>92</v>
      </c>
      <c r="F20" s="249">
        <v>85</v>
      </c>
      <c r="G20" s="249">
        <v>92</v>
      </c>
      <c r="H20" s="249">
        <v>95</v>
      </c>
      <c r="I20" s="249">
        <v>98</v>
      </c>
      <c r="J20" s="249">
        <v>99</v>
      </c>
      <c r="K20" s="249">
        <v>98</v>
      </c>
      <c r="L20" s="249"/>
      <c r="M20" s="249"/>
      <c r="N20" s="250">
        <f t="shared" si="6"/>
        <v>93.375</v>
      </c>
      <c r="O20" s="251"/>
      <c r="P20" s="251">
        <v>92</v>
      </c>
      <c r="Q20" s="250">
        <f t="shared" si="7"/>
        <v>92</v>
      </c>
      <c r="R20" s="250">
        <f t="shared" si="8"/>
        <v>92.916666666666671</v>
      </c>
      <c r="S20" s="190"/>
      <c r="T20" s="190"/>
      <c r="U20" s="253">
        <f t="shared" ref="U20:AD20" si="47">IF(D20&gt;=$R$16,D20,"")</f>
        <v>88</v>
      </c>
      <c r="V20" s="253">
        <f t="shared" si="47"/>
        <v>92</v>
      </c>
      <c r="W20" s="253">
        <f t="shared" si="47"/>
        <v>85</v>
      </c>
      <c r="X20" s="253">
        <f t="shared" si="47"/>
        <v>92</v>
      </c>
      <c r="Y20" s="253">
        <f t="shared" si="47"/>
        <v>95</v>
      </c>
      <c r="Z20" s="253">
        <f t="shared" si="47"/>
        <v>98</v>
      </c>
      <c r="AA20" s="253">
        <f t="shared" si="47"/>
        <v>99</v>
      </c>
      <c r="AB20" s="253">
        <f t="shared" si="47"/>
        <v>98</v>
      </c>
      <c r="AC20" s="253" t="str">
        <f t="shared" si="47"/>
        <v/>
      </c>
      <c r="AD20" s="253" t="str">
        <f t="shared" si="47"/>
        <v/>
      </c>
      <c r="AE20" s="254">
        <f t="shared" ref="AE20:AN20" si="48">IFERROR(RANK(U20,$U20:$AD20,0)+COUNTIF($U20:U20,U20)-1,"")</f>
        <v>7</v>
      </c>
      <c r="AF20" s="254">
        <f t="shared" si="48"/>
        <v>5</v>
      </c>
      <c r="AG20" s="254">
        <f t="shared" si="48"/>
        <v>8</v>
      </c>
      <c r="AH20" s="254">
        <f t="shared" si="48"/>
        <v>6</v>
      </c>
      <c r="AI20" s="254">
        <f t="shared" si="48"/>
        <v>4</v>
      </c>
      <c r="AJ20" s="254">
        <f t="shared" si="48"/>
        <v>2</v>
      </c>
      <c r="AK20" s="254">
        <f t="shared" si="48"/>
        <v>1</v>
      </c>
      <c r="AL20" s="254">
        <f t="shared" si="48"/>
        <v>3</v>
      </c>
      <c r="AM20" s="254" t="str">
        <f t="shared" si="48"/>
        <v/>
      </c>
      <c r="AN20" s="254" t="str">
        <f t="shared" si="48"/>
        <v/>
      </c>
      <c r="AO20" s="379" t="str">
        <f t="shared" si="15"/>
        <v/>
      </c>
      <c r="AP20" s="380" t="str">
        <f t="shared" si="16"/>
        <v/>
      </c>
      <c r="AQ20" s="380" t="str">
        <f t="shared" si="17"/>
        <v/>
      </c>
      <c r="AR20" s="380" t="str">
        <f t="shared" si="18"/>
        <v/>
      </c>
      <c r="AS20" s="380" t="str">
        <f t="shared" si="19"/>
        <v>mampu menulis kata dan kalimat sederhana dalam aksara Jawa (legena dan sandhangan swara)/carakan Madhurâ (aksara ghâjâng, sanḍhângan, pangangghuy)</v>
      </c>
      <c r="AT20" s="380" t="str">
        <f t="shared" si="20"/>
        <v>mampu mengidentifikasi bentuk sandhangan aksara Jawa.</v>
      </c>
      <c r="AU20" s="380" t="str">
        <f t="shared" si="21"/>
        <v>mampu menulis kata menggunakan sandhangan aksara Jawa.</v>
      </c>
      <c r="AV20" s="380" t="str">
        <f t="shared" si="22"/>
        <v>mampu menulis kalimat sederhana dengan menggunakan sandhangan aksara Jawa</v>
      </c>
      <c r="AW20" s="380" t="str">
        <f t="shared" si="23"/>
        <v/>
      </c>
      <c r="AX20" s="380" t="str">
        <f t="shared" si="24"/>
        <v/>
      </c>
      <c r="AY20" s="255" t="str">
        <f t="shared" ref="AY20:BH20" si="49">IF(D20&lt;$R$16,D20,"")</f>
        <v/>
      </c>
      <c r="AZ20" s="255" t="str">
        <f t="shared" si="49"/>
        <v/>
      </c>
      <c r="BA20" s="255" t="str">
        <f t="shared" si="49"/>
        <v/>
      </c>
      <c r="BB20" s="255" t="str">
        <f t="shared" si="49"/>
        <v/>
      </c>
      <c r="BC20" s="255" t="str">
        <f t="shared" si="49"/>
        <v/>
      </c>
      <c r="BD20" s="255" t="str">
        <f t="shared" si="49"/>
        <v/>
      </c>
      <c r="BE20" s="255" t="str">
        <f t="shared" si="49"/>
        <v/>
      </c>
      <c r="BF20" s="255" t="str">
        <f t="shared" si="49"/>
        <v/>
      </c>
      <c r="BG20" s="255">
        <f t="shared" si="49"/>
        <v>0</v>
      </c>
      <c r="BH20" s="255">
        <f t="shared" si="49"/>
        <v>0</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t="str">
        <f t="shared" si="50"/>
        <v/>
      </c>
      <c r="BP20" s="225" t="str">
        <f t="shared" si="50"/>
        <v/>
      </c>
      <c r="BQ20" s="225">
        <f t="shared" si="50"/>
        <v>1</v>
      </c>
      <c r="BR20" s="225">
        <f t="shared" si="50"/>
        <v>2</v>
      </c>
      <c r="BS20" s="379" t="str">
        <f t="shared" si="27"/>
        <v>mampu menyimak serta memahami pesan lisan, dan informasi dari tembang dolanan/kejung en-maenan</v>
      </c>
      <c r="BT20" s="377" t="str">
        <f t="shared" si="28"/>
        <v>mampu melagukan tembang dolanan/kèjhung ènmaènan</v>
      </c>
      <c r="BU20" s="377" t="str">
        <f t="shared" si="29"/>
        <v>mampu memahami aksara Jawa (legena dan sandhangan swara)/carakan Madhurâ (aksara ghâjâng, sanḍhângan,pangangghuy) yang dibacakan atau dari media</v>
      </c>
      <c r="BV20" s="377" t="str">
        <f t="shared" si="30"/>
        <v>mampu membaca kata dalam aksara Jawa legena dan sandhangan swara)/carakan Madhurâ (aksara ghâjâng, sanḍhângan, pangangghuy)</v>
      </c>
      <c r="BW20" s="377" t="str">
        <f t="shared" si="31"/>
        <v/>
      </c>
      <c r="BX20" s="377" t="str">
        <f t="shared" si="32"/>
        <v/>
      </c>
      <c r="BY20" s="377" t="str">
        <f t="shared" si="33"/>
        <v/>
      </c>
      <c r="BZ20" s="377" t="str">
        <f t="shared" si="34"/>
        <v/>
      </c>
      <c r="CA20" s="377">
        <f t="shared" si="35"/>
        <v>0</v>
      </c>
      <c r="CB20" s="377">
        <f t="shared" si="36"/>
        <v>0</v>
      </c>
      <c r="CC20" s="257" t="str">
        <f t="shared" si="37"/>
        <v>Kompetensi dalam hal 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0"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row>
    <row r="21" spans="1:82" ht="18.75" customHeight="1">
      <c r="A21" s="190"/>
      <c r="B21" s="208">
        <f>'DATA PESERTA DIDIK'!A11</f>
        <v>6</v>
      </c>
      <c r="C21" s="248" t="str">
        <f>'DATA PESERTA DIDIK'!D11</f>
        <v>ANINDYASWARI SEKAR TRIANDITA</v>
      </c>
      <c r="D21" s="249">
        <v>86</v>
      </c>
      <c r="E21" s="249">
        <v>90</v>
      </c>
      <c r="F21" s="249">
        <v>97</v>
      </c>
      <c r="G21" s="249">
        <v>90</v>
      </c>
      <c r="H21" s="249">
        <v>90</v>
      </c>
      <c r="I21" s="249">
        <v>99</v>
      </c>
      <c r="J21" s="249">
        <v>98</v>
      </c>
      <c r="K21" s="249">
        <v>97</v>
      </c>
      <c r="L21" s="249"/>
      <c r="M21" s="249"/>
      <c r="N21" s="250">
        <f t="shared" si="6"/>
        <v>93.375</v>
      </c>
      <c r="O21" s="251"/>
      <c r="P21" s="251">
        <v>75</v>
      </c>
      <c r="Q21" s="250">
        <f t="shared" si="7"/>
        <v>75</v>
      </c>
      <c r="R21" s="250">
        <f t="shared" si="8"/>
        <v>87.25</v>
      </c>
      <c r="S21" s="190"/>
      <c r="T21" s="190"/>
      <c r="U21" s="253">
        <f t="shared" ref="U21:AD21" si="51">IF(D21&gt;=$R$16,D21,"")</f>
        <v>86</v>
      </c>
      <c r="V21" s="253">
        <f t="shared" si="51"/>
        <v>90</v>
      </c>
      <c r="W21" s="253">
        <f t="shared" si="51"/>
        <v>97</v>
      </c>
      <c r="X21" s="253">
        <f t="shared" si="51"/>
        <v>90</v>
      </c>
      <c r="Y21" s="253">
        <f t="shared" si="51"/>
        <v>90</v>
      </c>
      <c r="Z21" s="253">
        <f t="shared" si="51"/>
        <v>99</v>
      </c>
      <c r="AA21" s="253">
        <f t="shared" si="51"/>
        <v>98</v>
      </c>
      <c r="AB21" s="253">
        <f t="shared" si="51"/>
        <v>97</v>
      </c>
      <c r="AC21" s="253" t="str">
        <f t="shared" si="51"/>
        <v/>
      </c>
      <c r="AD21" s="253" t="str">
        <f t="shared" si="51"/>
        <v/>
      </c>
      <c r="AE21" s="254">
        <f t="shared" ref="AE21:AN21" si="52">IFERROR(RANK(U21,$U21:$AD21,0)+COUNTIF($U21:U21,U21)-1,"")</f>
        <v>8</v>
      </c>
      <c r="AF21" s="254">
        <f t="shared" si="52"/>
        <v>5</v>
      </c>
      <c r="AG21" s="254">
        <f t="shared" si="52"/>
        <v>3</v>
      </c>
      <c r="AH21" s="254">
        <f t="shared" si="52"/>
        <v>6</v>
      </c>
      <c r="AI21" s="254">
        <f t="shared" si="52"/>
        <v>7</v>
      </c>
      <c r="AJ21" s="254">
        <f t="shared" si="52"/>
        <v>1</v>
      </c>
      <c r="AK21" s="254">
        <f t="shared" si="52"/>
        <v>2</v>
      </c>
      <c r="AL21" s="254">
        <f t="shared" si="52"/>
        <v>4</v>
      </c>
      <c r="AM21" s="254" t="str">
        <f t="shared" si="52"/>
        <v/>
      </c>
      <c r="AN21" s="254" t="str">
        <f t="shared" si="52"/>
        <v/>
      </c>
      <c r="AO21" s="379" t="str">
        <f t="shared" si="15"/>
        <v/>
      </c>
      <c r="AP21" s="380" t="str">
        <f t="shared" si="16"/>
        <v>mampu melagukan tembang dolanan/kèjhung ènmaènan</v>
      </c>
      <c r="AQ21" s="380" t="str">
        <f t="shared" si="17"/>
        <v>mampu memahami aksara Jawa (legena dan sandhangan swara)/carakan Madhurâ (aksara ghâjâng, sanḍhângan,pangangghuy) yang dibacakan atau dari media</v>
      </c>
      <c r="AR21" s="380" t="str">
        <f t="shared" si="18"/>
        <v>mampu membaca kata dalam aksara Jawa legena dan sandhangan swara)/carakan Madhurâ (aksara ghâjâng, sanḍhângan, pangangghuy)</v>
      </c>
      <c r="AS21" s="380" t="str">
        <f t="shared" si="19"/>
        <v>mampu menulis kata dan kalimat sederhana dalam aksara Jawa (legena dan sandhangan swara)/carakan Madhurâ (aksara ghâjâng, sanḍhângan, pangangghuy)</v>
      </c>
      <c r="AT21" s="380" t="str">
        <f t="shared" si="20"/>
        <v>mampu mengidentifikasi bentuk sandhangan aksara Jawa.</v>
      </c>
      <c r="AU21" s="380" t="str">
        <f t="shared" si="21"/>
        <v>mampu menulis kata menggunakan sandhangan aksara Jawa.</v>
      </c>
      <c r="AV21" s="380" t="str">
        <f t="shared" si="22"/>
        <v>mampu menulis kalimat sederhana dengan menggunakan sandhangan aksara Jawa</v>
      </c>
      <c r="AW21" s="380" t="str">
        <f t="shared" si="23"/>
        <v/>
      </c>
      <c r="AX21" s="380" t="str">
        <f t="shared" si="24"/>
        <v/>
      </c>
      <c r="AY21" s="255" t="str">
        <f t="shared" ref="AY21:BH21" si="53">IF(D21&lt;$R$16,D21,"")</f>
        <v/>
      </c>
      <c r="AZ21" s="255" t="str">
        <f t="shared" si="53"/>
        <v/>
      </c>
      <c r="BA21" s="255" t="str">
        <f t="shared" si="53"/>
        <v/>
      </c>
      <c r="BB21" s="255" t="str">
        <f t="shared" si="53"/>
        <v/>
      </c>
      <c r="BC21" s="255" t="str">
        <f t="shared" si="53"/>
        <v/>
      </c>
      <c r="BD21" s="255" t="str">
        <f t="shared" si="53"/>
        <v/>
      </c>
      <c r="BE21" s="255" t="str">
        <f t="shared" si="53"/>
        <v/>
      </c>
      <c r="BF21" s="255" t="str">
        <f t="shared" si="53"/>
        <v/>
      </c>
      <c r="BG21" s="255">
        <f t="shared" si="53"/>
        <v>0</v>
      </c>
      <c r="BH21" s="255">
        <f t="shared" si="53"/>
        <v>0</v>
      </c>
      <c r="BI21" s="225" t="str">
        <f t="shared" ref="BI21:BR21" si="54">IFERROR(RANK(AY21,$AY21:$BH21,0)+COUNTIF($AY21:AY21,AY21)-1,"")</f>
        <v/>
      </c>
      <c r="BJ21" s="225" t="str">
        <f t="shared" si="54"/>
        <v/>
      </c>
      <c r="BK21" s="225" t="str">
        <f t="shared" si="54"/>
        <v/>
      </c>
      <c r="BL21" s="225" t="str">
        <f t="shared" si="54"/>
        <v/>
      </c>
      <c r="BM21" s="225" t="str">
        <f t="shared" si="54"/>
        <v/>
      </c>
      <c r="BN21" s="225" t="str">
        <f t="shared" si="54"/>
        <v/>
      </c>
      <c r="BO21" s="225" t="str">
        <f t="shared" si="54"/>
        <v/>
      </c>
      <c r="BP21" s="225" t="str">
        <f t="shared" si="54"/>
        <v/>
      </c>
      <c r="BQ21" s="225">
        <f t="shared" si="54"/>
        <v>1</v>
      </c>
      <c r="BR21" s="225">
        <f t="shared" si="54"/>
        <v>2</v>
      </c>
      <c r="BS21" s="379" t="str">
        <f t="shared" si="27"/>
        <v>mampu menyimak serta memahami pesan lisan, dan informasi dari tembang dolanan/kejung en-maenan</v>
      </c>
      <c r="BT21" s="377" t="str">
        <f t="shared" si="28"/>
        <v/>
      </c>
      <c r="BU21" s="377" t="str">
        <f t="shared" si="29"/>
        <v/>
      </c>
      <c r="BV21" s="377" t="str">
        <f t="shared" si="30"/>
        <v/>
      </c>
      <c r="BW21" s="377" t="str">
        <f t="shared" si="31"/>
        <v/>
      </c>
      <c r="BX21" s="377" t="str">
        <f t="shared" si="32"/>
        <v/>
      </c>
      <c r="BY21" s="377" t="str">
        <f t="shared" si="33"/>
        <v/>
      </c>
      <c r="BZ21" s="377" t="str">
        <f t="shared" si="34"/>
        <v/>
      </c>
      <c r="CA21" s="377">
        <f t="shared" si="35"/>
        <v>0</v>
      </c>
      <c r="CB21" s="377">
        <f t="shared" si="36"/>
        <v>0</v>
      </c>
      <c r="CC21" s="257" t="str">
        <f t="shared" si="37"/>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1" s="257" t="str">
        <f t="shared" si="38"/>
        <v>Kompetensi dalam hal mampu menyimak serta memahami pesan lisan, dan informasi dari tembang dolanan/kejung en-maenan perlu ditingkatkan.</v>
      </c>
    </row>
    <row r="22" spans="1:82" ht="18.75" customHeight="1">
      <c r="A22" s="190"/>
      <c r="B22" s="208">
        <f>'DATA PESERTA DIDIK'!A12</f>
        <v>7</v>
      </c>
      <c r="C22" s="248" t="str">
        <f>'DATA PESERTA DIDIK'!D12</f>
        <v>AQUEENA NASYWAH ELSYIFANIE</v>
      </c>
      <c r="D22" s="249">
        <v>95</v>
      </c>
      <c r="E22" s="249">
        <v>90</v>
      </c>
      <c r="F22" s="249">
        <v>94</v>
      </c>
      <c r="G22" s="249">
        <v>85</v>
      </c>
      <c r="H22" s="249">
        <v>90</v>
      </c>
      <c r="I22" s="249">
        <v>100</v>
      </c>
      <c r="J22" s="249">
        <v>99</v>
      </c>
      <c r="K22" s="249">
        <v>96</v>
      </c>
      <c r="L22" s="249"/>
      <c r="M22" s="249"/>
      <c r="N22" s="250">
        <f t="shared" si="6"/>
        <v>93.625</v>
      </c>
      <c r="O22" s="251"/>
      <c r="P22" s="251">
        <v>72</v>
      </c>
      <c r="Q22" s="250">
        <f t="shared" si="7"/>
        <v>72</v>
      </c>
      <c r="R22" s="250">
        <f t="shared" si="8"/>
        <v>86.416666666666671</v>
      </c>
      <c r="S22" s="190"/>
      <c r="T22" s="190"/>
      <c r="U22" s="253">
        <f t="shared" ref="U22:AD22" si="55">IF(D22&gt;=$R$16,D22,"")</f>
        <v>95</v>
      </c>
      <c r="V22" s="253">
        <f t="shared" si="55"/>
        <v>90</v>
      </c>
      <c r="W22" s="253">
        <f t="shared" si="55"/>
        <v>94</v>
      </c>
      <c r="X22" s="253">
        <f t="shared" si="55"/>
        <v>85</v>
      </c>
      <c r="Y22" s="253">
        <f t="shared" si="55"/>
        <v>90</v>
      </c>
      <c r="Z22" s="253">
        <f t="shared" si="55"/>
        <v>100</v>
      </c>
      <c r="AA22" s="253">
        <f t="shared" si="55"/>
        <v>99</v>
      </c>
      <c r="AB22" s="253">
        <f t="shared" si="55"/>
        <v>96</v>
      </c>
      <c r="AC22" s="253" t="str">
        <f t="shared" si="55"/>
        <v/>
      </c>
      <c r="AD22" s="253" t="str">
        <f t="shared" si="55"/>
        <v/>
      </c>
      <c r="AE22" s="254">
        <f t="shared" ref="AE22:AN22" si="56">IFERROR(RANK(U22,$U22:$AD22,0)+COUNTIF($U22:U22,U22)-1,"")</f>
        <v>4</v>
      </c>
      <c r="AF22" s="254">
        <f t="shared" si="56"/>
        <v>6</v>
      </c>
      <c r="AG22" s="254">
        <f t="shared" si="56"/>
        <v>5</v>
      </c>
      <c r="AH22" s="254">
        <f t="shared" si="56"/>
        <v>8</v>
      </c>
      <c r="AI22" s="254">
        <f t="shared" si="56"/>
        <v>7</v>
      </c>
      <c r="AJ22" s="254">
        <f t="shared" si="56"/>
        <v>1</v>
      </c>
      <c r="AK22" s="254">
        <f t="shared" si="56"/>
        <v>2</v>
      </c>
      <c r="AL22" s="254">
        <f t="shared" si="56"/>
        <v>3</v>
      </c>
      <c r="AM22" s="254" t="str">
        <f t="shared" si="56"/>
        <v/>
      </c>
      <c r="AN22" s="254" t="str">
        <f t="shared" si="56"/>
        <v/>
      </c>
      <c r="AO22" s="379" t="str">
        <f t="shared" si="15"/>
        <v>mampu menyimak serta memahami pesan lisan, dan informasi dari tembang dolanan/kejung en-maenan</v>
      </c>
      <c r="AP22" s="380" t="str">
        <f t="shared" si="16"/>
        <v>mampu melagukan tembang dolanan/kèjhung ènmaènan</v>
      </c>
      <c r="AQ22" s="380" t="str">
        <f t="shared" si="17"/>
        <v>mampu memahami aksara Jawa (legena dan sandhangan swara)/carakan Madhurâ (aksara ghâjâng, sanḍhângan,pangangghuy) yang dibacakan atau dari media</v>
      </c>
      <c r="AR22" s="380" t="str">
        <f t="shared" si="18"/>
        <v/>
      </c>
      <c r="AS22" s="380" t="str">
        <f t="shared" si="19"/>
        <v>mampu menulis kata dan kalimat sederhana dalam aksara Jawa (legena dan sandhangan swara)/carakan Madhurâ (aksara ghâjâng, sanḍhângan, pangangghuy)</v>
      </c>
      <c r="AT22" s="380" t="str">
        <f t="shared" si="20"/>
        <v>mampu mengidentifikasi bentuk sandhangan aksara Jawa.</v>
      </c>
      <c r="AU22" s="380" t="str">
        <f t="shared" si="21"/>
        <v>mampu menulis kata menggunakan sandhangan aksara Jawa.</v>
      </c>
      <c r="AV22" s="380" t="str">
        <f t="shared" si="22"/>
        <v>mampu menulis kalimat sederhana dengan menggunakan sandhangan aksara Jawa</v>
      </c>
      <c r="AW22" s="380" t="str">
        <f t="shared" si="23"/>
        <v/>
      </c>
      <c r="AX22" s="380" t="str">
        <f t="shared" si="24"/>
        <v/>
      </c>
      <c r="AY22" s="255" t="str">
        <f t="shared" ref="AY22:BH22" si="57">IF(D22&lt;$R$16,D22,"")</f>
        <v/>
      </c>
      <c r="AZ22" s="255" t="str">
        <f t="shared" si="57"/>
        <v/>
      </c>
      <c r="BA22" s="255" t="str">
        <f t="shared" si="57"/>
        <v/>
      </c>
      <c r="BB22" s="255" t="str">
        <f t="shared" si="57"/>
        <v/>
      </c>
      <c r="BC22" s="255" t="str">
        <f t="shared" si="57"/>
        <v/>
      </c>
      <c r="BD22" s="255" t="str">
        <f t="shared" si="57"/>
        <v/>
      </c>
      <c r="BE22" s="255" t="str">
        <f t="shared" si="57"/>
        <v/>
      </c>
      <c r="BF22" s="255" t="str">
        <f t="shared" si="57"/>
        <v/>
      </c>
      <c r="BG22" s="255">
        <f t="shared" si="57"/>
        <v>0</v>
      </c>
      <c r="BH22" s="255">
        <f t="shared" si="57"/>
        <v>0</v>
      </c>
      <c r="BI22" s="225" t="str">
        <f t="shared" ref="BI22:BR22" si="58">IFERROR(RANK(AY22,$AY22:$BH22,0)+COUNTIF($AY22:AY22,AY22)-1,"")</f>
        <v/>
      </c>
      <c r="BJ22" s="225" t="str">
        <f t="shared" si="58"/>
        <v/>
      </c>
      <c r="BK22" s="225" t="str">
        <f t="shared" si="58"/>
        <v/>
      </c>
      <c r="BL22" s="225" t="str">
        <f t="shared" si="58"/>
        <v/>
      </c>
      <c r="BM22" s="225" t="str">
        <f t="shared" si="58"/>
        <v/>
      </c>
      <c r="BN22" s="225" t="str">
        <f t="shared" si="58"/>
        <v/>
      </c>
      <c r="BO22" s="225" t="str">
        <f t="shared" si="58"/>
        <v/>
      </c>
      <c r="BP22" s="225" t="str">
        <f t="shared" si="58"/>
        <v/>
      </c>
      <c r="BQ22" s="225">
        <f t="shared" si="58"/>
        <v>1</v>
      </c>
      <c r="BR22" s="225">
        <f t="shared" si="58"/>
        <v>2</v>
      </c>
      <c r="BS22" s="379" t="str">
        <f t="shared" si="27"/>
        <v/>
      </c>
      <c r="BT22" s="377" t="str">
        <f t="shared" si="28"/>
        <v/>
      </c>
      <c r="BU22" s="377" t="str">
        <f t="shared" si="29"/>
        <v/>
      </c>
      <c r="BV22" s="377" t="str">
        <f t="shared" si="30"/>
        <v>mampu membaca kata dalam aksara Jawa legena dan sandhangan swara)/carakan Madhurâ (aksara ghâjâng, sanḍhângan, pangangghuy)</v>
      </c>
      <c r="BW22" s="377" t="str">
        <f t="shared" si="31"/>
        <v/>
      </c>
      <c r="BX22" s="377" t="str">
        <f t="shared" si="32"/>
        <v/>
      </c>
      <c r="BY22" s="377" t="str">
        <f t="shared" si="33"/>
        <v/>
      </c>
      <c r="BZ22" s="377" t="str">
        <f t="shared" si="34"/>
        <v/>
      </c>
      <c r="CA22" s="377">
        <f t="shared" si="35"/>
        <v>0</v>
      </c>
      <c r="CB22" s="377">
        <f t="shared" si="36"/>
        <v>0</v>
      </c>
      <c r="CC22" s="257" t="str">
        <f t="shared" si="37"/>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2" s="257" t="str">
        <f t="shared" si="38"/>
        <v>Kompetensi dalam hal mampu membaca kata dalam aksara Jawa legena dan sandhangan swara)/carakan Madhurâ (aksara ghâjâng, sanḍhângan, pangangghuy) perlu ditingkatkan.</v>
      </c>
    </row>
    <row r="23" spans="1:82" ht="18.75" customHeight="1">
      <c r="A23" s="190"/>
      <c r="B23" s="208">
        <f>'DATA PESERTA DIDIK'!A13</f>
        <v>8</v>
      </c>
      <c r="C23" s="248" t="str">
        <f>'DATA PESERTA DIDIK'!D13</f>
        <v>ARKA HANDY ADYA PURNOMO</v>
      </c>
      <c r="D23" s="249">
        <v>90</v>
      </c>
      <c r="E23" s="249">
        <v>90</v>
      </c>
      <c r="F23" s="249">
        <v>85</v>
      </c>
      <c r="G23" s="249">
        <v>90</v>
      </c>
      <c r="H23" s="249">
        <v>95</v>
      </c>
      <c r="I23" s="249">
        <v>90</v>
      </c>
      <c r="J23" s="249">
        <v>99</v>
      </c>
      <c r="K23" s="249">
        <v>99</v>
      </c>
      <c r="L23" s="249"/>
      <c r="M23" s="249"/>
      <c r="N23" s="250">
        <f>IFERROR(AVERAGE(D23:M23),"-")</f>
        <v>92.25</v>
      </c>
      <c r="O23" s="251"/>
      <c r="P23" s="251">
        <v>87</v>
      </c>
      <c r="Q23" s="250">
        <f t="shared" si="7"/>
        <v>87</v>
      </c>
      <c r="R23" s="250">
        <f t="shared" si="8"/>
        <v>90.5</v>
      </c>
      <c r="S23" s="190"/>
      <c r="T23" s="190"/>
      <c r="U23" s="253">
        <f t="shared" ref="U23:AD23" si="59">IF(D23&gt;=$R$16,D23,"")</f>
        <v>90</v>
      </c>
      <c r="V23" s="253">
        <f t="shared" si="59"/>
        <v>90</v>
      </c>
      <c r="W23" s="253">
        <f t="shared" si="59"/>
        <v>85</v>
      </c>
      <c r="X23" s="253">
        <f t="shared" si="59"/>
        <v>90</v>
      </c>
      <c r="Y23" s="253">
        <f t="shared" si="59"/>
        <v>95</v>
      </c>
      <c r="Z23" s="253">
        <f t="shared" si="59"/>
        <v>90</v>
      </c>
      <c r="AA23" s="253">
        <f t="shared" si="59"/>
        <v>99</v>
      </c>
      <c r="AB23" s="253">
        <f t="shared" si="59"/>
        <v>99</v>
      </c>
      <c r="AC23" s="253" t="str">
        <f t="shared" si="59"/>
        <v/>
      </c>
      <c r="AD23" s="253" t="str">
        <f t="shared" si="59"/>
        <v/>
      </c>
      <c r="AE23" s="254">
        <f t="shared" ref="AE23:AN23" si="60">IFERROR(RANK(U23,$U23:$AD23,0)+COUNTIF($U23:U23,U23)-1,"")</f>
        <v>4</v>
      </c>
      <c r="AF23" s="254">
        <f t="shared" si="60"/>
        <v>5</v>
      </c>
      <c r="AG23" s="254">
        <f t="shared" si="60"/>
        <v>8</v>
      </c>
      <c r="AH23" s="254">
        <f t="shared" si="60"/>
        <v>6</v>
      </c>
      <c r="AI23" s="254">
        <f t="shared" si="60"/>
        <v>3</v>
      </c>
      <c r="AJ23" s="254">
        <f t="shared" si="60"/>
        <v>7</v>
      </c>
      <c r="AK23" s="254">
        <f t="shared" si="60"/>
        <v>1</v>
      </c>
      <c r="AL23" s="254">
        <f t="shared" si="60"/>
        <v>2</v>
      </c>
      <c r="AM23" s="254" t="str">
        <f t="shared" si="60"/>
        <v/>
      </c>
      <c r="AN23" s="254" t="str">
        <f t="shared" si="60"/>
        <v/>
      </c>
      <c r="AO23" s="379" t="str">
        <f t="shared" si="15"/>
        <v/>
      </c>
      <c r="AP23" s="380" t="str">
        <f t="shared" si="16"/>
        <v/>
      </c>
      <c r="AQ23" s="380" t="str">
        <f t="shared" si="17"/>
        <v/>
      </c>
      <c r="AR23" s="380" t="str">
        <f t="shared" si="18"/>
        <v/>
      </c>
      <c r="AS23" s="380" t="str">
        <f t="shared" si="19"/>
        <v>mampu menulis kata dan kalimat sederhana dalam aksara Jawa (legena dan sandhangan swara)/carakan Madhurâ (aksara ghâjâng, sanḍhângan, pangangghuy)</v>
      </c>
      <c r="AT23" s="380" t="str">
        <f t="shared" si="20"/>
        <v/>
      </c>
      <c r="AU23" s="380" t="str">
        <f t="shared" si="21"/>
        <v>mampu menulis kata menggunakan sandhangan aksara Jawa.</v>
      </c>
      <c r="AV23" s="380" t="str">
        <f t="shared" si="22"/>
        <v>mampu menulis kalimat sederhana dengan menggunakan sandhangan aksara Jawa</v>
      </c>
      <c r="AW23" s="380" t="str">
        <f t="shared" si="23"/>
        <v/>
      </c>
      <c r="AX23" s="380" t="str">
        <f t="shared" si="24"/>
        <v/>
      </c>
      <c r="AY23" s="255" t="str">
        <f t="shared" ref="AY23:BH23" si="61">IF(D23&lt;$R$16,D23,"")</f>
        <v/>
      </c>
      <c r="AZ23" s="255" t="str">
        <f t="shared" si="61"/>
        <v/>
      </c>
      <c r="BA23" s="255" t="str">
        <f t="shared" si="61"/>
        <v/>
      </c>
      <c r="BB23" s="255" t="str">
        <f t="shared" si="61"/>
        <v/>
      </c>
      <c r="BC23" s="255" t="str">
        <f t="shared" si="61"/>
        <v/>
      </c>
      <c r="BD23" s="255" t="str">
        <f t="shared" si="61"/>
        <v/>
      </c>
      <c r="BE23" s="255" t="str">
        <f t="shared" si="61"/>
        <v/>
      </c>
      <c r="BF23" s="255" t="str">
        <f t="shared" si="61"/>
        <v/>
      </c>
      <c r="BG23" s="255">
        <f t="shared" si="61"/>
        <v>0</v>
      </c>
      <c r="BH23" s="255">
        <f t="shared" si="61"/>
        <v>0</v>
      </c>
      <c r="BI23" s="225" t="str">
        <f t="shared" ref="BI23:BR23" si="62">IFERROR(RANK(AY23,$AY23:$BH23,0)+COUNTIF($AY23:AY23,AY23)-1,"")</f>
        <v/>
      </c>
      <c r="BJ23" s="225" t="str">
        <f t="shared" si="62"/>
        <v/>
      </c>
      <c r="BK23" s="225" t="str">
        <f t="shared" si="62"/>
        <v/>
      </c>
      <c r="BL23" s="225" t="str">
        <f t="shared" si="62"/>
        <v/>
      </c>
      <c r="BM23" s="225" t="str">
        <f t="shared" si="62"/>
        <v/>
      </c>
      <c r="BN23" s="225" t="str">
        <f t="shared" si="62"/>
        <v/>
      </c>
      <c r="BO23" s="225" t="str">
        <f t="shared" si="62"/>
        <v/>
      </c>
      <c r="BP23" s="225" t="str">
        <f t="shared" si="62"/>
        <v/>
      </c>
      <c r="BQ23" s="225">
        <f t="shared" si="62"/>
        <v>1</v>
      </c>
      <c r="BR23" s="225">
        <f t="shared" si="62"/>
        <v>2</v>
      </c>
      <c r="BS23" s="379" t="str">
        <f t="shared" si="27"/>
        <v>mampu menyimak serta memahami pesan lisan, dan informasi dari tembang dolanan/kejung en-maenan</v>
      </c>
      <c r="BT23" s="377" t="str">
        <f t="shared" si="28"/>
        <v>mampu melagukan tembang dolanan/kèjhung ènmaènan</v>
      </c>
      <c r="BU23" s="377" t="str">
        <f t="shared" si="29"/>
        <v>mampu memahami aksara Jawa (legena dan sandhangan swara)/carakan Madhurâ (aksara ghâjâng, sanḍhângan,pangangghuy) yang dibacakan atau dari media</v>
      </c>
      <c r="BV23" s="377" t="str">
        <f t="shared" si="30"/>
        <v>mampu membaca kata dalam aksara Jawa legena dan sandhangan swara)/carakan Madhurâ (aksara ghâjâng, sanḍhângan, pangangghuy)</v>
      </c>
      <c r="BW23" s="377" t="str">
        <f t="shared" si="31"/>
        <v/>
      </c>
      <c r="BX23" s="377" t="str">
        <f t="shared" si="32"/>
        <v>mampu mengidentifikasi bentuk sandhangan aksara Jawa.</v>
      </c>
      <c r="BY23" s="377" t="str">
        <f t="shared" si="33"/>
        <v/>
      </c>
      <c r="BZ23" s="377" t="str">
        <f t="shared" si="34"/>
        <v/>
      </c>
      <c r="CA23" s="377">
        <f t="shared" si="35"/>
        <v>0</v>
      </c>
      <c r="CB23" s="377">
        <f t="shared" si="36"/>
        <v>0</v>
      </c>
      <c r="CC23" s="257" t="str">
        <f t="shared" si="37"/>
        <v>Kompetensi dalam hal mampu menulis kata dan kalimat sederhana dalam aksara Jawa (legena dan sandhangan swara)/carakan Madhurâ (aksara ghâjâng, sanḍhângan, pangangghuy)mampu menulis kata menggunakan sandhangan aksara Jawa.mampu menulis kalimat sederhana dengan menggunakan sandhangan aksara Jawa sudah tercapai.</v>
      </c>
      <c r="CD23"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mengidentifikasi bentuk sandhangan aksara Jawa. perlu ditingkatkan.</v>
      </c>
    </row>
    <row r="24" spans="1:82" ht="18.75" customHeight="1">
      <c r="A24" s="190"/>
      <c r="B24" s="208">
        <f>'DATA PESERTA DIDIK'!A14</f>
        <v>9</v>
      </c>
      <c r="C24" s="248" t="str">
        <f>'DATA PESERTA DIDIK'!D14</f>
        <v>AYASHA FIORA SASHUDI</v>
      </c>
      <c r="D24" s="249">
        <v>100</v>
      </c>
      <c r="E24" s="249">
        <v>95</v>
      </c>
      <c r="F24" s="249">
        <v>93</v>
      </c>
      <c r="G24" s="249">
        <v>95</v>
      </c>
      <c r="H24" s="249">
        <v>95</v>
      </c>
      <c r="I24" s="249">
        <v>95</v>
      </c>
      <c r="J24" s="249">
        <v>98</v>
      </c>
      <c r="K24" s="249">
        <v>99</v>
      </c>
      <c r="L24" s="249"/>
      <c r="M24" s="249"/>
      <c r="N24" s="250">
        <f t="shared" si="6"/>
        <v>96.25</v>
      </c>
      <c r="O24" s="251"/>
      <c r="P24" s="251">
        <v>92</v>
      </c>
      <c r="Q24" s="250">
        <f t="shared" si="7"/>
        <v>92</v>
      </c>
      <c r="R24" s="250">
        <f t="shared" si="8"/>
        <v>94.833333333333329</v>
      </c>
      <c r="S24" s="190"/>
      <c r="T24" s="190"/>
      <c r="U24" s="253">
        <f t="shared" ref="U24:AD24" si="63">IF(D24&gt;=$R$16,D24,"")</f>
        <v>100</v>
      </c>
      <c r="V24" s="253">
        <f t="shared" si="63"/>
        <v>95</v>
      </c>
      <c r="W24" s="253">
        <f t="shared" si="63"/>
        <v>93</v>
      </c>
      <c r="X24" s="253">
        <f t="shared" si="63"/>
        <v>95</v>
      </c>
      <c r="Y24" s="253">
        <f t="shared" si="63"/>
        <v>95</v>
      </c>
      <c r="Z24" s="253">
        <f t="shared" si="63"/>
        <v>95</v>
      </c>
      <c r="AA24" s="253">
        <f t="shared" si="63"/>
        <v>98</v>
      </c>
      <c r="AB24" s="253">
        <f t="shared" si="63"/>
        <v>99</v>
      </c>
      <c r="AC24" s="253" t="str">
        <f t="shared" si="63"/>
        <v/>
      </c>
      <c r="AD24" s="253" t="str">
        <f t="shared" si="63"/>
        <v/>
      </c>
      <c r="AE24" s="254">
        <f t="shared" ref="AE24:AN24" si="64">IFERROR(RANK(U24,$U24:$AD24,0)+COUNTIF($U24:U24,U24)-1,"")</f>
        <v>1</v>
      </c>
      <c r="AF24" s="254">
        <f t="shared" si="64"/>
        <v>4</v>
      </c>
      <c r="AG24" s="254">
        <f t="shared" si="64"/>
        <v>8</v>
      </c>
      <c r="AH24" s="254">
        <f t="shared" si="64"/>
        <v>5</v>
      </c>
      <c r="AI24" s="254">
        <f t="shared" si="64"/>
        <v>6</v>
      </c>
      <c r="AJ24" s="254">
        <f t="shared" si="64"/>
        <v>7</v>
      </c>
      <c r="AK24" s="254">
        <f t="shared" si="64"/>
        <v>3</v>
      </c>
      <c r="AL24" s="254">
        <f t="shared" si="64"/>
        <v>2</v>
      </c>
      <c r="AM24" s="254" t="str">
        <f t="shared" si="64"/>
        <v/>
      </c>
      <c r="AN24" s="254" t="str">
        <f t="shared" si="64"/>
        <v/>
      </c>
      <c r="AO24" s="379" t="str">
        <f t="shared" si="15"/>
        <v>mampu menyimak serta memahami pesan lisan, dan informasi dari tembang dolanan/kejung en-maenan</v>
      </c>
      <c r="AP24" s="380" t="str">
        <f t="shared" si="16"/>
        <v>mampu melagukan tembang dolanan/kèjhung ènmaènan</v>
      </c>
      <c r="AQ24" s="380" t="str">
        <f t="shared" si="17"/>
        <v/>
      </c>
      <c r="AR24" s="380" t="str">
        <f t="shared" si="18"/>
        <v>mampu membaca kata dalam aksara Jawa legena dan sandhangan swara)/carakan Madhurâ (aksara ghâjâng, sanḍhângan, pangangghuy)</v>
      </c>
      <c r="AS24" s="380" t="str">
        <f t="shared" si="19"/>
        <v>mampu menulis kata dan kalimat sederhana dalam aksara Jawa (legena dan sandhangan swara)/carakan Madhurâ (aksara ghâjâng, sanḍhângan, pangangghuy)</v>
      </c>
      <c r="AT24" s="380" t="str">
        <f t="shared" si="20"/>
        <v>mampu mengidentifikasi bentuk sandhangan aksara Jawa.</v>
      </c>
      <c r="AU24" s="380" t="str">
        <f t="shared" si="21"/>
        <v>mampu menulis kata menggunakan sandhangan aksara Jawa.</v>
      </c>
      <c r="AV24" s="380" t="str">
        <f t="shared" si="22"/>
        <v>mampu menulis kalimat sederhana dengan menggunakan sandhangan aksara Jawa</v>
      </c>
      <c r="AW24" s="380" t="str">
        <f t="shared" si="23"/>
        <v/>
      </c>
      <c r="AX24" s="380" t="str">
        <f t="shared" si="24"/>
        <v/>
      </c>
      <c r="AY24" s="255" t="str">
        <f t="shared" ref="AY24:BH24" si="65">IF(D24&lt;$R$16,D24,"")</f>
        <v/>
      </c>
      <c r="AZ24" s="255" t="str">
        <f t="shared" si="65"/>
        <v/>
      </c>
      <c r="BA24" s="255" t="str">
        <f t="shared" si="65"/>
        <v/>
      </c>
      <c r="BB24" s="255" t="str">
        <f t="shared" si="65"/>
        <v/>
      </c>
      <c r="BC24" s="255" t="str">
        <f t="shared" si="65"/>
        <v/>
      </c>
      <c r="BD24" s="255" t="str">
        <f t="shared" si="65"/>
        <v/>
      </c>
      <c r="BE24" s="255" t="str">
        <f t="shared" si="65"/>
        <v/>
      </c>
      <c r="BF24" s="255" t="str">
        <f t="shared" si="65"/>
        <v/>
      </c>
      <c r="BG24" s="255">
        <f t="shared" si="65"/>
        <v>0</v>
      </c>
      <c r="BH24" s="255">
        <f t="shared" si="65"/>
        <v>0</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t="str">
        <f t="shared" si="66"/>
        <v/>
      </c>
      <c r="BP24" s="225" t="str">
        <f t="shared" si="66"/>
        <v/>
      </c>
      <c r="BQ24" s="225">
        <f t="shared" si="66"/>
        <v>1</v>
      </c>
      <c r="BR24" s="225">
        <f t="shared" si="66"/>
        <v>2</v>
      </c>
      <c r="BS24" s="379" t="str">
        <f t="shared" si="27"/>
        <v/>
      </c>
      <c r="BT24" s="377" t="str">
        <f t="shared" si="28"/>
        <v/>
      </c>
      <c r="BU24" s="377" t="str">
        <f t="shared" si="29"/>
        <v>mampu memahami aksara Jawa (legena dan sandhangan swara)/carakan Madhurâ (aksara ghâjâng, sanḍhângan,pangangghuy) yang dibacakan atau dari media</v>
      </c>
      <c r="BV24" s="377" t="str">
        <f t="shared" si="30"/>
        <v/>
      </c>
      <c r="BW24" s="377" t="str">
        <f t="shared" si="31"/>
        <v/>
      </c>
      <c r="BX24" s="377" t="str">
        <f t="shared" si="32"/>
        <v/>
      </c>
      <c r="BY24" s="377" t="str">
        <f t="shared" si="33"/>
        <v/>
      </c>
      <c r="BZ24" s="377" t="str">
        <f t="shared" si="34"/>
        <v/>
      </c>
      <c r="CA24" s="377">
        <f t="shared" si="35"/>
        <v>0</v>
      </c>
      <c r="CB24" s="377">
        <f t="shared" si="36"/>
        <v>0</v>
      </c>
      <c r="CC24" s="257" t="str">
        <f t="shared" si="37"/>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4" s="257" t="str">
        <f t="shared" si="38"/>
        <v>Kompetensi dalam hal mampu memahami aksara Jawa (legena dan sandhangan swara)/carakan Madhurâ (aksara ghâjâng, sanḍhângan,pangangghuy) yang dibacakan atau dari media perlu ditingkatkan.</v>
      </c>
    </row>
    <row r="25" spans="1:82" ht="18.75" customHeight="1">
      <c r="A25" s="190"/>
      <c r="B25" s="208">
        <f>'DATA PESERTA DIDIK'!A15</f>
        <v>10</v>
      </c>
      <c r="C25" s="248" t="str">
        <f>'DATA PESERTA DIDIK'!D15</f>
        <v>AZ-ZAHIRA FII'SABILILLAH</v>
      </c>
      <c r="D25" s="249">
        <v>95</v>
      </c>
      <c r="E25" s="249">
        <v>82</v>
      </c>
      <c r="F25" s="249">
        <v>80</v>
      </c>
      <c r="G25" s="249">
        <v>82</v>
      </c>
      <c r="H25" s="249">
        <v>85</v>
      </c>
      <c r="I25" s="249">
        <v>100</v>
      </c>
      <c r="J25" s="249">
        <v>100</v>
      </c>
      <c r="K25" s="249">
        <v>99</v>
      </c>
      <c r="L25" s="249"/>
      <c r="M25" s="249"/>
      <c r="N25" s="250">
        <f t="shared" si="6"/>
        <v>90.375</v>
      </c>
      <c r="O25" s="251"/>
      <c r="P25" s="251">
        <v>93</v>
      </c>
      <c r="Q25" s="250">
        <f t="shared" si="7"/>
        <v>93</v>
      </c>
      <c r="R25" s="250">
        <f t="shared" si="8"/>
        <v>91.25</v>
      </c>
      <c r="S25" s="190"/>
      <c r="T25" s="190"/>
      <c r="U25" s="253">
        <f t="shared" ref="U25:AD25" si="67">IF(D25&gt;=$R$16,D25,"")</f>
        <v>95</v>
      </c>
      <c r="V25" s="253" t="str">
        <f t="shared" si="67"/>
        <v/>
      </c>
      <c r="W25" s="253" t="str">
        <f t="shared" si="67"/>
        <v/>
      </c>
      <c r="X25" s="253" t="str">
        <f t="shared" si="67"/>
        <v/>
      </c>
      <c r="Y25" s="253">
        <f t="shared" si="67"/>
        <v>85</v>
      </c>
      <c r="Z25" s="253">
        <f t="shared" si="67"/>
        <v>100</v>
      </c>
      <c r="AA25" s="253">
        <f t="shared" si="67"/>
        <v>100</v>
      </c>
      <c r="AB25" s="253">
        <f t="shared" si="67"/>
        <v>99</v>
      </c>
      <c r="AC25" s="253" t="str">
        <f t="shared" si="67"/>
        <v/>
      </c>
      <c r="AD25" s="253" t="str">
        <f t="shared" si="67"/>
        <v/>
      </c>
      <c r="AE25" s="254">
        <f t="shared" ref="AE25:AN25" si="68">IFERROR(RANK(U25,$U25:$AD25,0)+COUNTIF($U25:U25,U25)-1,"")</f>
        <v>4</v>
      </c>
      <c r="AF25" s="254" t="str">
        <f t="shared" si="68"/>
        <v/>
      </c>
      <c r="AG25" s="254" t="str">
        <f t="shared" si="68"/>
        <v/>
      </c>
      <c r="AH25" s="254" t="str">
        <f t="shared" si="68"/>
        <v/>
      </c>
      <c r="AI25" s="254">
        <f t="shared" si="68"/>
        <v>5</v>
      </c>
      <c r="AJ25" s="254">
        <f t="shared" si="68"/>
        <v>1</v>
      </c>
      <c r="AK25" s="254">
        <f t="shared" si="68"/>
        <v>2</v>
      </c>
      <c r="AL25" s="254">
        <f t="shared" si="68"/>
        <v>3</v>
      </c>
      <c r="AM25" s="254" t="str">
        <f t="shared" si="68"/>
        <v/>
      </c>
      <c r="AN25" s="254" t="str">
        <f t="shared" si="68"/>
        <v/>
      </c>
      <c r="AO25" s="379" t="str">
        <f t="shared" si="15"/>
        <v>mampu menyimak serta memahami pesan lisan, dan informasi dari tembang dolanan/kejung en-maenan</v>
      </c>
      <c r="AP25" s="380" t="str">
        <f t="shared" si="16"/>
        <v/>
      </c>
      <c r="AQ25" s="380" t="str">
        <f t="shared" si="17"/>
        <v/>
      </c>
      <c r="AR25" s="380" t="str">
        <f t="shared" si="18"/>
        <v/>
      </c>
      <c r="AS25" s="380" t="str">
        <f t="shared" si="19"/>
        <v/>
      </c>
      <c r="AT25" s="380" t="str">
        <f t="shared" si="20"/>
        <v>mampu mengidentifikasi bentuk sandhangan aksara Jawa.</v>
      </c>
      <c r="AU25" s="380" t="str">
        <f t="shared" si="21"/>
        <v>mampu menulis kata menggunakan sandhangan aksara Jawa.</v>
      </c>
      <c r="AV25" s="380" t="str">
        <f t="shared" si="22"/>
        <v>mampu menulis kalimat sederhana dengan menggunakan sandhangan aksara Jawa</v>
      </c>
      <c r="AW25" s="380" t="str">
        <f t="shared" si="23"/>
        <v/>
      </c>
      <c r="AX25" s="380" t="str">
        <f t="shared" si="24"/>
        <v/>
      </c>
      <c r="AY25" s="255" t="str">
        <f t="shared" ref="AY25:BH25" si="69">IF(D25&lt;$R$16,D25,"")</f>
        <v/>
      </c>
      <c r="AZ25" s="255">
        <f t="shared" si="69"/>
        <v>82</v>
      </c>
      <c r="BA25" s="255">
        <f t="shared" si="69"/>
        <v>80</v>
      </c>
      <c r="BB25" s="255">
        <f t="shared" si="69"/>
        <v>82</v>
      </c>
      <c r="BC25" s="255" t="str">
        <f t="shared" si="69"/>
        <v/>
      </c>
      <c r="BD25" s="255" t="str">
        <f t="shared" si="69"/>
        <v/>
      </c>
      <c r="BE25" s="255" t="str">
        <f t="shared" si="69"/>
        <v/>
      </c>
      <c r="BF25" s="255" t="str">
        <f t="shared" si="69"/>
        <v/>
      </c>
      <c r="BG25" s="255">
        <f t="shared" si="69"/>
        <v>0</v>
      </c>
      <c r="BH25" s="255">
        <f t="shared" si="69"/>
        <v>0</v>
      </c>
      <c r="BI25" s="225" t="str">
        <f t="shared" ref="BI25:BR25" si="70">IFERROR(RANK(AY25,$AY25:$BH25,0)+COUNTIF($AY25:AY25,AY25)-1,"")</f>
        <v/>
      </c>
      <c r="BJ25" s="225">
        <f t="shared" si="70"/>
        <v>1</v>
      </c>
      <c r="BK25" s="225">
        <f t="shared" si="70"/>
        <v>3</v>
      </c>
      <c r="BL25" s="225">
        <f t="shared" si="70"/>
        <v>2</v>
      </c>
      <c r="BM25" s="225" t="str">
        <f t="shared" si="70"/>
        <v/>
      </c>
      <c r="BN25" s="225" t="str">
        <f t="shared" si="70"/>
        <v/>
      </c>
      <c r="BO25" s="225" t="str">
        <f t="shared" si="70"/>
        <v/>
      </c>
      <c r="BP25" s="225" t="str">
        <f t="shared" si="70"/>
        <v/>
      </c>
      <c r="BQ25" s="225">
        <f t="shared" si="70"/>
        <v>4</v>
      </c>
      <c r="BR25" s="225">
        <f t="shared" si="70"/>
        <v>5</v>
      </c>
      <c r="BS25" s="379" t="str">
        <f t="shared" si="27"/>
        <v/>
      </c>
      <c r="BT25" s="377" t="str">
        <f t="shared" si="28"/>
        <v>mampu melagukan tembang dolanan/kèjhung ènmaènan</v>
      </c>
      <c r="BU25" s="377" t="str">
        <f t="shared" si="29"/>
        <v>mampu memahami aksara Jawa (legena dan sandhangan swara)/carakan Madhurâ (aksara ghâjâng, sanḍhângan,pangangghuy) yang dibacakan atau dari media</v>
      </c>
      <c r="BV25" s="377" t="str">
        <f t="shared" si="30"/>
        <v>mampu membaca kata dalam aksara Jawa legena dan sandhangan swara)/carakan Madhurâ (aksara ghâjâng, sanḍhângan, pangangghuy)</v>
      </c>
      <c r="BW25" s="377" t="str">
        <f t="shared" si="31"/>
        <v>mampu menulis kata dan kalimat sederhana dalam aksara Jawa (legena dan sandhangan swara)/carakan Madhurâ (aksara ghâjâng, sanḍhângan, pangangghuy)</v>
      </c>
      <c r="BX25" s="377" t="str">
        <f t="shared" si="32"/>
        <v/>
      </c>
      <c r="BY25" s="377" t="str">
        <f t="shared" si="33"/>
        <v/>
      </c>
      <c r="BZ25" s="377" t="str">
        <f t="shared" si="34"/>
        <v/>
      </c>
      <c r="CA25" s="377">
        <f t="shared" si="35"/>
        <v>0</v>
      </c>
      <c r="CB25" s="377">
        <f t="shared" si="36"/>
        <v>0</v>
      </c>
      <c r="CC25" s="257" t="str">
        <f t="shared" si="37"/>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CD25"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26" spans="1:82" ht="18.75" customHeight="1">
      <c r="A26" s="190"/>
      <c r="B26" s="208">
        <f>'DATA PESERTA DIDIK'!A16</f>
        <v>11</v>
      </c>
      <c r="C26" s="248" t="str">
        <f>'DATA PESERTA DIDIK'!D16</f>
        <v>CHERYL FELICIA PUTRI</v>
      </c>
      <c r="D26" s="249">
        <v>90</v>
      </c>
      <c r="E26" s="249">
        <v>92</v>
      </c>
      <c r="F26" s="249">
        <v>90</v>
      </c>
      <c r="G26" s="249">
        <v>92</v>
      </c>
      <c r="H26" s="249">
        <v>92</v>
      </c>
      <c r="I26" s="249">
        <v>95</v>
      </c>
      <c r="J26" s="249">
        <v>90</v>
      </c>
      <c r="K26" s="249">
        <v>90</v>
      </c>
      <c r="L26" s="249"/>
      <c r="M26" s="249"/>
      <c r="N26" s="250">
        <f t="shared" si="6"/>
        <v>91.375</v>
      </c>
      <c r="O26" s="251"/>
      <c r="P26" s="251">
        <v>77</v>
      </c>
      <c r="Q26" s="250">
        <f t="shared" si="7"/>
        <v>77</v>
      </c>
      <c r="R26" s="250">
        <f t="shared" si="8"/>
        <v>86.583333333333329</v>
      </c>
      <c r="S26" s="190"/>
      <c r="T26" s="190"/>
      <c r="U26" s="253">
        <f t="shared" ref="U26:AD26" si="71">IF(D26&gt;=$R$16,D26,"")</f>
        <v>90</v>
      </c>
      <c r="V26" s="253">
        <f t="shared" si="71"/>
        <v>92</v>
      </c>
      <c r="W26" s="253">
        <f t="shared" si="71"/>
        <v>90</v>
      </c>
      <c r="X26" s="253">
        <f t="shared" si="71"/>
        <v>92</v>
      </c>
      <c r="Y26" s="253">
        <f t="shared" si="71"/>
        <v>92</v>
      </c>
      <c r="Z26" s="253">
        <f t="shared" si="71"/>
        <v>95</v>
      </c>
      <c r="AA26" s="253">
        <f t="shared" si="71"/>
        <v>90</v>
      </c>
      <c r="AB26" s="253">
        <f t="shared" si="71"/>
        <v>90</v>
      </c>
      <c r="AC26" s="253" t="str">
        <f t="shared" si="71"/>
        <v/>
      </c>
      <c r="AD26" s="253" t="str">
        <f t="shared" si="71"/>
        <v/>
      </c>
      <c r="AE26" s="254">
        <f t="shared" ref="AE26:AN26" si="72">IFERROR(RANK(U26,$U26:$AD26,0)+COUNTIF($U26:U26,U26)-1,"")</f>
        <v>5</v>
      </c>
      <c r="AF26" s="254">
        <f t="shared" si="72"/>
        <v>2</v>
      </c>
      <c r="AG26" s="254">
        <f t="shared" si="72"/>
        <v>6</v>
      </c>
      <c r="AH26" s="254">
        <f t="shared" si="72"/>
        <v>3</v>
      </c>
      <c r="AI26" s="254">
        <f t="shared" si="72"/>
        <v>4</v>
      </c>
      <c r="AJ26" s="254">
        <f t="shared" si="72"/>
        <v>1</v>
      </c>
      <c r="AK26" s="254">
        <f t="shared" si="72"/>
        <v>7</v>
      </c>
      <c r="AL26" s="254">
        <f t="shared" si="72"/>
        <v>8</v>
      </c>
      <c r="AM26" s="254" t="str">
        <f t="shared" si="72"/>
        <v/>
      </c>
      <c r="AN26" s="254" t="str">
        <f t="shared" si="72"/>
        <v/>
      </c>
      <c r="AO26" s="379" t="str">
        <f t="shared" si="15"/>
        <v>mampu menyimak serta memahami pesan lisan, dan informasi dari tembang dolanan/kejung en-maenan</v>
      </c>
      <c r="AP26" s="380" t="str">
        <f t="shared" si="16"/>
        <v>mampu melagukan tembang dolanan/kèjhung ènmaènan</v>
      </c>
      <c r="AQ26" s="380" t="str">
        <f t="shared" si="17"/>
        <v>mampu memahami aksara Jawa (legena dan sandhangan swara)/carakan Madhurâ (aksara ghâjâng, sanḍhângan,pangangghuy) yang dibacakan atau dari media</v>
      </c>
      <c r="AR26" s="380" t="str">
        <f t="shared" si="18"/>
        <v>mampu membaca kata dalam aksara Jawa legena dan sandhangan swara)/carakan Madhurâ (aksara ghâjâng, sanḍhângan, pangangghuy)</v>
      </c>
      <c r="AS26" s="380" t="str">
        <f t="shared" si="19"/>
        <v>mampu menulis kata dan kalimat sederhana dalam aksara Jawa (legena dan sandhangan swara)/carakan Madhurâ (aksara ghâjâng, sanḍhângan, pangangghuy)</v>
      </c>
      <c r="AT26" s="380" t="str">
        <f t="shared" si="20"/>
        <v>mampu mengidentifikasi bentuk sandhangan aksara Jawa.</v>
      </c>
      <c r="AU26" s="380" t="str">
        <f t="shared" si="21"/>
        <v>mampu menulis kata menggunakan sandhangan aksara Jawa.</v>
      </c>
      <c r="AV26" s="380" t="str">
        <f t="shared" si="22"/>
        <v>mampu menulis kalimat sederhana dengan menggunakan sandhangan aksara Jawa</v>
      </c>
      <c r="AW26" s="380" t="str">
        <f t="shared" si="23"/>
        <v/>
      </c>
      <c r="AX26" s="380" t="str">
        <f t="shared" si="24"/>
        <v/>
      </c>
      <c r="AY26" s="255" t="str">
        <f t="shared" ref="AY26:BH26" si="73">IF(D26&lt;$R$16,D26,"")</f>
        <v/>
      </c>
      <c r="AZ26" s="255" t="str">
        <f t="shared" si="73"/>
        <v/>
      </c>
      <c r="BA26" s="255" t="str">
        <f t="shared" si="73"/>
        <v/>
      </c>
      <c r="BB26" s="255" t="str">
        <f t="shared" si="73"/>
        <v/>
      </c>
      <c r="BC26" s="255" t="str">
        <f t="shared" si="73"/>
        <v/>
      </c>
      <c r="BD26" s="255" t="str">
        <f t="shared" si="73"/>
        <v/>
      </c>
      <c r="BE26" s="255" t="str">
        <f t="shared" si="73"/>
        <v/>
      </c>
      <c r="BF26" s="255" t="str">
        <f t="shared" si="73"/>
        <v/>
      </c>
      <c r="BG26" s="255">
        <f t="shared" si="73"/>
        <v>0</v>
      </c>
      <c r="BH26" s="255">
        <f t="shared" si="73"/>
        <v>0</v>
      </c>
      <c r="BI26" s="225" t="str">
        <f t="shared" ref="BI26:BR26" si="74">IFERROR(RANK(AY26,$AY26:$BH26,0)+COUNTIF($AY26:AY26,AY26)-1,"")</f>
        <v/>
      </c>
      <c r="BJ26" s="225" t="str">
        <f t="shared" si="74"/>
        <v/>
      </c>
      <c r="BK26" s="225" t="str">
        <f t="shared" si="74"/>
        <v/>
      </c>
      <c r="BL26" s="225" t="str">
        <f t="shared" si="74"/>
        <v/>
      </c>
      <c r="BM26" s="225" t="str">
        <f t="shared" si="74"/>
        <v/>
      </c>
      <c r="BN26" s="225" t="str">
        <f t="shared" si="74"/>
        <v/>
      </c>
      <c r="BO26" s="225" t="str">
        <f t="shared" si="74"/>
        <v/>
      </c>
      <c r="BP26" s="225" t="str">
        <f t="shared" si="74"/>
        <v/>
      </c>
      <c r="BQ26" s="225">
        <f t="shared" si="74"/>
        <v>1</v>
      </c>
      <c r="BR26" s="225">
        <f t="shared" si="74"/>
        <v>2</v>
      </c>
      <c r="BS26" s="379" t="str">
        <f t="shared" si="27"/>
        <v/>
      </c>
      <c r="BT26" s="377" t="str">
        <f t="shared" si="28"/>
        <v/>
      </c>
      <c r="BU26" s="377" t="str">
        <f t="shared" si="29"/>
        <v/>
      </c>
      <c r="BV26" s="377" t="str">
        <f t="shared" si="30"/>
        <v/>
      </c>
      <c r="BW26" s="377" t="str">
        <f t="shared" si="31"/>
        <v/>
      </c>
      <c r="BX26" s="377" t="str">
        <f t="shared" si="32"/>
        <v/>
      </c>
      <c r="BY26" s="377" t="str">
        <f t="shared" si="33"/>
        <v/>
      </c>
      <c r="BZ26" s="377" t="str">
        <f t="shared" si="34"/>
        <v/>
      </c>
      <c r="CA26" s="377">
        <f t="shared" si="35"/>
        <v>0</v>
      </c>
      <c r="CB26" s="377">
        <f t="shared" si="36"/>
        <v>0</v>
      </c>
      <c r="CC26" s="257" t="str">
        <f t="shared" si="37"/>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6" s="257" t="str">
        <f t="shared" si="38"/>
        <v>Kompetensi dalam hal  perlu ditingkatkan.</v>
      </c>
    </row>
    <row r="27" spans="1:82" ht="18.75" customHeight="1">
      <c r="A27" s="190"/>
      <c r="B27" s="208">
        <f>'DATA PESERTA DIDIK'!A17</f>
        <v>12</v>
      </c>
      <c r="C27" s="248" t="str">
        <f>'DATA PESERTA DIDIK'!D17</f>
        <v>CINTAKHANZA ARFINZA GHANIYYA</v>
      </c>
      <c r="D27" s="249">
        <v>90</v>
      </c>
      <c r="E27" s="249">
        <v>90</v>
      </c>
      <c r="F27" s="249">
        <v>93</v>
      </c>
      <c r="G27" s="249">
        <v>90</v>
      </c>
      <c r="H27" s="249">
        <v>92</v>
      </c>
      <c r="I27" s="249">
        <v>95</v>
      </c>
      <c r="J27" s="249">
        <v>99</v>
      </c>
      <c r="K27" s="249">
        <v>90</v>
      </c>
      <c r="L27" s="249"/>
      <c r="M27" s="249"/>
      <c r="N27" s="250">
        <f t="shared" si="6"/>
        <v>92.375</v>
      </c>
      <c r="O27" s="251"/>
      <c r="P27" s="251">
        <v>75</v>
      </c>
      <c r="Q27" s="250">
        <f t="shared" si="7"/>
        <v>75</v>
      </c>
      <c r="R27" s="250">
        <f t="shared" si="8"/>
        <v>86.583333333333329</v>
      </c>
      <c r="S27" s="190"/>
      <c r="T27" s="190"/>
      <c r="U27" s="253">
        <f t="shared" ref="U27:AD27" si="75">IF(D27&gt;=$R$16,D27,"")</f>
        <v>90</v>
      </c>
      <c r="V27" s="253">
        <f t="shared" si="75"/>
        <v>90</v>
      </c>
      <c r="W27" s="253">
        <f t="shared" si="75"/>
        <v>93</v>
      </c>
      <c r="X27" s="253">
        <f t="shared" si="75"/>
        <v>90</v>
      </c>
      <c r="Y27" s="253">
        <f t="shared" si="75"/>
        <v>92</v>
      </c>
      <c r="Z27" s="253">
        <f t="shared" si="75"/>
        <v>95</v>
      </c>
      <c r="AA27" s="253">
        <f t="shared" si="75"/>
        <v>99</v>
      </c>
      <c r="AB27" s="253">
        <f t="shared" si="75"/>
        <v>90</v>
      </c>
      <c r="AC27" s="253" t="str">
        <f t="shared" si="75"/>
        <v/>
      </c>
      <c r="AD27" s="253" t="str">
        <f t="shared" si="75"/>
        <v/>
      </c>
      <c r="AE27" s="254">
        <f t="shared" ref="AE27:AN27" si="76">IFERROR(RANK(U27,$U27:$AD27,0)+COUNTIF($U27:U27,U27)-1,"")</f>
        <v>5</v>
      </c>
      <c r="AF27" s="254">
        <f t="shared" si="76"/>
        <v>6</v>
      </c>
      <c r="AG27" s="254">
        <f t="shared" si="76"/>
        <v>3</v>
      </c>
      <c r="AH27" s="254">
        <f t="shared" si="76"/>
        <v>7</v>
      </c>
      <c r="AI27" s="254">
        <f t="shared" si="76"/>
        <v>4</v>
      </c>
      <c r="AJ27" s="254">
        <f t="shared" si="76"/>
        <v>2</v>
      </c>
      <c r="AK27" s="254">
        <f t="shared" si="76"/>
        <v>1</v>
      </c>
      <c r="AL27" s="254">
        <f t="shared" si="76"/>
        <v>8</v>
      </c>
      <c r="AM27" s="254" t="str">
        <f t="shared" si="76"/>
        <v/>
      </c>
      <c r="AN27" s="254" t="str">
        <f t="shared" si="76"/>
        <v/>
      </c>
      <c r="AO27" s="379" t="str">
        <f t="shared" si="15"/>
        <v>mampu menyimak serta memahami pesan lisan, dan informasi dari tembang dolanan/kejung en-maenan</v>
      </c>
      <c r="AP27" s="380" t="str">
        <f t="shared" si="16"/>
        <v>mampu melagukan tembang dolanan/kèjhung ènmaènan</v>
      </c>
      <c r="AQ27" s="380" t="str">
        <f t="shared" si="17"/>
        <v>mampu memahami aksara Jawa (legena dan sandhangan swara)/carakan Madhurâ (aksara ghâjâng, sanḍhângan,pangangghuy) yang dibacakan atau dari media</v>
      </c>
      <c r="AR27" s="380" t="str">
        <f t="shared" si="18"/>
        <v>mampu membaca kata dalam aksara Jawa legena dan sandhangan swara)/carakan Madhurâ (aksara ghâjâng, sanḍhângan, pangangghuy)</v>
      </c>
      <c r="AS27" s="380" t="str">
        <f t="shared" si="19"/>
        <v>mampu menulis kata dan kalimat sederhana dalam aksara Jawa (legena dan sandhangan swara)/carakan Madhurâ (aksara ghâjâng, sanḍhângan, pangangghuy)</v>
      </c>
      <c r="AT27" s="380" t="str">
        <f t="shared" si="20"/>
        <v>mampu mengidentifikasi bentuk sandhangan aksara Jawa.</v>
      </c>
      <c r="AU27" s="380" t="str">
        <f t="shared" si="21"/>
        <v>mampu menulis kata menggunakan sandhangan aksara Jawa.</v>
      </c>
      <c r="AV27" s="380" t="str">
        <f t="shared" si="22"/>
        <v>mampu menulis kalimat sederhana dengan menggunakan sandhangan aksara Jawa</v>
      </c>
      <c r="AW27" s="380" t="str">
        <f t="shared" si="23"/>
        <v/>
      </c>
      <c r="AX27" s="380" t="str">
        <f t="shared" si="24"/>
        <v/>
      </c>
      <c r="AY27" s="255" t="str">
        <f t="shared" ref="AY27:BH27" si="77">IF(D27&lt;$R$16,D27,"")</f>
        <v/>
      </c>
      <c r="AZ27" s="255" t="str">
        <f t="shared" si="77"/>
        <v/>
      </c>
      <c r="BA27" s="255" t="str">
        <f t="shared" si="77"/>
        <v/>
      </c>
      <c r="BB27" s="255" t="str">
        <f t="shared" si="77"/>
        <v/>
      </c>
      <c r="BC27" s="255" t="str">
        <f t="shared" si="77"/>
        <v/>
      </c>
      <c r="BD27" s="255" t="str">
        <f t="shared" si="77"/>
        <v/>
      </c>
      <c r="BE27" s="255" t="str">
        <f t="shared" si="77"/>
        <v/>
      </c>
      <c r="BF27" s="255" t="str">
        <f t="shared" si="77"/>
        <v/>
      </c>
      <c r="BG27" s="255">
        <f t="shared" si="77"/>
        <v>0</v>
      </c>
      <c r="BH27" s="255">
        <f t="shared" si="77"/>
        <v>0</v>
      </c>
      <c r="BI27" s="225" t="str">
        <f t="shared" ref="BI27:BR27" si="78">IFERROR(RANK(AY27,$AY27:$BH27,0)+COUNTIF($AY27:AY27,AY27)-1,"")</f>
        <v/>
      </c>
      <c r="BJ27" s="225" t="str">
        <f t="shared" si="78"/>
        <v/>
      </c>
      <c r="BK27" s="225" t="str">
        <f t="shared" si="78"/>
        <v/>
      </c>
      <c r="BL27" s="225" t="str">
        <f t="shared" si="78"/>
        <v/>
      </c>
      <c r="BM27" s="225" t="str">
        <f t="shared" si="78"/>
        <v/>
      </c>
      <c r="BN27" s="225" t="str">
        <f t="shared" si="78"/>
        <v/>
      </c>
      <c r="BO27" s="225" t="str">
        <f t="shared" si="78"/>
        <v/>
      </c>
      <c r="BP27" s="225" t="str">
        <f t="shared" si="78"/>
        <v/>
      </c>
      <c r="BQ27" s="225">
        <f t="shared" si="78"/>
        <v>1</v>
      </c>
      <c r="BR27" s="225">
        <f t="shared" si="78"/>
        <v>2</v>
      </c>
      <c r="BS27" s="379" t="str">
        <f t="shared" si="27"/>
        <v/>
      </c>
      <c r="BT27" s="377" t="str">
        <f t="shared" si="28"/>
        <v/>
      </c>
      <c r="BU27" s="377" t="str">
        <f t="shared" si="29"/>
        <v/>
      </c>
      <c r="BV27" s="377" t="str">
        <f t="shared" si="30"/>
        <v/>
      </c>
      <c r="BW27" s="377" t="str">
        <f t="shared" si="31"/>
        <v/>
      </c>
      <c r="BX27" s="377" t="str">
        <f t="shared" si="32"/>
        <v/>
      </c>
      <c r="BY27" s="377" t="str">
        <f t="shared" si="33"/>
        <v/>
      </c>
      <c r="BZ27" s="377" t="str">
        <f t="shared" si="34"/>
        <v/>
      </c>
      <c r="CA27" s="377">
        <f t="shared" si="35"/>
        <v>0</v>
      </c>
      <c r="CB27" s="377">
        <f t="shared" si="36"/>
        <v>0</v>
      </c>
      <c r="CC27" s="257" t="str">
        <f t="shared" si="37"/>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7" s="257" t="str">
        <f t="shared" si="38"/>
        <v>Kompetensi dalam hal  perlu ditingkatkan.</v>
      </c>
    </row>
    <row r="28" spans="1:82" ht="18.75" customHeight="1">
      <c r="A28" s="190"/>
      <c r="B28" s="208">
        <f>'DATA PESERTA DIDIK'!A18</f>
        <v>13</v>
      </c>
      <c r="C28" s="248" t="str">
        <f>'DATA PESERTA DIDIK'!D18</f>
        <v>DAFFA FAIRUZ HIDAYANTO</v>
      </c>
      <c r="D28" s="249">
        <v>100</v>
      </c>
      <c r="E28" s="249">
        <v>80</v>
      </c>
      <c r="F28" s="249">
        <v>80</v>
      </c>
      <c r="G28" s="249">
        <v>80</v>
      </c>
      <c r="H28" s="249">
        <v>87</v>
      </c>
      <c r="I28" s="249">
        <v>90</v>
      </c>
      <c r="J28" s="249">
        <v>95</v>
      </c>
      <c r="K28" s="249">
        <v>100</v>
      </c>
      <c r="L28" s="249"/>
      <c r="M28" s="249"/>
      <c r="N28" s="250">
        <f t="shared" si="6"/>
        <v>89</v>
      </c>
      <c r="O28" s="251"/>
      <c r="P28" s="251">
        <v>82</v>
      </c>
      <c r="Q28" s="250">
        <f t="shared" si="7"/>
        <v>82</v>
      </c>
      <c r="R28" s="250">
        <f t="shared" si="8"/>
        <v>86.666666666666671</v>
      </c>
      <c r="S28" s="190"/>
      <c r="T28" s="190"/>
      <c r="U28" s="253">
        <f t="shared" ref="U28:AD28" si="79">IF(D28&gt;=$R$16,D28,"")</f>
        <v>100</v>
      </c>
      <c r="V28" s="253" t="str">
        <f t="shared" si="79"/>
        <v/>
      </c>
      <c r="W28" s="253" t="str">
        <f t="shared" si="79"/>
        <v/>
      </c>
      <c r="X28" s="253" t="str">
        <f t="shared" si="79"/>
        <v/>
      </c>
      <c r="Y28" s="253">
        <f t="shared" si="79"/>
        <v>87</v>
      </c>
      <c r="Z28" s="253">
        <f t="shared" si="79"/>
        <v>90</v>
      </c>
      <c r="AA28" s="253">
        <f t="shared" si="79"/>
        <v>95</v>
      </c>
      <c r="AB28" s="253">
        <f t="shared" si="79"/>
        <v>100</v>
      </c>
      <c r="AC28" s="253" t="str">
        <f t="shared" si="79"/>
        <v/>
      </c>
      <c r="AD28" s="253" t="str">
        <f t="shared" si="79"/>
        <v/>
      </c>
      <c r="AE28" s="254">
        <f t="shared" ref="AE28:AN28" si="80">IFERROR(RANK(U28,$U28:$AD28,0)+COUNTIF($U28:U28,U28)-1,"")</f>
        <v>1</v>
      </c>
      <c r="AF28" s="254" t="str">
        <f t="shared" si="80"/>
        <v/>
      </c>
      <c r="AG28" s="254" t="str">
        <f t="shared" si="80"/>
        <v/>
      </c>
      <c r="AH28" s="254" t="str">
        <f t="shared" si="80"/>
        <v/>
      </c>
      <c r="AI28" s="254">
        <f t="shared" si="80"/>
        <v>5</v>
      </c>
      <c r="AJ28" s="254">
        <f t="shared" si="80"/>
        <v>4</v>
      </c>
      <c r="AK28" s="254">
        <f t="shared" si="80"/>
        <v>3</v>
      </c>
      <c r="AL28" s="254">
        <f t="shared" si="80"/>
        <v>2</v>
      </c>
      <c r="AM28" s="254" t="str">
        <f t="shared" si="80"/>
        <v/>
      </c>
      <c r="AN28" s="254" t="str">
        <f t="shared" si="80"/>
        <v/>
      </c>
      <c r="AO28" s="379" t="str">
        <f t="shared" si="15"/>
        <v>mampu menyimak serta memahami pesan lisan, dan informasi dari tembang dolanan/kejung en-maenan</v>
      </c>
      <c r="AP28" s="380" t="str">
        <f t="shared" si="16"/>
        <v/>
      </c>
      <c r="AQ28" s="380" t="str">
        <f t="shared" si="17"/>
        <v/>
      </c>
      <c r="AR28" s="380" t="str">
        <f t="shared" si="18"/>
        <v/>
      </c>
      <c r="AS28" s="380" t="str">
        <f t="shared" si="19"/>
        <v>mampu menulis kata dan kalimat sederhana dalam aksara Jawa (legena dan sandhangan swara)/carakan Madhurâ (aksara ghâjâng, sanḍhângan, pangangghuy)</v>
      </c>
      <c r="AT28" s="380" t="str">
        <f t="shared" si="20"/>
        <v>mampu mengidentifikasi bentuk sandhangan aksara Jawa.</v>
      </c>
      <c r="AU28" s="380" t="str">
        <f t="shared" si="21"/>
        <v>mampu menulis kata menggunakan sandhangan aksara Jawa.</v>
      </c>
      <c r="AV28" s="380" t="str">
        <f t="shared" si="22"/>
        <v>mampu menulis kalimat sederhana dengan menggunakan sandhangan aksara Jawa</v>
      </c>
      <c r="AW28" s="380" t="str">
        <f t="shared" si="23"/>
        <v/>
      </c>
      <c r="AX28" s="380" t="str">
        <f t="shared" si="24"/>
        <v/>
      </c>
      <c r="AY28" s="255" t="str">
        <f t="shared" ref="AY28:BH28" si="81">IF(D28&lt;$R$16,D28,"")</f>
        <v/>
      </c>
      <c r="AZ28" s="255">
        <f t="shared" si="81"/>
        <v>80</v>
      </c>
      <c r="BA28" s="255">
        <f t="shared" si="81"/>
        <v>80</v>
      </c>
      <c r="BB28" s="255">
        <f t="shared" si="81"/>
        <v>80</v>
      </c>
      <c r="BC28" s="255" t="str">
        <f t="shared" si="81"/>
        <v/>
      </c>
      <c r="BD28" s="255" t="str">
        <f t="shared" si="81"/>
        <v/>
      </c>
      <c r="BE28" s="255" t="str">
        <f t="shared" si="81"/>
        <v/>
      </c>
      <c r="BF28" s="255" t="str">
        <f t="shared" si="81"/>
        <v/>
      </c>
      <c r="BG28" s="255">
        <f t="shared" si="81"/>
        <v>0</v>
      </c>
      <c r="BH28" s="255">
        <f t="shared" si="81"/>
        <v>0</v>
      </c>
      <c r="BI28" s="225" t="str">
        <f t="shared" ref="BI28:BR28" si="82">IFERROR(RANK(AY28,$AY28:$BH28,0)+COUNTIF($AY28:AY28,AY28)-1,"")</f>
        <v/>
      </c>
      <c r="BJ28" s="225">
        <f t="shared" si="82"/>
        <v>1</v>
      </c>
      <c r="BK28" s="225">
        <f t="shared" si="82"/>
        <v>2</v>
      </c>
      <c r="BL28" s="225">
        <f t="shared" si="82"/>
        <v>3</v>
      </c>
      <c r="BM28" s="225" t="str">
        <f t="shared" si="82"/>
        <v/>
      </c>
      <c r="BN28" s="225" t="str">
        <f t="shared" si="82"/>
        <v/>
      </c>
      <c r="BO28" s="225" t="str">
        <f t="shared" si="82"/>
        <v/>
      </c>
      <c r="BP28" s="225" t="str">
        <f t="shared" si="82"/>
        <v/>
      </c>
      <c r="BQ28" s="225">
        <f t="shared" si="82"/>
        <v>4</v>
      </c>
      <c r="BR28" s="225">
        <f t="shared" si="82"/>
        <v>5</v>
      </c>
      <c r="BS28" s="379" t="str">
        <f t="shared" si="27"/>
        <v/>
      </c>
      <c r="BT28" s="377" t="str">
        <f t="shared" si="28"/>
        <v>mampu melagukan tembang dolanan/kèjhung ènmaènan</v>
      </c>
      <c r="BU28" s="377" t="str">
        <f t="shared" si="29"/>
        <v>mampu memahami aksara Jawa (legena dan sandhangan swara)/carakan Madhurâ (aksara ghâjâng, sanḍhângan,pangangghuy) yang dibacakan atau dari media</v>
      </c>
      <c r="BV28" s="377" t="str">
        <f t="shared" si="30"/>
        <v>mampu membaca kata dalam aksara Jawa legena dan sandhangan swara)/carakan Madhurâ (aksara ghâjâng, sanḍhângan, pangangghuy)</v>
      </c>
      <c r="BW28" s="377" t="str">
        <f t="shared" si="31"/>
        <v/>
      </c>
      <c r="BX28" s="377" t="str">
        <f t="shared" si="32"/>
        <v/>
      </c>
      <c r="BY28" s="377" t="str">
        <f t="shared" si="33"/>
        <v/>
      </c>
      <c r="BZ28" s="377" t="str">
        <f t="shared" si="34"/>
        <v/>
      </c>
      <c r="CA28" s="377">
        <f t="shared" si="35"/>
        <v>0</v>
      </c>
      <c r="CB28" s="377">
        <f t="shared" si="36"/>
        <v>0</v>
      </c>
      <c r="CC28" s="257" t="str">
        <f t="shared" si="37"/>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28"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row>
    <row r="29" spans="1:82" ht="18.75" customHeight="1">
      <c r="A29" s="190"/>
      <c r="B29" s="208">
        <f>'DATA PESERTA DIDIK'!A19</f>
        <v>14</v>
      </c>
      <c r="C29" s="248" t="str">
        <f>'DATA PESERTA DIDIK'!D19</f>
        <v>DAFFA NAUFAL ALFARIL</v>
      </c>
      <c r="D29" s="249">
        <v>100</v>
      </c>
      <c r="E29" s="249">
        <v>92</v>
      </c>
      <c r="F29" s="249">
        <v>92</v>
      </c>
      <c r="G29" s="249">
        <v>92</v>
      </c>
      <c r="H29" s="249">
        <v>95</v>
      </c>
      <c r="I29" s="249">
        <v>95</v>
      </c>
      <c r="J29" s="249">
        <v>97</v>
      </c>
      <c r="K29" s="249">
        <v>90</v>
      </c>
      <c r="L29" s="249"/>
      <c r="M29" s="249"/>
      <c r="N29" s="250">
        <f t="shared" si="6"/>
        <v>94.125</v>
      </c>
      <c r="O29" s="251"/>
      <c r="P29" s="251">
        <v>95</v>
      </c>
      <c r="Q29" s="250">
        <f t="shared" si="7"/>
        <v>95</v>
      </c>
      <c r="R29" s="250">
        <f t="shared" si="8"/>
        <v>94.416666666666671</v>
      </c>
      <c r="S29" s="190"/>
      <c r="T29" s="190"/>
      <c r="U29" s="253">
        <f t="shared" ref="U29:AD29" si="83">IF(D29&gt;=$R$16,D29,"")</f>
        <v>100</v>
      </c>
      <c r="V29" s="253">
        <f t="shared" si="83"/>
        <v>92</v>
      </c>
      <c r="W29" s="253">
        <f t="shared" si="83"/>
        <v>92</v>
      </c>
      <c r="X29" s="253">
        <f t="shared" si="83"/>
        <v>92</v>
      </c>
      <c r="Y29" s="253">
        <f t="shared" si="83"/>
        <v>95</v>
      </c>
      <c r="Z29" s="253">
        <f t="shared" si="83"/>
        <v>95</v>
      </c>
      <c r="AA29" s="253">
        <f t="shared" si="83"/>
        <v>97</v>
      </c>
      <c r="AB29" s="253">
        <f t="shared" si="83"/>
        <v>90</v>
      </c>
      <c r="AC29" s="253" t="str">
        <f t="shared" si="83"/>
        <v/>
      </c>
      <c r="AD29" s="253" t="str">
        <f t="shared" si="83"/>
        <v/>
      </c>
      <c r="AE29" s="254">
        <f t="shared" ref="AE29:AN29" si="84">IFERROR(RANK(U29,$U29:$AD29,0)+COUNTIF($U29:U29,U29)-1,"")</f>
        <v>1</v>
      </c>
      <c r="AF29" s="254">
        <f t="shared" si="84"/>
        <v>5</v>
      </c>
      <c r="AG29" s="254">
        <f t="shared" si="84"/>
        <v>6</v>
      </c>
      <c r="AH29" s="254">
        <f t="shared" si="84"/>
        <v>7</v>
      </c>
      <c r="AI29" s="254">
        <f t="shared" si="84"/>
        <v>3</v>
      </c>
      <c r="AJ29" s="254">
        <f t="shared" si="84"/>
        <v>4</v>
      </c>
      <c r="AK29" s="254">
        <f t="shared" si="84"/>
        <v>2</v>
      </c>
      <c r="AL29" s="254">
        <f t="shared" si="84"/>
        <v>8</v>
      </c>
      <c r="AM29" s="254" t="str">
        <f t="shared" si="84"/>
        <v/>
      </c>
      <c r="AN29" s="254" t="str">
        <f t="shared" si="84"/>
        <v/>
      </c>
      <c r="AO29" s="379" t="str">
        <f t="shared" si="15"/>
        <v>mampu menyimak serta memahami pesan lisan, dan informasi dari tembang dolanan/kejung en-maenan</v>
      </c>
      <c r="AP29" s="380" t="str">
        <f t="shared" si="16"/>
        <v/>
      </c>
      <c r="AQ29" s="380" t="str">
        <f t="shared" si="17"/>
        <v/>
      </c>
      <c r="AR29" s="380" t="str">
        <f t="shared" si="18"/>
        <v/>
      </c>
      <c r="AS29" s="380" t="str">
        <f t="shared" si="19"/>
        <v>mampu menulis kata dan kalimat sederhana dalam aksara Jawa (legena dan sandhangan swara)/carakan Madhurâ (aksara ghâjâng, sanḍhângan, pangangghuy)</v>
      </c>
      <c r="AT29" s="380" t="str">
        <f t="shared" si="20"/>
        <v>mampu mengidentifikasi bentuk sandhangan aksara Jawa.</v>
      </c>
      <c r="AU29" s="380" t="str">
        <f t="shared" si="21"/>
        <v>mampu menulis kata menggunakan sandhangan aksara Jawa.</v>
      </c>
      <c r="AV29" s="380" t="str">
        <f t="shared" si="22"/>
        <v/>
      </c>
      <c r="AW29" s="380" t="str">
        <f t="shared" si="23"/>
        <v/>
      </c>
      <c r="AX29" s="380" t="str">
        <f t="shared" si="24"/>
        <v/>
      </c>
      <c r="AY29" s="255" t="str">
        <f t="shared" ref="AY29:BH29" si="85">IF(D29&lt;$R$16,D29,"")</f>
        <v/>
      </c>
      <c r="AZ29" s="255" t="str">
        <f t="shared" si="85"/>
        <v/>
      </c>
      <c r="BA29" s="255" t="str">
        <f t="shared" si="85"/>
        <v/>
      </c>
      <c r="BB29" s="255" t="str">
        <f t="shared" si="85"/>
        <v/>
      </c>
      <c r="BC29" s="255" t="str">
        <f t="shared" si="85"/>
        <v/>
      </c>
      <c r="BD29" s="255" t="str">
        <f t="shared" si="85"/>
        <v/>
      </c>
      <c r="BE29" s="255" t="str">
        <f t="shared" si="85"/>
        <v/>
      </c>
      <c r="BF29" s="255" t="str">
        <f t="shared" si="85"/>
        <v/>
      </c>
      <c r="BG29" s="255">
        <f t="shared" si="85"/>
        <v>0</v>
      </c>
      <c r="BH29" s="255">
        <f t="shared" si="85"/>
        <v>0</v>
      </c>
      <c r="BI29" s="225" t="str">
        <f t="shared" ref="BI29:BR29" si="86">IFERROR(RANK(AY29,$AY29:$BH29,0)+COUNTIF($AY29:AY29,AY29)-1,"")</f>
        <v/>
      </c>
      <c r="BJ29" s="225" t="str">
        <f t="shared" si="86"/>
        <v/>
      </c>
      <c r="BK29" s="225" t="str">
        <f t="shared" si="86"/>
        <v/>
      </c>
      <c r="BL29" s="225" t="str">
        <f t="shared" si="86"/>
        <v/>
      </c>
      <c r="BM29" s="225" t="str">
        <f t="shared" si="86"/>
        <v/>
      </c>
      <c r="BN29" s="225" t="str">
        <f t="shared" si="86"/>
        <v/>
      </c>
      <c r="BO29" s="225" t="str">
        <f t="shared" si="86"/>
        <v/>
      </c>
      <c r="BP29" s="225" t="str">
        <f t="shared" si="86"/>
        <v/>
      </c>
      <c r="BQ29" s="225">
        <f t="shared" si="86"/>
        <v>1</v>
      </c>
      <c r="BR29" s="225">
        <f t="shared" si="86"/>
        <v>2</v>
      </c>
      <c r="BS29" s="379" t="str">
        <f t="shared" si="27"/>
        <v/>
      </c>
      <c r="BT29" s="377" t="str">
        <f t="shared" si="28"/>
        <v>mampu melagukan tembang dolanan/kèjhung ènmaènan</v>
      </c>
      <c r="BU29" s="377" t="str">
        <f t="shared" si="29"/>
        <v>mampu memahami aksara Jawa (legena dan sandhangan swara)/carakan Madhurâ (aksara ghâjâng, sanḍhângan,pangangghuy) yang dibacakan atau dari media</v>
      </c>
      <c r="BV29" s="377" t="str">
        <f t="shared" si="30"/>
        <v>mampu membaca kata dalam aksara Jawa legena dan sandhangan swara)/carakan Madhurâ (aksara ghâjâng, sanḍhângan, pangangghuy)</v>
      </c>
      <c r="BW29" s="377" t="str">
        <f t="shared" si="31"/>
        <v/>
      </c>
      <c r="BX29" s="377" t="str">
        <f t="shared" si="32"/>
        <v/>
      </c>
      <c r="BY29" s="377" t="str">
        <f t="shared" si="33"/>
        <v/>
      </c>
      <c r="BZ29" s="377" t="str">
        <f t="shared" si="34"/>
        <v>mampu menulis kalimat sederhana dengan menggunakan sandhangan aksara Jawa</v>
      </c>
      <c r="CA29" s="377">
        <f t="shared" si="35"/>
        <v>0</v>
      </c>
      <c r="CB29" s="377">
        <f t="shared" si="36"/>
        <v>0</v>
      </c>
      <c r="CC29" s="257" t="str">
        <f t="shared" si="37"/>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 sudah tercapai.</v>
      </c>
      <c r="CD29"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kalimat sederhana dengan menggunakan sandhangan aksara Jawa perlu ditingkatkan.</v>
      </c>
    </row>
    <row r="30" spans="1:82" ht="18.75" customHeight="1">
      <c r="A30" s="190"/>
      <c r="B30" s="208">
        <f>'DATA PESERTA DIDIK'!A20</f>
        <v>15</v>
      </c>
      <c r="C30" s="248" t="str">
        <f>'DATA PESERTA DIDIK'!D20</f>
        <v>DYAN ADHITAMA CATUR RIADY</v>
      </c>
      <c r="D30" s="249">
        <v>88</v>
      </c>
      <c r="E30" s="249">
        <v>90</v>
      </c>
      <c r="F30" s="249">
        <v>80</v>
      </c>
      <c r="G30" s="249">
        <v>90</v>
      </c>
      <c r="H30" s="249">
        <v>90</v>
      </c>
      <c r="I30" s="249">
        <v>95</v>
      </c>
      <c r="J30" s="249">
        <v>98</v>
      </c>
      <c r="K30" s="249">
        <v>97</v>
      </c>
      <c r="L30" s="249"/>
      <c r="M30" s="249"/>
      <c r="N30" s="250">
        <f t="shared" si="6"/>
        <v>91</v>
      </c>
      <c r="O30" s="251"/>
      <c r="P30" s="251">
        <v>73</v>
      </c>
      <c r="Q30" s="250">
        <f t="shared" si="7"/>
        <v>73</v>
      </c>
      <c r="R30" s="250">
        <f t="shared" si="8"/>
        <v>85</v>
      </c>
      <c r="S30" s="190"/>
      <c r="T30" s="190"/>
      <c r="U30" s="253">
        <f t="shared" ref="U30:AD30" si="87">IF(D30&gt;=$R$16,D30,"")</f>
        <v>88</v>
      </c>
      <c r="V30" s="253">
        <f t="shared" si="87"/>
        <v>90</v>
      </c>
      <c r="W30" s="253" t="str">
        <f t="shared" si="87"/>
        <v/>
      </c>
      <c r="X30" s="253">
        <f t="shared" si="87"/>
        <v>90</v>
      </c>
      <c r="Y30" s="253">
        <f t="shared" si="87"/>
        <v>90</v>
      </c>
      <c r="Z30" s="253">
        <f t="shared" si="87"/>
        <v>95</v>
      </c>
      <c r="AA30" s="253">
        <f t="shared" si="87"/>
        <v>98</v>
      </c>
      <c r="AB30" s="253">
        <f t="shared" si="87"/>
        <v>97</v>
      </c>
      <c r="AC30" s="253" t="str">
        <f t="shared" si="87"/>
        <v/>
      </c>
      <c r="AD30" s="253" t="str">
        <f t="shared" si="87"/>
        <v/>
      </c>
      <c r="AE30" s="254">
        <f t="shared" ref="AE30:AN30" si="88">IFERROR(RANK(U30,$U30:$AD30,0)+COUNTIF($U30:U30,U30)-1,"")</f>
        <v>7</v>
      </c>
      <c r="AF30" s="254">
        <f t="shared" si="88"/>
        <v>4</v>
      </c>
      <c r="AG30" s="254" t="str">
        <f t="shared" si="88"/>
        <v/>
      </c>
      <c r="AH30" s="254">
        <f t="shared" si="88"/>
        <v>5</v>
      </c>
      <c r="AI30" s="254">
        <f t="shared" si="88"/>
        <v>6</v>
      </c>
      <c r="AJ30" s="254">
        <f t="shared" si="88"/>
        <v>3</v>
      </c>
      <c r="AK30" s="254">
        <f t="shared" si="88"/>
        <v>1</v>
      </c>
      <c r="AL30" s="254">
        <f t="shared" si="88"/>
        <v>2</v>
      </c>
      <c r="AM30" s="254" t="str">
        <f t="shared" si="88"/>
        <v/>
      </c>
      <c r="AN30" s="254" t="str">
        <f t="shared" si="88"/>
        <v/>
      </c>
      <c r="AO30" s="379" t="str">
        <f t="shared" si="15"/>
        <v>mampu menyimak serta memahami pesan lisan, dan informasi dari tembang dolanan/kejung en-maenan</v>
      </c>
      <c r="AP30" s="380" t="str">
        <f t="shared" si="16"/>
        <v>mampu melagukan tembang dolanan/kèjhung ènmaènan</v>
      </c>
      <c r="AQ30" s="380" t="str">
        <f t="shared" si="17"/>
        <v/>
      </c>
      <c r="AR30" s="380" t="str">
        <f t="shared" si="18"/>
        <v>mampu membaca kata dalam aksara Jawa legena dan sandhangan swara)/carakan Madhurâ (aksara ghâjâng, sanḍhângan, pangangghuy)</v>
      </c>
      <c r="AS30" s="380" t="str">
        <f t="shared" si="19"/>
        <v>mampu menulis kata dan kalimat sederhana dalam aksara Jawa (legena dan sandhangan swara)/carakan Madhurâ (aksara ghâjâng, sanḍhângan, pangangghuy)</v>
      </c>
      <c r="AT30" s="380" t="str">
        <f t="shared" si="20"/>
        <v>mampu mengidentifikasi bentuk sandhangan aksara Jawa.</v>
      </c>
      <c r="AU30" s="380" t="str">
        <f t="shared" si="21"/>
        <v>mampu menulis kata menggunakan sandhangan aksara Jawa.</v>
      </c>
      <c r="AV30" s="380" t="str">
        <f t="shared" si="22"/>
        <v>mampu menulis kalimat sederhana dengan menggunakan sandhangan aksara Jawa</v>
      </c>
      <c r="AW30" s="380" t="str">
        <f t="shared" si="23"/>
        <v/>
      </c>
      <c r="AX30" s="380" t="str">
        <f t="shared" si="24"/>
        <v/>
      </c>
      <c r="AY30" s="255" t="str">
        <f t="shared" ref="AY30:BH30" si="89">IF(D30&lt;$R$16,D30,"")</f>
        <v/>
      </c>
      <c r="AZ30" s="255" t="str">
        <f t="shared" si="89"/>
        <v/>
      </c>
      <c r="BA30" s="255">
        <f t="shared" si="89"/>
        <v>80</v>
      </c>
      <c r="BB30" s="255" t="str">
        <f t="shared" si="89"/>
        <v/>
      </c>
      <c r="BC30" s="255" t="str">
        <f t="shared" si="89"/>
        <v/>
      </c>
      <c r="BD30" s="255" t="str">
        <f t="shared" si="89"/>
        <v/>
      </c>
      <c r="BE30" s="255" t="str">
        <f t="shared" si="89"/>
        <v/>
      </c>
      <c r="BF30" s="255" t="str">
        <f t="shared" si="89"/>
        <v/>
      </c>
      <c r="BG30" s="255">
        <f t="shared" si="89"/>
        <v>0</v>
      </c>
      <c r="BH30" s="255">
        <f t="shared" si="89"/>
        <v>0</v>
      </c>
      <c r="BI30" s="225" t="str">
        <f t="shared" ref="BI30:BR30" si="90">IFERROR(RANK(AY30,$AY30:$BH30,0)+COUNTIF($AY30:AY30,AY30)-1,"")</f>
        <v/>
      </c>
      <c r="BJ30" s="225" t="str">
        <f t="shared" si="90"/>
        <v/>
      </c>
      <c r="BK30" s="225">
        <f t="shared" si="90"/>
        <v>1</v>
      </c>
      <c r="BL30" s="225" t="str">
        <f t="shared" si="90"/>
        <v/>
      </c>
      <c r="BM30" s="225" t="str">
        <f t="shared" si="90"/>
        <v/>
      </c>
      <c r="BN30" s="225" t="str">
        <f t="shared" si="90"/>
        <v/>
      </c>
      <c r="BO30" s="225" t="str">
        <f t="shared" si="90"/>
        <v/>
      </c>
      <c r="BP30" s="225" t="str">
        <f t="shared" si="90"/>
        <v/>
      </c>
      <c r="BQ30" s="225">
        <f t="shared" si="90"/>
        <v>2</v>
      </c>
      <c r="BR30" s="225">
        <f t="shared" si="90"/>
        <v>3</v>
      </c>
      <c r="BS30" s="379" t="str">
        <f t="shared" si="27"/>
        <v/>
      </c>
      <c r="BT30" s="377" t="str">
        <f t="shared" si="28"/>
        <v/>
      </c>
      <c r="BU30" s="377" t="str">
        <f t="shared" si="29"/>
        <v>mampu memahami aksara Jawa (legena dan sandhangan swara)/carakan Madhurâ (aksara ghâjâng, sanḍhângan,pangangghuy) yang dibacakan atau dari media</v>
      </c>
      <c r="BV30" s="377" t="str">
        <f t="shared" si="30"/>
        <v/>
      </c>
      <c r="BW30" s="377" t="str">
        <f t="shared" si="31"/>
        <v/>
      </c>
      <c r="BX30" s="377" t="str">
        <f t="shared" si="32"/>
        <v/>
      </c>
      <c r="BY30" s="377" t="str">
        <f t="shared" si="33"/>
        <v/>
      </c>
      <c r="BZ30" s="377" t="str">
        <f t="shared" si="34"/>
        <v/>
      </c>
      <c r="CA30" s="377">
        <f t="shared" si="35"/>
        <v>0</v>
      </c>
      <c r="CB30" s="377">
        <f t="shared" si="36"/>
        <v>0</v>
      </c>
      <c r="CC30" s="257" t="str">
        <f t="shared" si="37"/>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0" s="257" t="str">
        <f t="shared" si="38"/>
        <v>Kompetensi dalam hal mampu memahami aksara Jawa (legena dan sandhangan swara)/carakan Madhurâ (aksara ghâjâng, sanḍhângan,pangangghuy) yang dibacakan atau dari media perlu ditingkatkan.</v>
      </c>
    </row>
    <row r="31" spans="1:82" ht="18.75" customHeight="1">
      <c r="A31" s="190"/>
      <c r="B31" s="208">
        <f>'DATA PESERTA DIDIK'!A21</f>
        <v>16</v>
      </c>
      <c r="C31" s="248" t="str">
        <f>'DATA PESERTA DIDIK'!D21</f>
        <v>GENDHIS KINANTI TALITHA HERNADI</v>
      </c>
      <c r="D31" s="249">
        <v>89</v>
      </c>
      <c r="E31" s="249">
        <v>80</v>
      </c>
      <c r="F31" s="249">
        <v>80</v>
      </c>
      <c r="G31" s="249">
        <v>80</v>
      </c>
      <c r="H31" s="249">
        <v>87</v>
      </c>
      <c r="I31" s="249">
        <v>98</v>
      </c>
      <c r="J31" s="249">
        <v>98</v>
      </c>
      <c r="K31" s="249">
        <v>99</v>
      </c>
      <c r="L31" s="249"/>
      <c r="M31" s="249"/>
      <c r="N31" s="250">
        <f t="shared" si="6"/>
        <v>88.875</v>
      </c>
      <c r="O31" s="251"/>
      <c r="P31" s="251">
        <v>70</v>
      </c>
      <c r="Q31" s="250">
        <f t="shared" si="7"/>
        <v>70</v>
      </c>
      <c r="R31" s="250">
        <f t="shared" si="8"/>
        <v>82.583333333333329</v>
      </c>
      <c r="S31" s="190"/>
      <c r="T31" s="190"/>
      <c r="U31" s="253">
        <f t="shared" ref="U31:AD31" si="91">IF(D31&gt;=$R$16,D31,"")</f>
        <v>89</v>
      </c>
      <c r="V31" s="253" t="str">
        <f t="shared" si="91"/>
        <v/>
      </c>
      <c r="W31" s="253" t="str">
        <f t="shared" si="91"/>
        <v/>
      </c>
      <c r="X31" s="253" t="str">
        <f t="shared" si="91"/>
        <v/>
      </c>
      <c r="Y31" s="253">
        <f t="shared" si="91"/>
        <v>87</v>
      </c>
      <c r="Z31" s="253">
        <f t="shared" si="91"/>
        <v>98</v>
      </c>
      <c r="AA31" s="253">
        <f t="shared" si="91"/>
        <v>98</v>
      </c>
      <c r="AB31" s="253">
        <f t="shared" si="91"/>
        <v>99</v>
      </c>
      <c r="AC31" s="253" t="str">
        <f t="shared" si="91"/>
        <v/>
      </c>
      <c r="AD31" s="253" t="str">
        <f t="shared" si="91"/>
        <v/>
      </c>
      <c r="AE31" s="254">
        <f t="shared" ref="AE31:AN31" si="92">IFERROR(RANK(U31,$U31:$AD31,0)+COUNTIF($U31:U31,U31)-1,"")</f>
        <v>4</v>
      </c>
      <c r="AF31" s="254" t="str">
        <f t="shared" si="92"/>
        <v/>
      </c>
      <c r="AG31" s="254" t="str">
        <f t="shared" si="92"/>
        <v/>
      </c>
      <c r="AH31" s="254" t="str">
        <f t="shared" si="92"/>
        <v/>
      </c>
      <c r="AI31" s="254">
        <f t="shared" si="92"/>
        <v>5</v>
      </c>
      <c r="AJ31" s="254">
        <f t="shared" si="92"/>
        <v>2</v>
      </c>
      <c r="AK31" s="254">
        <f t="shared" si="92"/>
        <v>3</v>
      </c>
      <c r="AL31" s="254">
        <f t="shared" si="92"/>
        <v>1</v>
      </c>
      <c r="AM31" s="254" t="str">
        <f t="shared" si="92"/>
        <v/>
      </c>
      <c r="AN31" s="254" t="str">
        <f t="shared" si="92"/>
        <v/>
      </c>
      <c r="AO31" s="379" t="str">
        <f t="shared" si="15"/>
        <v>mampu menyimak serta memahami pesan lisan, dan informasi dari tembang dolanan/kejung en-maenan</v>
      </c>
      <c r="AP31" s="380" t="str">
        <f t="shared" si="16"/>
        <v/>
      </c>
      <c r="AQ31" s="380" t="str">
        <f t="shared" si="17"/>
        <v/>
      </c>
      <c r="AR31" s="380" t="str">
        <f t="shared" si="18"/>
        <v/>
      </c>
      <c r="AS31" s="380" t="str">
        <f t="shared" si="19"/>
        <v>mampu menulis kata dan kalimat sederhana dalam aksara Jawa (legena dan sandhangan swara)/carakan Madhurâ (aksara ghâjâng, sanḍhângan, pangangghuy)</v>
      </c>
      <c r="AT31" s="380" t="str">
        <f t="shared" si="20"/>
        <v>mampu mengidentifikasi bentuk sandhangan aksara Jawa.</v>
      </c>
      <c r="AU31" s="380" t="str">
        <f t="shared" si="21"/>
        <v>mampu menulis kata menggunakan sandhangan aksara Jawa.</v>
      </c>
      <c r="AV31" s="380" t="str">
        <f t="shared" si="22"/>
        <v>mampu menulis kalimat sederhana dengan menggunakan sandhangan aksara Jawa</v>
      </c>
      <c r="AW31" s="380" t="str">
        <f t="shared" si="23"/>
        <v/>
      </c>
      <c r="AX31" s="380" t="str">
        <f t="shared" si="24"/>
        <v/>
      </c>
      <c r="AY31" s="255" t="str">
        <f t="shared" ref="AY31:BH31" si="93">IF(D31&lt;$R$16,D31,"")</f>
        <v/>
      </c>
      <c r="AZ31" s="255">
        <f t="shared" si="93"/>
        <v>80</v>
      </c>
      <c r="BA31" s="255">
        <f t="shared" si="93"/>
        <v>80</v>
      </c>
      <c r="BB31" s="255">
        <f t="shared" si="93"/>
        <v>80</v>
      </c>
      <c r="BC31" s="255" t="str">
        <f t="shared" si="93"/>
        <v/>
      </c>
      <c r="BD31" s="255" t="str">
        <f t="shared" si="93"/>
        <v/>
      </c>
      <c r="BE31" s="255" t="str">
        <f t="shared" si="93"/>
        <v/>
      </c>
      <c r="BF31" s="255" t="str">
        <f t="shared" si="93"/>
        <v/>
      </c>
      <c r="BG31" s="255">
        <f t="shared" si="93"/>
        <v>0</v>
      </c>
      <c r="BH31" s="255">
        <f t="shared" si="93"/>
        <v>0</v>
      </c>
      <c r="BI31" s="225" t="str">
        <f t="shared" ref="BI31:BR31" si="94">IFERROR(RANK(AY31,$AY31:$BH31,0)+COUNTIF($AY31:AY31,AY31)-1,"")</f>
        <v/>
      </c>
      <c r="BJ31" s="225">
        <f t="shared" si="94"/>
        <v>1</v>
      </c>
      <c r="BK31" s="225">
        <f t="shared" si="94"/>
        <v>2</v>
      </c>
      <c r="BL31" s="225">
        <f t="shared" si="94"/>
        <v>3</v>
      </c>
      <c r="BM31" s="225" t="str">
        <f t="shared" si="94"/>
        <v/>
      </c>
      <c r="BN31" s="225" t="str">
        <f t="shared" si="94"/>
        <v/>
      </c>
      <c r="BO31" s="225" t="str">
        <f t="shared" si="94"/>
        <v/>
      </c>
      <c r="BP31" s="225" t="str">
        <f t="shared" si="94"/>
        <v/>
      </c>
      <c r="BQ31" s="225">
        <f t="shared" si="94"/>
        <v>4</v>
      </c>
      <c r="BR31" s="225">
        <f t="shared" si="94"/>
        <v>5</v>
      </c>
      <c r="BS31" s="379" t="str">
        <f t="shared" si="27"/>
        <v/>
      </c>
      <c r="BT31" s="377" t="str">
        <f t="shared" si="28"/>
        <v>mampu melagukan tembang dolanan/kèjhung ènmaènan</v>
      </c>
      <c r="BU31" s="377" t="str">
        <f t="shared" si="29"/>
        <v>mampu memahami aksara Jawa (legena dan sandhangan swara)/carakan Madhurâ (aksara ghâjâng, sanḍhângan,pangangghuy) yang dibacakan atau dari media</v>
      </c>
      <c r="BV31" s="377" t="str">
        <f t="shared" si="30"/>
        <v>mampu membaca kata dalam aksara Jawa legena dan sandhangan swara)/carakan Madhurâ (aksara ghâjâng, sanḍhângan, pangangghuy)</v>
      </c>
      <c r="BW31" s="377" t="str">
        <f t="shared" si="31"/>
        <v/>
      </c>
      <c r="BX31" s="377" t="str">
        <f t="shared" si="32"/>
        <v/>
      </c>
      <c r="BY31" s="377" t="str">
        <f t="shared" si="33"/>
        <v/>
      </c>
      <c r="BZ31" s="377" t="str">
        <f t="shared" si="34"/>
        <v/>
      </c>
      <c r="CA31" s="377">
        <f t="shared" si="35"/>
        <v>0</v>
      </c>
      <c r="CB31" s="377">
        <f t="shared" si="36"/>
        <v>0</v>
      </c>
      <c r="CC31" s="257" t="str">
        <f t="shared" si="37"/>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1"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row>
    <row r="32" spans="1:82" ht="18.75" customHeight="1">
      <c r="A32" s="190"/>
      <c r="B32" s="208">
        <f>'DATA PESERTA DIDIK'!A22</f>
        <v>17</v>
      </c>
      <c r="C32" s="248" t="str">
        <f>'DATA PESERTA DIDIK'!D22</f>
        <v>HANAN TAQI AFLAHA</v>
      </c>
      <c r="D32" s="249">
        <v>95</v>
      </c>
      <c r="E32" s="249">
        <v>85</v>
      </c>
      <c r="F32" s="249">
        <v>83</v>
      </c>
      <c r="G32" s="249">
        <v>85</v>
      </c>
      <c r="H32" s="249">
        <v>87</v>
      </c>
      <c r="I32" s="249">
        <v>98</v>
      </c>
      <c r="J32" s="249">
        <v>99</v>
      </c>
      <c r="K32" s="249">
        <v>99</v>
      </c>
      <c r="L32" s="249"/>
      <c r="M32" s="249"/>
      <c r="N32" s="250">
        <f t="shared" si="6"/>
        <v>91.375</v>
      </c>
      <c r="O32" s="251"/>
      <c r="P32" s="251">
        <v>97</v>
      </c>
      <c r="Q32" s="250">
        <f t="shared" si="7"/>
        <v>97</v>
      </c>
      <c r="R32" s="250">
        <f t="shared" si="8"/>
        <v>93.25</v>
      </c>
      <c r="S32" s="190"/>
      <c r="T32" s="190"/>
      <c r="U32" s="253">
        <f t="shared" ref="U32:AD32" si="95">IF(D32&gt;=$R$16,D32,"")</f>
        <v>95</v>
      </c>
      <c r="V32" s="253">
        <f t="shared" si="95"/>
        <v>85</v>
      </c>
      <c r="W32" s="253" t="str">
        <f t="shared" si="95"/>
        <v/>
      </c>
      <c r="X32" s="253">
        <f t="shared" si="95"/>
        <v>85</v>
      </c>
      <c r="Y32" s="253">
        <f t="shared" si="95"/>
        <v>87</v>
      </c>
      <c r="Z32" s="253">
        <f t="shared" si="95"/>
        <v>98</v>
      </c>
      <c r="AA32" s="253">
        <f t="shared" si="95"/>
        <v>99</v>
      </c>
      <c r="AB32" s="253">
        <f t="shared" si="95"/>
        <v>99</v>
      </c>
      <c r="AC32" s="253" t="str">
        <f t="shared" si="95"/>
        <v/>
      </c>
      <c r="AD32" s="253" t="str">
        <f t="shared" si="95"/>
        <v/>
      </c>
      <c r="AE32" s="254">
        <f t="shared" ref="AE32:AN32" si="96">IFERROR(RANK(U32,$U32:$AD32,0)+COUNTIF($U32:U32,U32)-1,"")</f>
        <v>4</v>
      </c>
      <c r="AF32" s="254">
        <f t="shared" si="96"/>
        <v>6</v>
      </c>
      <c r="AG32" s="254" t="str">
        <f t="shared" si="96"/>
        <v/>
      </c>
      <c r="AH32" s="254">
        <f t="shared" si="96"/>
        <v>7</v>
      </c>
      <c r="AI32" s="254">
        <f t="shared" si="96"/>
        <v>5</v>
      </c>
      <c r="AJ32" s="254">
        <f t="shared" si="96"/>
        <v>3</v>
      </c>
      <c r="AK32" s="254">
        <f t="shared" si="96"/>
        <v>1</v>
      </c>
      <c r="AL32" s="254">
        <f t="shared" si="96"/>
        <v>2</v>
      </c>
      <c r="AM32" s="254" t="str">
        <f t="shared" si="96"/>
        <v/>
      </c>
      <c r="AN32" s="254" t="str">
        <f t="shared" si="96"/>
        <v/>
      </c>
      <c r="AO32" s="379" t="str">
        <f t="shared" si="15"/>
        <v>mampu menyimak serta memahami pesan lisan, dan informasi dari tembang dolanan/kejung en-maenan</v>
      </c>
      <c r="AP32" s="380" t="str">
        <f t="shared" si="16"/>
        <v/>
      </c>
      <c r="AQ32" s="380" t="str">
        <f t="shared" si="17"/>
        <v/>
      </c>
      <c r="AR32" s="380" t="str">
        <f t="shared" si="18"/>
        <v/>
      </c>
      <c r="AS32" s="380" t="str">
        <f t="shared" si="19"/>
        <v/>
      </c>
      <c r="AT32" s="380" t="str">
        <f t="shared" si="20"/>
        <v>mampu mengidentifikasi bentuk sandhangan aksara Jawa.</v>
      </c>
      <c r="AU32" s="380" t="str">
        <f t="shared" si="21"/>
        <v>mampu menulis kata menggunakan sandhangan aksara Jawa.</v>
      </c>
      <c r="AV32" s="380" t="str">
        <f t="shared" si="22"/>
        <v>mampu menulis kalimat sederhana dengan menggunakan sandhangan aksara Jawa</v>
      </c>
      <c r="AW32" s="380" t="str">
        <f t="shared" si="23"/>
        <v/>
      </c>
      <c r="AX32" s="380" t="str">
        <f t="shared" si="24"/>
        <v/>
      </c>
      <c r="AY32" s="255" t="str">
        <f t="shared" ref="AY32:BH32" si="97">IF(D32&lt;$R$16,D32,"")</f>
        <v/>
      </c>
      <c r="AZ32" s="255" t="str">
        <f t="shared" si="97"/>
        <v/>
      </c>
      <c r="BA32" s="255">
        <f t="shared" si="97"/>
        <v>83</v>
      </c>
      <c r="BB32" s="255" t="str">
        <f t="shared" si="97"/>
        <v/>
      </c>
      <c r="BC32" s="255" t="str">
        <f t="shared" si="97"/>
        <v/>
      </c>
      <c r="BD32" s="255" t="str">
        <f t="shared" si="97"/>
        <v/>
      </c>
      <c r="BE32" s="255" t="str">
        <f t="shared" si="97"/>
        <v/>
      </c>
      <c r="BF32" s="255" t="str">
        <f t="shared" si="97"/>
        <v/>
      </c>
      <c r="BG32" s="255">
        <f t="shared" si="97"/>
        <v>0</v>
      </c>
      <c r="BH32" s="255">
        <f t="shared" si="97"/>
        <v>0</v>
      </c>
      <c r="BI32" s="225" t="str">
        <f t="shared" ref="BI32:BR32" si="98">IFERROR(RANK(AY32,$AY32:$BH32,0)+COUNTIF($AY32:AY32,AY32)-1,"")</f>
        <v/>
      </c>
      <c r="BJ32" s="225" t="str">
        <f t="shared" si="98"/>
        <v/>
      </c>
      <c r="BK32" s="225">
        <f t="shared" si="98"/>
        <v>1</v>
      </c>
      <c r="BL32" s="225" t="str">
        <f t="shared" si="98"/>
        <v/>
      </c>
      <c r="BM32" s="225" t="str">
        <f t="shared" si="98"/>
        <v/>
      </c>
      <c r="BN32" s="225" t="str">
        <f t="shared" si="98"/>
        <v/>
      </c>
      <c r="BO32" s="225" t="str">
        <f t="shared" si="98"/>
        <v/>
      </c>
      <c r="BP32" s="225" t="str">
        <f t="shared" si="98"/>
        <v/>
      </c>
      <c r="BQ32" s="225">
        <f t="shared" si="98"/>
        <v>2</v>
      </c>
      <c r="BR32" s="225">
        <f t="shared" si="98"/>
        <v>3</v>
      </c>
      <c r="BS32" s="379" t="str">
        <f t="shared" si="27"/>
        <v/>
      </c>
      <c r="BT32" s="377" t="str">
        <f t="shared" si="28"/>
        <v>mampu melagukan tembang dolanan/kèjhung ènmaènan</v>
      </c>
      <c r="BU32" s="377" t="str">
        <f t="shared" si="29"/>
        <v>mampu memahami aksara Jawa (legena dan sandhangan swara)/carakan Madhurâ (aksara ghâjâng, sanḍhângan,pangangghuy) yang dibacakan atau dari media</v>
      </c>
      <c r="BV32" s="377" t="str">
        <f t="shared" si="30"/>
        <v>mampu membaca kata dalam aksara Jawa legena dan sandhangan swara)/carakan Madhurâ (aksara ghâjâng, sanḍhângan, pangangghuy)</v>
      </c>
      <c r="BW32" s="377" t="str">
        <f t="shared" si="31"/>
        <v>mampu menulis kata dan kalimat sederhana dalam aksara Jawa (legena dan sandhangan swara)/carakan Madhurâ (aksara ghâjâng, sanḍhângan, pangangghuy)</v>
      </c>
      <c r="BX32" s="377" t="str">
        <f t="shared" si="32"/>
        <v/>
      </c>
      <c r="BY32" s="377" t="str">
        <f t="shared" si="33"/>
        <v/>
      </c>
      <c r="BZ32" s="377" t="str">
        <f t="shared" si="34"/>
        <v/>
      </c>
      <c r="CA32" s="377">
        <f t="shared" si="35"/>
        <v>0</v>
      </c>
      <c r="CB32" s="377">
        <f t="shared" si="36"/>
        <v>0</v>
      </c>
      <c r="CC32" s="257" t="str">
        <f t="shared" si="37"/>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CD32"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33" spans="1:82" ht="18.75" customHeight="1">
      <c r="A33" s="190"/>
      <c r="B33" s="208">
        <f>'DATA PESERTA DIDIK'!A23</f>
        <v>18</v>
      </c>
      <c r="C33" s="248" t="str">
        <f>'DATA PESERTA DIDIK'!D23</f>
        <v>ILLONA JIHAN AL SYAURABBANI</v>
      </c>
      <c r="D33" s="249">
        <v>90</v>
      </c>
      <c r="E33" s="249">
        <v>90</v>
      </c>
      <c r="F33" s="249">
        <v>80</v>
      </c>
      <c r="G33" s="249">
        <v>90</v>
      </c>
      <c r="H33" s="249">
        <v>90</v>
      </c>
      <c r="I33" s="249">
        <v>98</v>
      </c>
      <c r="J33" s="249">
        <v>99</v>
      </c>
      <c r="K33" s="249">
        <v>99</v>
      </c>
      <c r="L33" s="249"/>
      <c r="M33" s="249"/>
      <c r="N33" s="250">
        <f t="shared" si="6"/>
        <v>92</v>
      </c>
      <c r="O33" s="251"/>
      <c r="P33" s="251">
        <v>95</v>
      </c>
      <c r="Q33" s="250">
        <f t="shared" si="7"/>
        <v>95</v>
      </c>
      <c r="R33" s="250">
        <f t="shared" si="8"/>
        <v>93</v>
      </c>
      <c r="S33" s="190"/>
      <c r="T33" s="190"/>
      <c r="U33" s="253">
        <f t="shared" ref="U33:AD33" si="99">IF(D33&gt;=$R$16,D33,"")</f>
        <v>90</v>
      </c>
      <c r="V33" s="253">
        <f t="shared" si="99"/>
        <v>90</v>
      </c>
      <c r="W33" s="253" t="str">
        <f t="shared" si="99"/>
        <v/>
      </c>
      <c r="X33" s="253">
        <f t="shared" si="99"/>
        <v>90</v>
      </c>
      <c r="Y33" s="253">
        <f t="shared" si="99"/>
        <v>90</v>
      </c>
      <c r="Z33" s="253">
        <f t="shared" si="99"/>
        <v>98</v>
      </c>
      <c r="AA33" s="253">
        <f t="shared" si="99"/>
        <v>99</v>
      </c>
      <c r="AB33" s="253">
        <f t="shared" si="99"/>
        <v>99</v>
      </c>
      <c r="AC33" s="253" t="str">
        <f t="shared" si="99"/>
        <v/>
      </c>
      <c r="AD33" s="253" t="str">
        <f t="shared" si="99"/>
        <v/>
      </c>
      <c r="AE33" s="254">
        <f t="shared" ref="AE33:AN33" si="100">IFERROR(RANK(U33,$U33:$AD33,0)+COUNTIF($U33:U33,U33)-1,"")</f>
        <v>4</v>
      </c>
      <c r="AF33" s="254">
        <f t="shared" si="100"/>
        <v>5</v>
      </c>
      <c r="AG33" s="254" t="str">
        <f t="shared" si="100"/>
        <v/>
      </c>
      <c r="AH33" s="254">
        <f t="shared" si="100"/>
        <v>6</v>
      </c>
      <c r="AI33" s="254">
        <f t="shared" si="100"/>
        <v>7</v>
      </c>
      <c r="AJ33" s="254">
        <f t="shared" si="100"/>
        <v>3</v>
      </c>
      <c r="AK33" s="254">
        <f t="shared" si="100"/>
        <v>1</v>
      </c>
      <c r="AL33" s="254">
        <f t="shared" si="100"/>
        <v>2</v>
      </c>
      <c r="AM33" s="254" t="str">
        <f t="shared" si="100"/>
        <v/>
      </c>
      <c r="AN33" s="254" t="str">
        <f t="shared" si="100"/>
        <v/>
      </c>
      <c r="AO33" s="379" t="str">
        <f t="shared" si="15"/>
        <v/>
      </c>
      <c r="AP33" s="380" t="str">
        <f t="shared" si="16"/>
        <v/>
      </c>
      <c r="AQ33" s="380" t="str">
        <f t="shared" si="17"/>
        <v/>
      </c>
      <c r="AR33" s="380" t="str">
        <f t="shared" si="18"/>
        <v/>
      </c>
      <c r="AS33" s="380" t="str">
        <f t="shared" si="19"/>
        <v/>
      </c>
      <c r="AT33" s="380" t="str">
        <f t="shared" si="20"/>
        <v>mampu mengidentifikasi bentuk sandhangan aksara Jawa.</v>
      </c>
      <c r="AU33" s="380" t="str">
        <f t="shared" si="21"/>
        <v>mampu menulis kata menggunakan sandhangan aksara Jawa.</v>
      </c>
      <c r="AV33" s="380" t="str">
        <f t="shared" si="22"/>
        <v>mampu menulis kalimat sederhana dengan menggunakan sandhangan aksara Jawa</v>
      </c>
      <c r="AW33" s="380" t="str">
        <f t="shared" si="23"/>
        <v/>
      </c>
      <c r="AX33" s="380" t="str">
        <f t="shared" si="24"/>
        <v/>
      </c>
      <c r="AY33" s="255" t="str">
        <f t="shared" ref="AY33:BH33" si="101">IF(D33&lt;$R$16,D33,"")</f>
        <v/>
      </c>
      <c r="AZ33" s="255" t="str">
        <f t="shared" si="101"/>
        <v/>
      </c>
      <c r="BA33" s="255">
        <f t="shared" si="101"/>
        <v>80</v>
      </c>
      <c r="BB33" s="255" t="str">
        <f t="shared" si="101"/>
        <v/>
      </c>
      <c r="BC33" s="255" t="str">
        <f t="shared" si="101"/>
        <v/>
      </c>
      <c r="BD33" s="255" t="str">
        <f t="shared" si="101"/>
        <v/>
      </c>
      <c r="BE33" s="255" t="str">
        <f t="shared" si="101"/>
        <v/>
      </c>
      <c r="BF33" s="255" t="str">
        <f t="shared" si="101"/>
        <v/>
      </c>
      <c r="BG33" s="255">
        <f t="shared" si="101"/>
        <v>0</v>
      </c>
      <c r="BH33" s="255">
        <f t="shared" si="101"/>
        <v>0</v>
      </c>
      <c r="BI33" s="225" t="str">
        <f t="shared" ref="BI33:BR33" si="102">IFERROR(RANK(AY33,$AY33:$BH33,0)+COUNTIF($AY33:AY33,AY33)-1,"")</f>
        <v/>
      </c>
      <c r="BJ33" s="225" t="str">
        <f t="shared" si="102"/>
        <v/>
      </c>
      <c r="BK33" s="225">
        <f t="shared" si="102"/>
        <v>1</v>
      </c>
      <c r="BL33" s="225" t="str">
        <f t="shared" si="102"/>
        <v/>
      </c>
      <c r="BM33" s="225" t="str">
        <f t="shared" si="102"/>
        <v/>
      </c>
      <c r="BN33" s="225" t="str">
        <f t="shared" si="102"/>
        <v/>
      </c>
      <c r="BO33" s="225" t="str">
        <f t="shared" si="102"/>
        <v/>
      </c>
      <c r="BP33" s="225" t="str">
        <f t="shared" si="102"/>
        <v/>
      </c>
      <c r="BQ33" s="225">
        <f t="shared" si="102"/>
        <v>2</v>
      </c>
      <c r="BR33" s="225">
        <f t="shared" si="102"/>
        <v>3</v>
      </c>
      <c r="BS33" s="379" t="str">
        <f t="shared" si="27"/>
        <v>mampu menyimak serta memahami pesan lisan, dan informasi dari tembang dolanan/kejung en-maenan</v>
      </c>
      <c r="BT33" s="377" t="str">
        <f t="shared" si="28"/>
        <v>mampu melagukan tembang dolanan/kèjhung ènmaènan</v>
      </c>
      <c r="BU33" s="377" t="str">
        <f t="shared" si="29"/>
        <v>mampu memahami aksara Jawa (legena dan sandhangan swara)/carakan Madhurâ (aksara ghâjâng, sanḍhângan,pangangghuy) yang dibacakan atau dari media</v>
      </c>
      <c r="BV33" s="377" t="str">
        <f t="shared" si="30"/>
        <v>mampu membaca kata dalam aksara Jawa legena dan sandhangan swara)/carakan Madhurâ (aksara ghâjâng, sanḍhângan, pangangghuy)</v>
      </c>
      <c r="BW33" s="377" t="str">
        <f t="shared" si="31"/>
        <v>mampu menulis kata dan kalimat sederhana dalam aksara Jawa (legena dan sandhangan swara)/carakan Madhurâ (aksara ghâjâng, sanḍhângan, pangangghuy)</v>
      </c>
      <c r="BX33" s="377" t="str">
        <f t="shared" si="32"/>
        <v/>
      </c>
      <c r="BY33" s="377" t="str">
        <f t="shared" si="33"/>
        <v/>
      </c>
      <c r="BZ33" s="377" t="str">
        <f t="shared" si="34"/>
        <v/>
      </c>
      <c r="CA33" s="377">
        <f t="shared" si="35"/>
        <v>0</v>
      </c>
      <c r="CB33" s="377">
        <f t="shared" si="36"/>
        <v>0</v>
      </c>
      <c r="CC33" s="257" t="str">
        <f t="shared" si="37"/>
        <v>Kompetensi dalam hal mampu mengidentifikasi bentuk sandhangan aksara Jawa.mampu menulis kata menggunakan sandhangan aksara Jawa.mampu menulis kalimat sederhana dengan menggunakan sandhangan aksara Jawa sudah tercapai.</v>
      </c>
      <c r="CD33"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34" spans="1:82" ht="18.75" customHeight="1">
      <c r="A34" s="190"/>
      <c r="B34" s="208">
        <f>'DATA PESERTA DIDIK'!A24</f>
        <v>19</v>
      </c>
      <c r="C34" s="248" t="str">
        <f>'DATA PESERTA DIDIK'!D24</f>
        <v>LATISHA MEIRA AZIZAHRA</v>
      </c>
      <c r="D34" s="249">
        <v>95</v>
      </c>
      <c r="E34" s="249">
        <v>85</v>
      </c>
      <c r="F34" s="249">
        <v>85</v>
      </c>
      <c r="G34" s="249">
        <v>85</v>
      </c>
      <c r="H34" s="249">
        <v>85</v>
      </c>
      <c r="I34" s="249">
        <v>98</v>
      </c>
      <c r="J34" s="249">
        <v>100</v>
      </c>
      <c r="K34" s="249">
        <v>100</v>
      </c>
      <c r="L34" s="249"/>
      <c r="M34" s="249"/>
      <c r="N34" s="250">
        <f t="shared" si="6"/>
        <v>91.625</v>
      </c>
      <c r="O34" s="251"/>
      <c r="P34" s="251">
        <v>90</v>
      </c>
      <c r="Q34" s="250">
        <f t="shared" si="7"/>
        <v>90</v>
      </c>
      <c r="R34" s="250">
        <f t="shared" si="8"/>
        <v>91.083333333333329</v>
      </c>
      <c r="S34" s="190"/>
      <c r="T34" s="190"/>
      <c r="U34" s="253">
        <f t="shared" ref="U34:AD34" si="103">IF(D34&gt;=$R$16,D34,"")</f>
        <v>95</v>
      </c>
      <c r="V34" s="253">
        <f t="shared" si="103"/>
        <v>85</v>
      </c>
      <c r="W34" s="253">
        <f t="shared" si="103"/>
        <v>85</v>
      </c>
      <c r="X34" s="253">
        <f t="shared" si="103"/>
        <v>85</v>
      </c>
      <c r="Y34" s="253">
        <f t="shared" si="103"/>
        <v>85</v>
      </c>
      <c r="Z34" s="253">
        <f t="shared" si="103"/>
        <v>98</v>
      </c>
      <c r="AA34" s="253">
        <f t="shared" si="103"/>
        <v>100</v>
      </c>
      <c r="AB34" s="253">
        <f t="shared" si="103"/>
        <v>100</v>
      </c>
      <c r="AC34" s="253" t="str">
        <f t="shared" si="103"/>
        <v/>
      </c>
      <c r="AD34" s="253" t="str">
        <f t="shared" si="103"/>
        <v/>
      </c>
      <c r="AE34" s="254">
        <f t="shared" ref="AE34:AN34" si="104">IFERROR(RANK(U34,$U34:$AD34,0)+COUNTIF($U34:U34,U34)-1,"")</f>
        <v>4</v>
      </c>
      <c r="AF34" s="254">
        <f t="shared" si="104"/>
        <v>5</v>
      </c>
      <c r="AG34" s="254">
        <f t="shared" si="104"/>
        <v>6</v>
      </c>
      <c r="AH34" s="254">
        <f t="shared" si="104"/>
        <v>7</v>
      </c>
      <c r="AI34" s="254">
        <f t="shared" si="104"/>
        <v>8</v>
      </c>
      <c r="AJ34" s="254">
        <f t="shared" si="104"/>
        <v>3</v>
      </c>
      <c r="AK34" s="254">
        <f t="shared" si="104"/>
        <v>1</v>
      </c>
      <c r="AL34" s="254">
        <f t="shared" si="104"/>
        <v>2</v>
      </c>
      <c r="AM34" s="254" t="str">
        <f t="shared" si="104"/>
        <v/>
      </c>
      <c r="AN34" s="254" t="str">
        <f t="shared" si="104"/>
        <v/>
      </c>
      <c r="AO34" s="379" t="str">
        <f t="shared" si="15"/>
        <v>mampu menyimak serta memahami pesan lisan, dan informasi dari tembang dolanan/kejung en-maenan</v>
      </c>
      <c r="AP34" s="380" t="str">
        <f t="shared" si="16"/>
        <v/>
      </c>
      <c r="AQ34" s="380" t="str">
        <f t="shared" si="17"/>
        <v/>
      </c>
      <c r="AR34" s="380" t="str">
        <f t="shared" si="18"/>
        <v/>
      </c>
      <c r="AS34" s="380" t="str">
        <f t="shared" si="19"/>
        <v/>
      </c>
      <c r="AT34" s="380" t="str">
        <f t="shared" si="20"/>
        <v>mampu mengidentifikasi bentuk sandhangan aksara Jawa.</v>
      </c>
      <c r="AU34" s="380" t="str">
        <f t="shared" si="21"/>
        <v>mampu menulis kata menggunakan sandhangan aksara Jawa.</v>
      </c>
      <c r="AV34" s="380" t="str">
        <f t="shared" si="22"/>
        <v>mampu menulis kalimat sederhana dengan menggunakan sandhangan aksara Jawa</v>
      </c>
      <c r="AW34" s="380" t="str">
        <f t="shared" si="23"/>
        <v/>
      </c>
      <c r="AX34" s="380" t="str">
        <f t="shared" si="24"/>
        <v/>
      </c>
      <c r="AY34" s="255" t="str">
        <f t="shared" ref="AY34:BH34" si="105">IF(D34&lt;$R$16,D34,"")</f>
        <v/>
      </c>
      <c r="AZ34" s="255" t="str">
        <f t="shared" si="105"/>
        <v/>
      </c>
      <c r="BA34" s="255" t="str">
        <f t="shared" si="105"/>
        <v/>
      </c>
      <c r="BB34" s="255" t="str">
        <f t="shared" si="105"/>
        <v/>
      </c>
      <c r="BC34" s="255" t="str">
        <f t="shared" si="105"/>
        <v/>
      </c>
      <c r="BD34" s="255" t="str">
        <f t="shared" si="105"/>
        <v/>
      </c>
      <c r="BE34" s="255" t="str">
        <f t="shared" si="105"/>
        <v/>
      </c>
      <c r="BF34" s="255" t="str">
        <f t="shared" si="105"/>
        <v/>
      </c>
      <c r="BG34" s="255">
        <f t="shared" si="105"/>
        <v>0</v>
      </c>
      <c r="BH34" s="255">
        <f t="shared" si="105"/>
        <v>0</v>
      </c>
      <c r="BI34" s="225" t="str">
        <f t="shared" ref="BI34:BR34" si="106">IFERROR(RANK(AY34,$AY34:$BH34,0)+COUNTIF($AY34:AY34,AY34)-1,"")</f>
        <v/>
      </c>
      <c r="BJ34" s="225" t="str">
        <f t="shared" si="106"/>
        <v/>
      </c>
      <c r="BK34" s="225" t="str">
        <f t="shared" si="106"/>
        <v/>
      </c>
      <c r="BL34" s="225" t="str">
        <f t="shared" si="106"/>
        <v/>
      </c>
      <c r="BM34" s="225" t="str">
        <f t="shared" si="106"/>
        <v/>
      </c>
      <c r="BN34" s="225" t="str">
        <f t="shared" si="106"/>
        <v/>
      </c>
      <c r="BO34" s="225" t="str">
        <f t="shared" si="106"/>
        <v/>
      </c>
      <c r="BP34" s="225" t="str">
        <f t="shared" si="106"/>
        <v/>
      </c>
      <c r="BQ34" s="225">
        <f t="shared" si="106"/>
        <v>1</v>
      </c>
      <c r="BR34" s="225">
        <f t="shared" si="106"/>
        <v>2</v>
      </c>
      <c r="BS34" s="379" t="str">
        <f t="shared" si="27"/>
        <v/>
      </c>
      <c r="BT34" s="377" t="str">
        <f t="shared" si="28"/>
        <v>mampu melagukan tembang dolanan/kèjhung ènmaènan</v>
      </c>
      <c r="BU34" s="377" t="str">
        <f t="shared" si="29"/>
        <v>mampu memahami aksara Jawa (legena dan sandhangan swara)/carakan Madhurâ (aksara ghâjâng, sanḍhângan,pangangghuy) yang dibacakan atau dari media</v>
      </c>
      <c r="BV34" s="377" t="str">
        <f t="shared" si="30"/>
        <v>mampu membaca kata dalam aksara Jawa legena dan sandhangan swara)/carakan Madhurâ (aksara ghâjâng, sanḍhângan, pangangghuy)</v>
      </c>
      <c r="BW34" s="377" t="str">
        <f t="shared" si="31"/>
        <v>mampu menulis kata dan kalimat sederhana dalam aksara Jawa (legena dan sandhangan swara)/carakan Madhurâ (aksara ghâjâng, sanḍhângan, pangangghuy)</v>
      </c>
      <c r="BX34" s="377" t="str">
        <f t="shared" si="32"/>
        <v/>
      </c>
      <c r="BY34" s="377" t="str">
        <f t="shared" si="33"/>
        <v/>
      </c>
      <c r="BZ34" s="377" t="str">
        <f t="shared" si="34"/>
        <v/>
      </c>
      <c r="CA34" s="377">
        <f t="shared" si="35"/>
        <v>0</v>
      </c>
      <c r="CB34" s="377">
        <f t="shared" si="36"/>
        <v>0</v>
      </c>
      <c r="CC34" s="257" t="str">
        <f t="shared" si="37"/>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CD34"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35" spans="1:82" ht="18.75" customHeight="1">
      <c r="A35" s="190"/>
      <c r="B35" s="208">
        <f>'DATA PESERTA DIDIK'!A25</f>
        <v>20</v>
      </c>
      <c r="C35" s="248" t="str">
        <f>'DATA PESERTA DIDIK'!D25</f>
        <v>MUHAMMAD ANANTA AESAR NAIL</v>
      </c>
      <c r="D35" s="249">
        <v>90</v>
      </c>
      <c r="E35" s="249">
        <v>85</v>
      </c>
      <c r="F35" s="249">
        <v>90</v>
      </c>
      <c r="G35" s="249">
        <v>78</v>
      </c>
      <c r="H35" s="249">
        <v>87</v>
      </c>
      <c r="I35" s="249">
        <v>95</v>
      </c>
      <c r="J35" s="249">
        <v>98</v>
      </c>
      <c r="K35" s="249">
        <v>95</v>
      </c>
      <c r="L35" s="249"/>
      <c r="M35" s="249"/>
      <c r="N35" s="250">
        <f t="shared" si="6"/>
        <v>89.75</v>
      </c>
      <c r="O35" s="251"/>
      <c r="P35" s="251">
        <v>58</v>
      </c>
      <c r="Q35" s="250">
        <f t="shared" si="7"/>
        <v>58</v>
      </c>
      <c r="R35" s="250">
        <f t="shared" si="8"/>
        <v>79.166666666666671</v>
      </c>
      <c r="S35" s="190"/>
      <c r="T35" s="190"/>
      <c r="U35" s="253">
        <f t="shared" ref="U35:AD35" si="107">IF(D35&gt;=$R$16,D35,"")</f>
        <v>90</v>
      </c>
      <c r="V35" s="253">
        <f t="shared" si="107"/>
        <v>85</v>
      </c>
      <c r="W35" s="253">
        <f t="shared" si="107"/>
        <v>90</v>
      </c>
      <c r="X35" s="253" t="str">
        <f t="shared" si="107"/>
        <v/>
      </c>
      <c r="Y35" s="253">
        <f t="shared" si="107"/>
        <v>87</v>
      </c>
      <c r="Z35" s="253">
        <f t="shared" si="107"/>
        <v>95</v>
      </c>
      <c r="AA35" s="253">
        <f t="shared" si="107"/>
        <v>98</v>
      </c>
      <c r="AB35" s="253">
        <f t="shared" si="107"/>
        <v>95</v>
      </c>
      <c r="AC35" s="253" t="str">
        <f t="shared" si="107"/>
        <v/>
      </c>
      <c r="AD35" s="253" t="str">
        <f t="shared" si="107"/>
        <v/>
      </c>
      <c r="AE35" s="254">
        <f t="shared" ref="AE35:AN35" si="108">IFERROR(RANK(U35,$U35:$AD35,0)+COUNTIF($U35:U35,U35)-1,"")</f>
        <v>4</v>
      </c>
      <c r="AF35" s="254">
        <f t="shared" si="108"/>
        <v>7</v>
      </c>
      <c r="AG35" s="254">
        <f t="shared" si="108"/>
        <v>5</v>
      </c>
      <c r="AH35" s="254" t="str">
        <f t="shared" si="108"/>
        <v/>
      </c>
      <c r="AI35" s="254">
        <f t="shared" si="108"/>
        <v>6</v>
      </c>
      <c r="AJ35" s="254">
        <f t="shared" si="108"/>
        <v>2</v>
      </c>
      <c r="AK35" s="254">
        <f t="shared" si="108"/>
        <v>1</v>
      </c>
      <c r="AL35" s="254">
        <f t="shared" si="108"/>
        <v>3</v>
      </c>
      <c r="AM35" s="254" t="str">
        <f t="shared" si="108"/>
        <v/>
      </c>
      <c r="AN35" s="254" t="str">
        <f t="shared" si="108"/>
        <v/>
      </c>
      <c r="AO35" s="379" t="str">
        <f t="shared" si="15"/>
        <v>mampu menyimak serta memahami pesan lisan, dan informasi dari tembang dolanan/kejung en-maenan</v>
      </c>
      <c r="AP35" s="380" t="str">
        <f t="shared" si="16"/>
        <v>mampu melagukan tembang dolanan/kèjhung ènmaènan</v>
      </c>
      <c r="AQ35" s="380" t="str">
        <f t="shared" si="17"/>
        <v>mampu memahami aksara Jawa (legena dan sandhangan swara)/carakan Madhurâ (aksara ghâjâng, sanḍhângan,pangangghuy) yang dibacakan atau dari media</v>
      </c>
      <c r="AR35" s="380" t="str">
        <f t="shared" si="18"/>
        <v/>
      </c>
      <c r="AS35" s="380" t="str">
        <f t="shared" si="19"/>
        <v>mampu menulis kata dan kalimat sederhana dalam aksara Jawa (legena dan sandhangan swara)/carakan Madhurâ (aksara ghâjâng, sanḍhângan, pangangghuy)</v>
      </c>
      <c r="AT35" s="380" t="str">
        <f t="shared" si="20"/>
        <v>mampu mengidentifikasi bentuk sandhangan aksara Jawa.</v>
      </c>
      <c r="AU35" s="380" t="str">
        <f t="shared" si="21"/>
        <v>mampu menulis kata menggunakan sandhangan aksara Jawa.</v>
      </c>
      <c r="AV35" s="380" t="str">
        <f t="shared" si="22"/>
        <v>mampu menulis kalimat sederhana dengan menggunakan sandhangan aksara Jawa</v>
      </c>
      <c r="AW35" s="380" t="str">
        <f t="shared" si="23"/>
        <v/>
      </c>
      <c r="AX35" s="380" t="str">
        <f t="shared" si="24"/>
        <v/>
      </c>
      <c r="AY35" s="255" t="str">
        <f t="shared" ref="AY35:BH35" si="109">IF(D35&lt;$R$16,D35,"")</f>
        <v/>
      </c>
      <c r="AZ35" s="255" t="str">
        <f t="shared" si="109"/>
        <v/>
      </c>
      <c r="BA35" s="255" t="str">
        <f t="shared" si="109"/>
        <v/>
      </c>
      <c r="BB35" s="255">
        <f t="shared" si="109"/>
        <v>78</v>
      </c>
      <c r="BC35" s="255" t="str">
        <f t="shared" si="109"/>
        <v/>
      </c>
      <c r="BD35" s="255" t="str">
        <f t="shared" si="109"/>
        <v/>
      </c>
      <c r="BE35" s="255" t="str">
        <f t="shared" si="109"/>
        <v/>
      </c>
      <c r="BF35" s="255" t="str">
        <f t="shared" si="109"/>
        <v/>
      </c>
      <c r="BG35" s="255">
        <f t="shared" si="109"/>
        <v>0</v>
      </c>
      <c r="BH35" s="255">
        <f t="shared" si="109"/>
        <v>0</v>
      </c>
      <c r="BI35" s="225" t="str">
        <f t="shared" ref="BI35:BR35" si="110">IFERROR(RANK(AY35,$AY35:$BH35,0)+COUNTIF($AY35:AY35,AY35)-1,"")</f>
        <v/>
      </c>
      <c r="BJ35" s="225" t="str">
        <f t="shared" si="110"/>
        <v/>
      </c>
      <c r="BK35" s="225" t="str">
        <f t="shared" si="110"/>
        <v/>
      </c>
      <c r="BL35" s="225">
        <f t="shared" si="110"/>
        <v>1</v>
      </c>
      <c r="BM35" s="225" t="str">
        <f t="shared" si="110"/>
        <v/>
      </c>
      <c r="BN35" s="225" t="str">
        <f t="shared" si="110"/>
        <v/>
      </c>
      <c r="BO35" s="225" t="str">
        <f t="shared" si="110"/>
        <v/>
      </c>
      <c r="BP35" s="225" t="str">
        <f t="shared" si="110"/>
        <v/>
      </c>
      <c r="BQ35" s="225">
        <f t="shared" si="110"/>
        <v>2</v>
      </c>
      <c r="BR35" s="225">
        <f t="shared" si="110"/>
        <v>3</v>
      </c>
      <c r="BS35" s="379" t="str">
        <f t="shared" si="27"/>
        <v/>
      </c>
      <c r="BT35" s="377" t="str">
        <f t="shared" si="28"/>
        <v/>
      </c>
      <c r="BU35" s="377" t="str">
        <f t="shared" si="29"/>
        <v/>
      </c>
      <c r="BV35" s="377" t="str">
        <f t="shared" si="30"/>
        <v>mampu membaca kata dalam aksara Jawa legena dan sandhangan swara)/carakan Madhurâ (aksara ghâjâng, sanḍhângan, pangangghuy)</v>
      </c>
      <c r="BW35" s="377" t="str">
        <f t="shared" si="31"/>
        <v/>
      </c>
      <c r="BX35" s="377" t="str">
        <f t="shared" si="32"/>
        <v/>
      </c>
      <c r="BY35" s="377" t="str">
        <f t="shared" si="33"/>
        <v/>
      </c>
      <c r="BZ35" s="377" t="str">
        <f t="shared" si="34"/>
        <v/>
      </c>
      <c r="CA35" s="377">
        <f t="shared" si="35"/>
        <v>0</v>
      </c>
      <c r="CB35" s="377">
        <f t="shared" si="36"/>
        <v>0</v>
      </c>
      <c r="CC35" s="257" t="str">
        <f t="shared" si="37"/>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5" s="257" t="str">
        <f t="shared" si="38"/>
        <v>Kompetensi dalam hal mampu membaca kata dalam aksara Jawa legena dan sandhangan swara)/carakan Madhurâ (aksara ghâjâng, sanḍhângan, pangangghuy) perlu ditingkatkan.</v>
      </c>
    </row>
    <row r="36" spans="1:82" ht="18.75" customHeight="1">
      <c r="A36" s="190"/>
      <c r="B36" s="208">
        <f>'DATA PESERTA DIDIK'!A26</f>
        <v>21</v>
      </c>
      <c r="C36" s="248" t="str">
        <f>'DATA PESERTA DIDIK'!D26</f>
        <v>MUHAMMAD FAREZKY IMANULLAH</v>
      </c>
      <c r="D36" s="249">
        <v>87</v>
      </c>
      <c r="E36" s="249">
        <v>90</v>
      </c>
      <c r="F36" s="249">
        <v>85</v>
      </c>
      <c r="G36" s="249">
        <v>90</v>
      </c>
      <c r="H36" s="249">
        <v>92</v>
      </c>
      <c r="I36" s="249">
        <v>80</v>
      </c>
      <c r="J36" s="249">
        <v>85</v>
      </c>
      <c r="K36" s="249">
        <v>85</v>
      </c>
      <c r="L36" s="249"/>
      <c r="M36" s="249"/>
      <c r="N36" s="250">
        <f t="shared" si="6"/>
        <v>86.75</v>
      </c>
      <c r="O36" s="251"/>
      <c r="P36" s="251">
        <v>73</v>
      </c>
      <c r="Q36" s="250">
        <f t="shared" si="7"/>
        <v>73</v>
      </c>
      <c r="R36" s="250">
        <f t="shared" si="8"/>
        <v>82.166666666666671</v>
      </c>
      <c r="S36" s="190"/>
      <c r="T36" s="190"/>
      <c r="U36" s="253">
        <f t="shared" ref="U36:AD36" si="111">IF(D36&gt;=$R$16,D36,"")</f>
        <v>87</v>
      </c>
      <c r="V36" s="253">
        <f t="shared" si="111"/>
        <v>90</v>
      </c>
      <c r="W36" s="253">
        <f t="shared" si="111"/>
        <v>85</v>
      </c>
      <c r="X36" s="253">
        <f t="shared" si="111"/>
        <v>90</v>
      </c>
      <c r="Y36" s="253">
        <f t="shared" si="111"/>
        <v>92</v>
      </c>
      <c r="Z36" s="253" t="str">
        <f t="shared" si="111"/>
        <v/>
      </c>
      <c r="AA36" s="253">
        <f t="shared" si="111"/>
        <v>85</v>
      </c>
      <c r="AB36" s="253">
        <f t="shared" si="111"/>
        <v>85</v>
      </c>
      <c r="AC36" s="253" t="str">
        <f t="shared" si="111"/>
        <v/>
      </c>
      <c r="AD36" s="253" t="str">
        <f t="shared" si="111"/>
        <v/>
      </c>
      <c r="AE36" s="254">
        <f t="shared" ref="AE36:AN36" si="112">IFERROR(RANK(U36,$U36:$AD36,0)+COUNTIF($U36:U36,U36)-1,"")</f>
        <v>4</v>
      </c>
      <c r="AF36" s="254">
        <f t="shared" si="112"/>
        <v>2</v>
      </c>
      <c r="AG36" s="254">
        <f t="shared" si="112"/>
        <v>5</v>
      </c>
      <c r="AH36" s="254">
        <f t="shared" si="112"/>
        <v>3</v>
      </c>
      <c r="AI36" s="254">
        <f t="shared" si="112"/>
        <v>1</v>
      </c>
      <c r="AJ36" s="254" t="str">
        <f t="shared" si="112"/>
        <v/>
      </c>
      <c r="AK36" s="254">
        <f t="shared" si="112"/>
        <v>6</v>
      </c>
      <c r="AL36" s="254">
        <f t="shared" si="112"/>
        <v>7</v>
      </c>
      <c r="AM36" s="254" t="str">
        <f t="shared" si="112"/>
        <v/>
      </c>
      <c r="AN36" s="254" t="str">
        <f t="shared" si="112"/>
        <v/>
      </c>
      <c r="AO36" s="379" t="str">
        <f t="shared" si="15"/>
        <v>mampu menyimak serta memahami pesan lisan, dan informasi dari tembang dolanan/kejung en-maenan</v>
      </c>
      <c r="AP36" s="380" t="str">
        <f t="shared" si="16"/>
        <v>mampu melagukan tembang dolanan/kèjhung ènmaènan</v>
      </c>
      <c r="AQ36" s="380" t="str">
        <f t="shared" si="17"/>
        <v>mampu memahami aksara Jawa (legena dan sandhangan swara)/carakan Madhurâ (aksara ghâjâng, sanḍhângan,pangangghuy) yang dibacakan atau dari media</v>
      </c>
      <c r="AR36" s="380" t="str">
        <f t="shared" si="18"/>
        <v>mampu membaca kata dalam aksara Jawa legena dan sandhangan swara)/carakan Madhurâ (aksara ghâjâng, sanḍhângan, pangangghuy)</v>
      </c>
      <c r="AS36" s="380" t="str">
        <f t="shared" si="19"/>
        <v>mampu menulis kata dan kalimat sederhana dalam aksara Jawa (legena dan sandhangan swara)/carakan Madhurâ (aksara ghâjâng, sanḍhângan, pangangghuy)</v>
      </c>
      <c r="AT36" s="380" t="str">
        <f t="shared" si="20"/>
        <v/>
      </c>
      <c r="AU36" s="380" t="str">
        <f t="shared" si="21"/>
        <v>mampu menulis kata menggunakan sandhangan aksara Jawa.</v>
      </c>
      <c r="AV36" s="380" t="str">
        <f t="shared" si="22"/>
        <v>mampu menulis kalimat sederhana dengan menggunakan sandhangan aksara Jawa</v>
      </c>
      <c r="AW36" s="380" t="str">
        <f t="shared" si="23"/>
        <v/>
      </c>
      <c r="AX36" s="380" t="str">
        <f t="shared" si="24"/>
        <v/>
      </c>
      <c r="AY36" s="255" t="str">
        <f t="shared" ref="AY36:BH36" si="113">IF(D36&lt;$R$16,D36,"")</f>
        <v/>
      </c>
      <c r="AZ36" s="255" t="str">
        <f t="shared" si="113"/>
        <v/>
      </c>
      <c r="BA36" s="255" t="str">
        <f t="shared" si="113"/>
        <v/>
      </c>
      <c r="BB36" s="255" t="str">
        <f t="shared" si="113"/>
        <v/>
      </c>
      <c r="BC36" s="255" t="str">
        <f t="shared" si="113"/>
        <v/>
      </c>
      <c r="BD36" s="255">
        <f t="shared" si="113"/>
        <v>80</v>
      </c>
      <c r="BE36" s="255" t="str">
        <f t="shared" si="113"/>
        <v/>
      </c>
      <c r="BF36" s="255" t="str">
        <f t="shared" si="113"/>
        <v/>
      </c>
      <c r="BG36" s="255">
        <f t="shared" si="113"/>
        <v>0</v>
      </c>
      <c r="BH36" s="255">
        <f t="shared" si="113"/>
        <v>0</v>
      </c>
      <c r="BI36" s="225" t="str">
        <f t="shared" ref="BI36:BR36" si="114">IFERROR(RANK(AY36,$AY36:$BH36,0)+COUNTIF($AY36:AY36,AY36)-1,"")</f>
        <v/>
      </c>
      <c r="BJ36" s="225" t="str">
        <f t="shared" si="114"/>
        <v/>
      </c>
      <c r="BK36" s="225" t="str">
        <f t="shared" si="114"/>
        <v/>
      </c>
      <c r="BL36" s="225" t="str">
        <f t="shared" si="114"/>
        <v/>
      </c>
      <c r="BM36" s="225" t="str">
        <f t="shared" si="114"/>
        <v/>
      </c>
      <c r="BN36" s="225">
        <f t="shared" si="114"/>
        <v>1</v>
      </c>
      <c r="BO36" s="225" t="str">
        <f t="shared" si="114"/>
        <v/>
      </c>
      <c r="BP36" s="225" t="str">
        <f t="shared" si="114"/>
        <v/>
      </c>
      <c r="BQ36" s="225">
        <f t="shared" si="114"/>
        <v>2</v>
      </c>
      <c r="BR36" s="225">
        <f t="shared" si="114"/>
        <v>3</v>
      </c>
      <c r="BS36" s="379" t="str">
        <f t="shared" si="27"/>
        <v/>
      </c>
      <c r="BT36" s="377" t="str">
        <f t="shared" si="28"/>
        <v/>
      </c>
      <c r="BU36" s="377" t="str">
        <f t="shared" si="29"/>
        <v/>
      </c>
      <c r="BV36" s="377" t="str">
        <f t="shared" si="30"/>
        <v/>
      </c>
      <c r="BW36" s="377" t="str">
        <f t="shared" si="31"/>
        <v/>
      </c>
      <c r="BX36" s="377" t="str">
        <f t="shared" si="32"/>
        <v>mampu mengidentifikasi bentuk sandhangan aksara Jawa.</v>
      </c>
      <c r="BY36" s="377" t="str">
        <f t="shared" si="33"/>
        <v/>
      </c>
      <c r="BZ36" s="377" t="str">
        <f t="shared" si="34"/>
        <v/>
      </c>
      <c r="CA36" s="377">
        <f t="shared" si="35"/>
        <v>0</v>
      </c>
      <c r="CB36" s="377">
        <f t="shared" si="36"/>
        <v>0</v>
      </c>
      <c r="CC36" s="257" t="str">
        <f t="shared" si="37"/>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menulis kata menggunakan sandhangan aksara Jawa.mampu menulis kalimat sederhana dengan menggunakan sandhangan aksara Jawa sudah tercapai.</v>
      </c>
      <c r="CD36" s="257" t="str">
        <f t="shared" si="38"/>
        <v>Kompetensi dalam hal mampu mengidentifikasi bentuk sandhangan aksara Jawa. perlu ditingkatkan.</v>
      </c>
    </row>
    <row r="37" spans="1:82" ht="18.75" customHeight="1">
      <c r="A37" s="190"/>
      <c r="B37" s="208">
        <f>'DATA PESERTA DIDIK'!A27</f>
        <v>22</v>
      </c>
      <c r="C37" s="248" t="str">
        <f>'DATA PESERTA DIDIK'!D27</f>
        <v>MUHAMMAD HAFIDZ RAFI RACHMAN</v>
      </c>
      <c r="D37" s="249">
        <v>90</v>
      </c>
      <c r="E37" s="249">
        <v>90</v>
      </c>
      <c r="F37" s="249">
        <v>85</v>
      </c>
      <c r="G37" s="249">
        <v>90</v>
      </c>
      <c r="H37" s="249">
        <v>90</v>
      </c>
      <c r="I37" s="249">
        <v>95</v>
      </c>
      <c r="J37" s="249">
        <v>98</v>
      </c>
      <c r="K37" s="249">
        <v>98</v>
      </c>
      <c r="L37" s="249"/>
      <c r="M37" s="249"/>
      <c r="N37" s="250">
        <f t="shared" si="6"/>
        <v>92</v>
      </c>
      <c r="O37" s="251"/>
      <c r="P37" s="251">
        <v>82</v>
      </c>
      <c r="Q37" s="250">
        <f t="shared" si="7"/>
        <v>82</v>
      </c>
      <c r="R37" s="250">
        <f t="shared" si="8"/>
        <v>88.666666666666671</v>
      </c>
      <c r="S37" s="190"/>
      <c r="T37" s="190"/>
      <c r="U37" s="253">
        <f t="shared" ref="U37:AD37" si="115">IF(D37&gt;=$R$16,D37,"")</f>
        <v>90</v>
      </c>
      <c r="V37" s="253">
        <f t="shared" si="115"/>
        <v>90</v>
      </c>
      <c r="W37" s="253">
        <f t="shared" si="115"/>
        <v>85</v>
      </c>
      <c r="X37" s="253">
        <f t="shared" si="115"/>
        <v>90</v>
      </c>
      <c r="Y37" s="253">
        <f t="shared" si="115"/>
        <v>90</v>
      </c>
      <c r="Z37" s="253">
        <f t="shared" si="115"/>
        <v>95</v>
      </c>
      <c r="AA37" s="253">
        <f t="shared" si="115"/>
        <v>98</v>
      </c>
      <c r="AB37" s="253">
        <f t="shared" si="115"/>
        <v>98</v>
      </c>
      <c r="AC37" s="253" t="str">
        <f t="shared" si="115"/>
        <v/>
      </c>
      <c r="AD37" s="253" t="str">
        <f t="shared" si="115"/>
        <v/>
      </c>
      <c r="AE37" s="254">
        <f t="shared" ref="AE37:AN37" si="116">IFERROR(RANK(U37,$U37:$AD37,0)+COUNTIF($U37:U37,U37)-1,"")</f>
        <v>4</v>
      </c>
      <c r="AF37" s="254">
        <f t="shared" si="116"/>
        <v>5</v>
      </c>
      <c r="AG37" s="254">
        <f t="shared" si="116"/>
        <v>8</v>
      </c>
      <c r="AH37" s="254">
        <f t="shared" si="116"/>
        <v>6</v>
      </c>
      <c r="AI37" s="254">
        <f t="shared" si="116"/>
        <v>7</v>
      </c>
      <c r="AJ37" s="254">
        <f t="shared" si="116"/>
        <v>3</v>
      </c>
      <c r="AK37" s="254">
        <f t="shared" si="116"/>
        <v>1</v>
      </c>
      <c r="AL37" s="254">
        <f t="shared" si="116"/>
        <v>2</v>
      </c>
      <c r="AM37" s="254" t="str">
        <f t="shared" si="116"/>
        <v/>
      </c>
      <c r="AN37" s="254" t="str">
        <f t="shared" si="116"/>
        <v/>
      </c>
      <c r="AO37" s="379" t="str">
        <f t="shared" si="15"/>
        <v>mampu menyimak serta memahami pesan lisan, dan informasi dari tembang dolanan/kejung en-maenan</v>
      </c>
      <c r="AP37" s="380" t="str">
        <f t="shared" si="16"/>
        <v>mampu melagukan tembang dolanan/kèjhung ènmaènan</v>
      </c>
      <c r="AQ37" s="380" t="str">
        <f t="shared" si="17"/>
        <v/>
      </c>
      <c r="AR37" s="380" t="str">
        <f t="shared" si="18"/>
        <v>mampu membaca kata dalam aksara Jawa legena dan sandhangan swara)/carakan Madhurâ (aksara ghâjâng, sanḍhângan, pangangghuy)</v>
      </c>
      <c r="AS37" s="380" t="str">
        <f t="shared" si="19"/>
        <v>mampu menulis kata dan kalimat sederhana dalam aksara Jawa (legena dan sandhangan swara)/carakan Madhurâ (aksara ghâjâng, sanḍhângan, pangangghuy)</v>
      </c>
      <c r="AT37" s="380" t="str">
        <f t="shared" si="20"/>
        <v>mampu mengidentifikasi bentuk sandhangan aksara Jawa.</v>
      </c>
      <c r="AU37" s="380" t="str">
        <f t="shared" si="21"/>
        <v>mampu menulis kata menggunakan sandhangan aksara Jawa.</v>
      </c>
      <c r="AV37" s="380" t="str">
        <f t="shared" si="22"/>
        <v>mampu menulis kalimat sederhana dengan menggunakan sandhangan aksara Jawa</v>
      </c>
      <c r="AW37" s="380" t="str">
        <f t="shared" si="23"/>
        <v/>
      </c>
      <c r="AX37" s="380" t="str">
        <f t="shared" si="24"/>
        <v/>
      </c>
      <c r="AY37" s="255" t="str">
        <f t="shared" ref="AY37:BH37" si="117">IF(D37&lt;$R$16,D37,"")</f>
        <v/>
      </c>
      <c r="AZ37" s="255" t="str">
        <f t="shared" si="117"/>
        <v/>
      </c>
      <c r="BA37" s="255" t="str">
        <f t="shared" si="117"/>
        <v/>
      </c>
      <c r="BB37" s="255" t="str">
        <f t="shared" si="117"/>
        <v/>
      </c>
      <c r="BC37" s="255" t="str">
        <f t="shared" si="117"/>
        <v/>
      </c>
      <c r="BD37" s="255" t="str">
        <f t="shared" si="117"/>
        <v/>
      </c>
      <c r="BE37" s="255" t="str">
        <f t="shared" si="117"/>
        <v/>
      </c>
      <c r="BF37" s="255" t="str">
        <f t="shared" si="117"/>
        <v/>
      </c>
      <c r="BG37" s="255">
        <f t="shared" si="117"/>
        <v>0</v>
      </c>
      <c r="BH37" s="255">
        <f t="shared" si="117"/>
        <v>0</v>
      </c>
      <c r="BI37" s="225" t="str">
        <f t="shared" ref="BI37:BR37" si="118">IFERROR(RANK(AY37,$AY37:$BH37,0)+COUNTIF($AY37:AY37,AY37)-1,"")</f>
        <v/>
      </c>
      <c r="BJ37" s="225" t="str">
        <f t="shared" si="118"/>
        <v/>
      </c>
      <c r="BK37" s="225" t="str">
        <f t="shared" si="118"/>
        <v/>
      </c>
      <c r="BL37" s="225" t="str">
        <f t="shared" si="118"/>
        <v/>
      </c>
      <c r="BM37" s="225" t="str">
        <f t="shared" si="118"/>
        <v/>
      </c>
      <c r="BN37" s="225" t="str">
        <f t="shared" si="118"/>
        <v/>
      </c>
      <c r="BO37" s="225" t="str">
        <f t="shared" si="118"/>
        <v/>
      </c>
      <c r="BP37" s="225" t="str">
        <f t="shared" si="118"/>
        <v/>
      </c>
      <c r="BQ37" s="225">
        <f t="shared" si="118"/>
        <v>1</v>
      </c>
      <c r="BR37" s="225">
        <f t="shared" si="118"/>
        <v>2</v>
      </c>
      <c r="BS37" s="379" t="str">
        <f t="shared" si="27"/>
        <v/>
      </c>
      <c r="BT37" s="377" t="str">
        <f t="shared" si="28"/>
        <v/>
      </c>
      <c r="BU37" s="377" t="str">
        <f t="shared" si="29"/>
        <v>mampu memahami aksara Jawa (legena dan sandhangan swara)/carakan Madhurâ (aksara ghâjâng, sanḍhângan,pangangghuy) yang dibacakan atau dari media</v>
      </c>
      <c r="BV37" s="377" t="str">
        <f t="shared" si="30"/>
        <v/>
      </c>
      <c r="BW37" s="377" t="str">
        <f t="shared" si="31"/>
        <v/>
      </c>
      <c r="BX37" s="377" t="str">
        <f t="shared" si="32"/>
        <v/>
      </c>
      <c r="BY37" s="377" t="str">
        <f t="shared" si="33"/>
        <v/>
      </c>
      <c r="BZ37" s="377" t="str">
        <f t="shared" si="34"/>
        <v/>
      </c>
      <c r="CA37" s="377">
        <f t="shared" si="35"/>
        <v>0</v>
      </c>
      <c r="CB37" s="377">
        <f t="shared" si="36"/>
        <v>0</v>
      </c>
      <c r="CC37" s="257" t="str">
        <f t="shared" si="37"/>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7" s="257" t="str">
        <f t="shared" si="38"/>
        <v>Kompetensi dalam hal mampu memahami aksara Jawa (legena dan sandhangan swara)/carakan Madhurâ (aksara ghâjâng, sanḍhângan,pangangghuy) yang dibacakan atau dari media perlu ditingkatkan.</v>
      </c>
    </row>
    <row r="38" spans="1:82" ht="18.75" customHeight="1">
      <c r="A38" s="190"/>
      <c r="B38" s="208">
        <f>'DATA PESERTA DIDIK'!A28</f>
        <v>23</v>
      </c>
      <c r="C38" s="248" t="str">
        <f>'DATA PESERTA DIDIK'!D28</f>
        <v>MUHAMMAD RAJASTA ANDISA KRISNATAMA</v>
      </c>
      <c r="D38" s="249">
        <v>93</v>
      </c>
      <c r="E38" s="249">
        <v>90</v>
      </c>
      <c r="F38" s="249">
        <v>88</v>
      </c>
      <c r="G38" s="249">
        <v>90</v>
      </c>
      <c r="H38" s="249">
        <v>92</v>
      </c>
      <c r="I38" s="249">
        <v>95</v>
      </c>
      <c r="J38" s="249">
        <v>100</v>
      </c>
      <c r="K38" s="249">
        <v>95</v>
      </c>
      <c r="L38" s="249"/>
      <c r="M38" s="249"/>
      <c r="N38" s="250">
        <f t="shared" si="6"/>
        <v>92.875</v>
      </c>
      <c r="O38" s="251"/>
      <c r="P38" s="251">
        <v>88</v>
      </c>
      <c r="Q38" s="250">
        <f t="shared" si="7"/>
        <v>88</v>
      </c>
      <c r="R38" s="250">
        <f t="shared" si="8"/>
        <v>91.25</v>
      </c>
      <c r="S38" s="190"/>
      <c r="T38" s="190"/>
      <c r="U38" s="253">
        <f t="shared" ref="U38:AD38" si="119">IF(D38&gt;=$R$16,D38,"")</f>
        <v>93</v>
      </c>
      <c r="V38" s="253">
        <f t="shared" si="119"/>
        <v>90</v>
      </c>
      <c r="W38" s="253">
        <f t="shared" si="119"/>
        <v>88</v>
      </c>
      <c r="X38" s="253">
        <f t="shared" si="119"/>
        <v>90</v>
      </c>
      <c r="Y38" s="253">
        <f t="shared" si="119"/>
        <v>92</v>
      </c>
      <c r="Z38" s="253">
        <f t="shared" si="119"/>
        <v>95</v>
      </c>
      <c r="AA38" s="253">
        <f t="shared" si="119"/>
        <v>100</v>
      </c>
      <c r="AB38" s="253">
        <f t="shared" si="119"/>
        <v>95</v>
      </c>
      <c r="AC38" s="253" t="str">
        <f t="shared" si="119"/>
        <v/>
      </c>
      <c r="AD38" s="253" t="str">
        <f t="shared" si="119"/>
        <v/>
      </c>
      <c r="AE38" s="254">
        <f t="shared" ref="AE38:AN38" si="120">IFERROR(RANK(U38,$U38:$AD38,0)+COUNTIF($U38:U38,U38)-1,"")</f>
        <v>4</v>
      </c>
      <c r="AF38" s="254">
        <f t="shared" si="120"/>
        <v>6</v>
      </c>
      <c r="AG38" s="254">
        <f t="shared" si="120"/>
        <v>8</v>
      </c>
      <c r="AH38" s="254">
        <f t="shared" si="120"/>
        <v>7</v>
      </c>
      <c r="AI38" s="254">
        <f t="shared" si="120"/>
        <v>5</v>
      </c>
      <c r="AJ38" s="254">
        <f t="shared" si="120"/>
        <v>2</v>
      </c>
      <c r="AK38" s="254">
        <f t="shared" si="120"/>
        <v>1</v>
      </c>
      <c r="AL38" s="254">
        <f t="shared" si="120"/>
        <v>3</v>
      </c>
      <c r="AM38" s="254" t="str">
        <f t="shared" si="120"/>
        <v/>
      </c>
      <c r="AN38" s="254" t="str">
        <f t="shared" si="120"/>
        <v/>
      </c>
      <c r="AO38" s="379" t="str">
        <f t="shared" si="15"/>
        <v>mampu menyimak serta memahami pesan lisan, dan informasi dari tembang dolanan/kejung en-maenan</v>
      </c>
      <c r="AP38" s="380" t="str">
        <f t="shared" si="16"/>
        <v/>
      </c>
      <c r="AQ38" s="380" t="str">
        <f t="shared" si="17"/>
        <v/>
      </c>
      <c r="AR38" s="380" t="str">
        <f t="shared" si="18"/>
        <v/>
      </c>
      <c r="AS38" s="380" t="str">
        <f t="shared" si="19"/>
        <v>mampu menulis kata dan kalimat sederhana dalam aksara Jawa (legena dan sandhangan swara)/carakan Madhurâ (aksara ghâjâng, sanḍhângan, pangangghuy)</v>
      </c>
      <c r="AT38" s="380" t="str">
        <f t="shared" si="20"/>
        <v>mampu mengidentifikasi bentuk sandhangan aksara Jawa.</v>
      </c>
      <c r="AU38" s="380" t="str">
        <f t="shared" si="21"/>
        <v>mampu menulis kata menggunakan sandhangan aksara Jawa.</v>
      </c>
      <c r="AV38" s="380" t="str">
        <f t="shared" si="22"/>
        <v>mampu menulis kalimat sederhana dengan menggunakan sandhangan aksara Jawa</v>
      </c>
      <c r="AW38" s="380" t="str">
        <f t="shared" si="23"/>
        <v/>
      </c>
      <c r="AX38" s="380" t="str">
        <f t="shared" si="24"/>
        <v/>
      </c>
      <c r="AY38" s="255" t="str">
        <f t="shared" ref="AY38:BH38" si="121">IF(D38&lt;$R$16,D38,"")</f>
        <v/>
      </c>
      <c r="AZ38" s="255" t="str">
        <f t="shared" si="121"/>
        <v/>
      </c>
      <c r="BA38" s="255" t="str">
        <f t="shared" si="121"/>
        <v/>
      </c>
      <c r="BB38" s="255" t="str">
        <f t="shared" si="121"/>
        <v/>
      </c>
      <c r="BC38" s="255" t="str">
        <f t="shared" si="121"/>
        <v/>
      </c>
      <c r="BD38" s="255" t="str">
        <f t="shared" si="121"/>
        <v/>
      </c>
      <c r="BE38" s="255" t="str">
        <f t="shared" si="121"/>
        <v/>
      </c>
      <c r="BF38" s="255" t="str">
        <f t="shared" si="121"/>
        <v/>
      </c>
      <c r="BG38" s="255">
        <f t="shared" si="121"/>
        <v>0</v>
      </c>
      <c r="BH38" s="255">
        <f t="shared" si="121"/>
        <v>0</v>
      </c>
      <c r="BI38" s="225" t="str">
        <f t="shared" ref="BI38:BR38" si="122">IFERROR(RANK(AY38,$AY38:$BH38,0)+COUNTIF($AY38:AY38,AY38)-1,"")</f>
        <v/>
      </c>
      <c r="BJ38" s="225" t="str">
        <f t="shared" si="122"/>
        <v/>
      </c>
      <c r="BK38" s="225" t="str">
        <f t="shared" si="122"/>
        <v/>
      </c>
      <c r="BL38" s="225" t="str">
        <f t="shared" si="122"/>
        <v/>
      </c>
      <c r="BM38" s="225" t="str">
        <f t="shared" si="122"/>
        <v/>
      </c>
      <c r="BN38" s="225" t="str">
        <f t="shared" si="122"/>
        <v/>
      </c>
      <c r="BO38" s="225" t="str">
        <f t="shared" si="122"/>
        <v/>
      </c>
      <c r="BP38" s="225" t="str">
        <f t="shared" si="122"/>
        <v/>
      </c>
      <c r="BQ38" s="225">
        <f t="shared" si="122"/>
        <v>1</v>
      </c>
      <c r="BR38" s="225">
        <f t="shared" si="122"/>
        <v>2</v>
      </c>
      <c r="BS38" s="379" t="str">
        <f t="shared" si="27"/>
        <v/>
      </c>
      <c r="BT38" s="377" t="str">
        <f t="shared" si="28"/>
        <v>mampu melagukan tembang dolanan/kèjhung ènmaènan</v>
      </c>
      <c r="BU38" s="377" t="str">
        <f t="shared" si="29"/>
        <v>mampu memahami aksara Jawa (legena dan sandhangan swara)/carakan Madhurâ (aksara ghâjâng, sanḍhângan,pangangghuy) yang dibacakan atau dari media</v>
      </c>
      <c r="BV38" s="377" t="str">
        <f t="shared" si="30"/>
        <v>mampu membaca kata dalam aksara Jawa legena dan sandhangan swara)/carakan Madhurâ (aksara ghâjâng, sanḍhângan, pangangghuy)</v>
      </c>
      <c r="BW38" s="377" t="str">
        <f t="shared" si="31"/>
        <v/>
      </c>
      <c r="BX38" s="377" t="str">
        <f t="shared" si="32"/>
        <v/>
      </c>
      <c r="BY38" s="377" t="str">
        <f t="shared" si="33"/>
        <v/>
      </c>
      <c r="BZ38" s="377" t="str">
        <f t="shared" si="34"/>
        <v/>
      </c>
      <c r="CA38" s="377">
        <f t="shared" si="35"/>
        <v>0</v>
      </c>
      <c r="CB38" s="377">
        <f t="shared" si="36"/>
        <v>0</v>
      </c>
      <c r="CC38" s="257" t="str">
        <f t="shared" si="37"/>
        <v>Kompetensi dalam hal mampu menyimak serta memahami pesan lisan, dan informasi dari tembang dolanan/kejung en-maenanmampu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8"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row>
    <row r="39" spans="1:82" ht="18.75" customHeight="1">
      <c r="A39" s="190"/>
      <c r="B39" s="208">
        <f>'DATA PESERTA DIDIK'!A29</f>
        <v>24</v>
      </c>
      <c r="C39" s="248" t="str">
        <f>'DATA PESERTA DIDIK'!D29</f>
        <v>MUHAMMAD SABIAN ELDEN LAKSANA</v>
      </c>
      <c r="D39" s="249">
        <v>88</v>
      </c>
      <c r="E39" s="249">
        <v>95</v>
      </c>
      <c r="F39" s="249">
        <v>100</v>
      </c>
      <c r="G39" s="249">
        <v>95</v>
      </c>
      <c r="H39" s="249">
        <v>95</v>
      </c>
      <c r="I39" s="249">
        <v>98</v>
      </c>
      <c r="J39" s="249">
        <v>98</v>
      </c>
      <c r="K39" s="249">
        <v>99</v>
      </c>
      <c r="L39" s="249"/>
      <c r="M39" s="249"/>
      <c r="N39" s="250">
        <f t="shared" si="6"/>
        <v>96</v>
      </c>
      <c r="O39" s="251"/>
      <c r="P39" s="251">
        <v>88</v>
      </c>
      <c r="Q39" s="250">
        <f t="shared" si="7"/>
        <v>88</v>
      </c>
      <c r="R39" s="250">
        <f t="shared" si="8"/>
        <v>93.333333333333329</v>
      </c>
      <c r="S39" s="190"/>
      <c r="T39" s="190"/>
      <c r="U39" s="253">
        <f t="shared" ref="U39:AD39" si="123">IF(D39&gt;=$R$16,D39,"")</f>
        <v>88</v>
      </c>
      <c r="V39" s="253">
        <f t="shared" si="123"/>
        <v>95</v>
      </c>
      <c r="W39" s="253">
        <f t="shared" si="123"/>
        <v>100</v>
      </c>
      <c r="X39" s="253">
        <f t="shared" si="123"/>
        <v>95</v>
      </c>
      <c r="Y39" s="253">
        <f t="shared" si="123"/>
        <v>95</v>
      </c>
      <c r="Z39" s="253">
        <f t="shared" si="123"/>
        <v>98</v>
      </c>
      <c r="AA39" s="253">
        <f t="shared" si="123"/>
        <v>98</v>
      </c>
      <c r="AB39" s="253">
        <f t="shared" si="123"/>
        <v>99</v>
      </c>
      <c r="AC39" s="253" t="str">
        <f t="shared" si="123"/>
        <v/>
      </c>
      <c r="AD39" s="253" t="str">
        <f t="shared" si="123"/>
        <v/>
      </c>
      <c r="AE39" s="254">
        <f t="shared" ref="AE39:AN39" si="124">IFERROR(RANK(U39,$U39:$AD39,0)+COUNTIF($U39:U39,U39)-1,"")</f>
        <v>8</v>
      </c>
      <c r="AF39" s="254">
        <f t="shared" si="124"/>
        <v>5</v>
      </c>
      <c r="AG39" s="254">
        <f t="shared" si="124"/>
        <v>1</v>
      </c>
      <c r="AH39" s="254">
        <f t="shared" si="124"/>
        <v>6</v>
      </c>
      <c r="AI39" s="254">
        <f t="shared" si="124"/>
        <v>7</v>
      </c>
      <c r="AJ39" s="254">
        <f t="shared" si="124"/>
        <v>3</v>
      </c>
      <c r="AK39" s="254">
        <f t="shared" si="124"/>
        <v>4</v>
      </c>
      <c r="AL39" s="254">
        <f t="shared" si="124"/>
        <v>2</v>
      </c>
      <c r="AM39" s="254" t="str">
        <f t="shared" si="124"/>
        <v/>
      </c>
      <c r="AN39" s="254" t="str">
        <f t="shared" si="124"/>
        <v/>
      </c>
      <c r="AO39" s="379" t="str">
        <f t="shared" si="15"/>
        <v/>
      </c>
      <c r="AP39" s="380" t="str">
        <f t="shared" si="16"/>
        <v>mampu melagukan tembang dolanan/kèjhung ènmaènan</v>
      </c>
      <c r="AQ39" s="380" t="str">
        <f t="shared" si="17"/>
        <v>mampu memahami aksara Jawa (legena dan sandhangan swara)/carakan Madhurâ (aksara ghâjâng, sanḍhângan,pangangghuy) yang dibacakan atau dari media</v>
      </c>
      <c r="AR39" s="380" t="str">
        <f t="shared" si="18"/>
        <v>mampu membaca kata dalam aksara Jawa legena dan sandhangan swara)/carakan Madhurâ (aksara ghâjâng, sanḍhângan, pangangghuy)</v>
      </c>
      <c r="AS39" s="380" t="str">
        <f t="shared" si="19"/>
        <v>mampu menulis kata dan kalimat sederhana dalam aksara Jawa (legena dan sandhangan swara)/carakan Madhurâ (aksara ghâjâng, sanḍhângan, pangangghuy)</v>
      </c>
      <c r="AT39" s="380" t="str">
        <f t="shared" si="20"/>
        <v>mampu mengidentifikasi bentuk sandhangan aksara Jawa.</v>
      </c>
      <c r="AU39" s="380" t="str">
        <f t="shared" si="21"/>
        <v>mampu menulis kata menggunakan sandhangan aksara Jawa.</v>
      </c>
      <c r="AV39" s="380" t="str">
        <f t="shared" si="22"/>
        <v>mampu menulis kalimat sederhana dengan menggunakan sandhangan aksara Jawa</v>
      </c>
      <c r="AW39" s="380" t="str">
        <f t="shared" si="23"/>
        <v/>
      </c>
      <c r="AX39" s="380" t="str">
        <f t="shared" si="24"/>
        <v/>
      </c>
      <c r="AY39" s="255" t="str">
        <f t="shared" ref="AY39:BH39" si="125">IF(D39&lt;$R$16,D39,"")</f>
        <v/>
      </c>
      <c r="AZ39" s="255" t="str">
        <f t="shared" si="125"/>
        <v/>
      </c>
      <c r="BA39" s="255" t="str">
        <f t="shared" si="125"/>
        <v/>
      </c>
      <c r="BB39" s="255" t="str">
        <f t="shared" si="125"/>
        <v/>
      </c>
      <c r="BC39" s="255" t="str">
        <f t="shared" si="125"/>
        <v/>
      </c>
      <c r="BD39" s="255" t="str">
        <f t="shared" si="125"/>
        <v/>
      </c>
      <c r="BE39" s="255" t="str">
        <f t="shared" si="125"/>
        <v/>
      </c>
      <c r="BF39" s="255" t="str">
        <f t="shared" si="125"/>
        <v/>
      </c>
      <c r="BG39" s="255">
        <f t="shared" si="125"/>
        <v>0</v>
      </c>
      <c r="BH39" s="255">
        <f t="shared" si="125"/>
        <v>0</v>
      </c>
      <c r="BI39" s="225" t="str">
        <f t="shared" ref="BI39:BR39" si="126">IFERROR(RANK(AY39,$AY39:$BH39,0)+COUNTIF($AY39:AY39,AY39)-1,"")</f>
        <v/>
      </c>
      <c r="BJ39" s="225" t="str">
        <f t="shared" si="126"/>
        <v/>
      </c>
      <c r="BK39" s="225" t="str">
        <f t="shared" si="126"/>
        <v/>
      </c>
      <c r="BL39" s="225" t="str">
        <f t="shared" si="126"/>
        <v/>
      </c>
      <c r="BM39" s="225" t="str">
        <f t="shared" si="126"/>
        <v/>
      </c>
      <c r="BN39" s="225" t="str">
        <f t="shared" si="126"/>
        <v/>
      </c>
      <c r="BO39" s="225" t="str">
        <f t="shared" si="126"/>
        <v/>
      </c>
      <c r="BP39" s="225" t="str">
        <f t="shared" si="126"/>
        <v/>
      </c>
      <c r="BQ39" s="225">
        <f t="shared" si="126"/>
        <v>1</v>
      </c>
      <c r="BR39" s="225">
        <f t="shared" si="126"/>
        <v>2</v>
      </c>
      <c r="BS39" s="379" t="str">
        <f t="shared" si="27"/>
        <v>mampu menyimak serta memahami pesan lisan, dan informasi dari tembang dolanan/kejung en-maenan</v>
      </c>
      <c r="BT39" s="377" t="str">
        <f t="shared" si="28"/>
        <v/>
      </c>
      <c r="BU39" s="377" t="str">
        <f t="shared" si="29"/>
        <v/>
      </c>
      <c r="BV39" s="377" t="str">
        <f t="shared" si="30"/>
        <v/>
      </c>
      <c r="BW39" s="377" t="str">
        <f t="shared" si="31"/>
        <v/>
      </c>
      <c r="BX39" s="377" t="str">
        <f t="shared" si="32"/>
        <v/>
      </c>
      <c r="BY39" s="377" t="str">
        <f t="shared" si="33"/>
        <v/>
      </c>
      <c r="BZ39" s="377" t="str">
        <f t="shared" si="34"/>
        <v/>
      </c>
      <c r="CA39" s="377">
        <f t="shared" si="35"/>
        <v>0</v>
      </c>
      <c r="CB39" s="377">
        <f t="shared" si="36"/>
        <v>0</v>
      </c>
      <c r="CC39" s="257" t="str">
        <f t="shared" si="37"/>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39" s="257" t="str">
        <f t="shared" si="38"/>
        <v>Kompetensi dalam hal mampu menyimak serta memahami pesan lisan, dan informasi dari tembang dolanan/kejung en-maenan perlu ditingkatkan.</v>
      </c>
    </row>
    <row r="40" spans="1:82" ht="18.75" customHeight="1">
      <c r="A40" s="190"/>
      <c r="B40" s="208">
        <f>'DATA PESERTA DIDIK'!A30</f>
        <v>25</v>
      </c>
      <c r="C40" s="248" t="str">
        <f>'DATA PESERTA DIDIK'!D30</f>
        <v>NARENDRA AZKA RAMADHAN</v>
      </c>
      <c r="D40" s="249">
        <v>90</v>
      </c>
      <c r="E40" s="249">
        <v>92</v>
      </c>
      <c r="F40" s="249">
        <v>93</v>
      </c>
      <c r="G40" s="249">
        <v>92</v>
      </c>
      <c r="H40" s="249">
        <v>92</v>
      </c>
      <c r="I40" s="249">
        <v>98</v>
      </c>
      <c r="J40" s="249">
        <v>97</v>
      </c>
      <c r="K40" s="249">
        <v>90</v>
      </c>
      <c r="L40" s="249"/>
      <c r="M40" s="249"/>
      <c r="N40" s="250">
        <f t="shared" si="6"/>
        <v>93</v>
      </c>
      <c r="O40" s="251"/>
      <c r="P40" s="251">
        <v>90</v>
      </c>
      <c r="Q40" s="250">
        <f t="shared" si="7"/>
        <v>90</v>
      </c>
      <c r="R40" s="250">
        <f t="shared" si="8"/>
        <v>92</v>
      </c>
      <c r="S40" s="190"/>
      <c r="T40" s="190"/>
      <c r="U40" s="253">
        <f t="shared" ref="U40:AD40" si="127">IF(D40&gt;=$R$16,D40,"")</f>
        <v>90</v>
      </c>
      <c r="V40" s="253">
        <f t="shared" si="127"/>
        <v>92</v>
      </c>
      <c r="W40" s="253">
        <f t="shared" si="127"/>
        <v>93</v>
      </c>
      <c r="X40" s="253">
        <f t="shared" si="127"/>
        <v>92</v>
      </c>
      <c r="Y40" s="253">
        <f t="shared" si="127"/>
        <v>92</v>
      </c>
      <c r="Z40" s="253">
        <f t="shared" si="127"/>
        <v>98</v>
      </c>
      <c r="AA40" s="253">
        <f t="shared" si="127"/>
        <v>97</v>
      </c>
      <c r="AB40" s="253">
        <f t="shared" si="127"/>
        <v>90</v>
      </c>
      <c r="AC40" s="253" t="str">
        <f t="shared" si="127"/>
        <v/>
      </c>
      <c r="AD40" s="253" t="str">
        <f t="shared" si="127"/>
        <v/>
      </c>
      <c r="AE40" s="254">
        <f t="shared" ref="AE40:AN40" si="128">IFERROR(RANK(U40,$U40:$AD40,0)+COUNTIF($U40:U40,U40)-1,"")</f>
        <v>7</v>
      </c>
      <c r="AF40" s="254">
        <f t="shared" si="128"/>
        <v>4</v>
      </c>
      <c r="AG40" s="254">
        <f t="shared" si="128"/>
        <v>3</v>
      </c>
      <c r="AH40" s="254">
        <f t="shared" si="128"/>
        <v>5</v>
      </c>
      <c r="AI40" s="254">
        <f t="shared" si="128"/>
        <v>6</v>
      </c>
      <c r="AJ40" s="254">
        <f t="shared" si="128"/>
        <v>1</v>
      </c>
      <c r="AK40" s="254">
        <f t="shared" si="128"/>
        <v>2</v>
      </c>
      <c r="AL40" s="254">
        <f t="shared" si="128"/>
        <v>8</v>
      </c>
      <c r="AM40" s="254" t="str">
        <f t="shared" si="128"/>
        <v/>
      </c>
      <c r="AN40" s="254" t="str">
        <f t="shared" si="128"/>
        <v/>
      </c>
      <c r="AO40" s="379" t="str">
        <f t="shared" si="15"/>
        <v/>
      </c>
      <c r="AP40" s="380" t="str">
        <f t="shared" si="16"/>
        <v>mampu melagukan tembang dolanan/kèjhung ènmaènan</v>
      </c>
      <c r="AQ40" s="380" t="str">
        <f t="shared" si="17"/>
        <v>mampu memahami aksara Jawa (legena dan sandhangan swara)/carakan Madhurâ (aksara ghâjâng, sanḍhângan,pangangghuy) yang dibacakan atau dari media</v>
      </c>
      <c r="AR40" s="380" t="str">
        <f t="shared" si="18"/>
        <v>mampu membaca kata dalam aksara Jawa legena dan sandhangan swara)/carakan Madhurâ (aksara ghâjâng, sanḍhângan, pangangghuy)</v>
      </c>
      <c r="AS40" s="380" t="str">
        <f t="shared" si="19"/>
        <v>mampu menulis kata dan kalimat sederhana dalam aksara Jawa (legena dan sandhangan swara)/carakan Madhurâ (aksara ghâjâng, sanḍhângan, pangangghuy)</v>
      </c>
      <c r="AT40" s="380" t="str">
        <f t="shared" si="20"/>
        <v>mampu mengidentifikasi bentuk sandhangan aksara Jawa.</v>
      </c>
      <c r="AU40" s="380" t="str">
        <f t="shared" si="21"/>
        <v>mampu menulis kata menggunakan sandhangan aksara Jawa.</v>
      </c>
      <c r="AV40" s="380" t="str">
        <f t="shared" si="22"/>
        <v/>
      </c>
      <c r="AW40" s="380" t="str">
        <f t="shared" si="23"/>
        <v/>
      </c>
      <c r="AX40" s="380" t="str">
        <f t="shared" si="24"/>
        <v/>
      </c>
      <c r="AY40" s="255" t="str">
        <f t="shared" ref="AY40:BH40" si="129">IF(D40&lt;$R$16,D40,"")</f>
        <v/>
      </c>
      <c r="AZ40" s="255" t="str">
        <f t="shared" si="129"/>
        <v/>
      </c>
      <c r="BA40" s="255" t="str">
        <f t="shared" si="129"/>
        <v/>
      </c>
      <c r="BB40" s="255" t="str">
        <f t="shared" si="129"/>
        <v/>
      </c>
      <c r="BC40" s="255" t="str">
        <f t="shared" si="129"/>
        <v/>
      </c>
      <c r="BD40" s="255" t="str">
        <f t="shared" si="129"/>
        <v/>
      </c>
      <c r="BE40" s="255" t="str">
        <f t="shared" si="129"/>
        <v/>
      </c>
      <c r="BF40" s="255" t="str">
        <f t="shared" si="129"/>
        <v/>
      </c>
      <c r="BG40" s="255">
        <f t="shared" si="129"/>
        <v>0</v>
      </c>
      <c r="BH40" s="255">
        <f t="shared" si="129"/>
        <v>0</v>
      </c>
      <c r="BI40" s="225" t="str">
        <f t="shared" ref="BI40:BR40" si="130">IFERROR(RANK(AY40,$AY40:$BH40,0)+COUNTIF($AY40:AY40,AY40)-1,"")</f>
        <v/>
      </c>
      <c r="BJ40" s="225" t="str">
        <f t="shared" si="130"/>
        <v/>
      </c>
      <c r="BK40" s="225" t="str">
        <f t="shared" si="130"/>
        <v/>
      </c>
      <c r="BL40" s="225" t="str">
        <f t="shared" si="130"/>
        <v/>
      </c>
      <c r="BM40" s="225" t="str">
        <f t="shared" si="130"/>
        <v/>
      </c>
      <c r="BN40" s="225" t="str">
        <f t="shared" si="130"/>
        <v/>
      </c>
      <c r="BO40" s="225" t="str">
        <f t="shared" si="130"/>
        <v/>
      </c>
      <c r="BP40" s="225" t="str">
        <f t="shared" si="130"/>
        <v/>
      </c>
      <c r="BQ40" s="225">
        <f t="shared" si="130"/>
        <v>1</v>
      </c>
      <c r="BR40" s="225">
        <f t="shared" si="130"/>
        <v>2</v>
      </c>
      <c r="BS40" s="379" t="str">
        <f t="shared" si="27"/>
        <v>mampu menyimak serta memahami pesan lisan, dan informasi dari tembang dolanan/kejung en-maenan</v>
      </c>
      <c r="BT40" s="377" t="str">
        <f t="shared" si="28"/>
        <v/>
      </c>
      <c r="BU40" s="377" t="str">
        <f t="shared" si="29"/>
        <v/>
      </c>
      <c r="BV40" s="377" t="str">
        <f t="shared" si="30"/>
        <v/>
      </c>
      <c r="BW40" s="377" t="str">
        <f t="shared" si="31"/>
        <v/>
      </c>
      <c r="BX40" s="377" t="str">
        <f t="shared" si="32"/>
        <v/>
      </c>
      <c r="BY40" s="377" t="str">
        <f t="shared" si="33"/>
        <v/>
      </c>
      <c r="BZ40" s="377" t="str">
        <f t="shared" si="34"/>
        <v>mampu menulis kalimat sederhana dengan menggunakan sandhangan aksara Jawa</v>
      </c>
      <c r="CA40" s="377">
        <f t="shared" si="35"/>
        <v>0</v>
      </c>
      <c r="CB40" s="377">
        <f t="shared" si="36"/>
        <v>0</v>
      </c>
      <c r="CC40" s="257" t="str">
        <f t="shared" si="37"/>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 sudah tercapai.</v>
      </c>
      <c r="CD40" s="257" t="str">
        <f t="shared" si="38"/>
        <v>Kompetensi dalam hal mampu menyimak serta memahami pesan lisan, dan informasi dari tembang dolanan/kejung en-maenanmampu menulis kalimat sederhana dengan menggunakan sandhangan aksara Jawa perlu ditingkatkan.</v>
      </c>
    </row>
    <row r="41" spans="1:82" ht="18.75" customHeight="1">
      <c r="A41" s="190"/>
      <c r="B41" s="208">
        <f>'DATA PESERTA DIDIK'!A31</f>
        <v>26</v>
      </c>
      <c r="C41" s="248" t="str">
        <f>'DATA PESERTA DIDIK'!D31</f>
        <v>NAUFAL IHSAN HAWARI</v>
      </c>
      <c r="D41" s="249">
        <v>95</v>
      </c>
      <c r="E41" s="249">
        <v>90</v>
      </c>
      <c r="F41" s="249">
        <v>92</v>
      </c>
      <c r="G41" s="249">
        <v>90</v>
      </c>
      <c r="H41" s="249">
        <v>90</v>
      </c>
      <c r="I41" s="249">
        <v>99</v>
      </c>
      <c r="J41" s="249">
        <v>100</v>
      </c>
      <c r="K41" s="249">
        <v>100</v>
      </c>
      <c r="L41" s="249"/>
      <c r="M41" s="249"/>
      <c r="N41" s="250">
        <f t="shared" si="6"/>
        <v>94.5</v>
      </c>
      <c r="O41" s="251"/>
      <c r="P41" s="251">
        <v>97</v>
      </c>
      <c r="Q41" s="250">
        <f t="shared" si="7"/>
        <v>97</v>
      </c>
      <c r="R41" s="250">
        <f t="shared" si="8"/>
        <v>95.333333333333329</v>
      </c>
      <c r="S41" s="190"/>
      <c r="T41" s="190"/>
      <c r="U41" s="253">
        <f t="shared" ref="U41:AD41" si="131">IF(D41&gt;=$R$16,D41,"")</f>
        <v>95</v>
      </c>
      <c r="V41" s="253">
        <f t="shared" si="131"/>
        <v>90</v>
      </c>
      <c r="W41" s="253">
        <f t="shared" si="131"/>
        <v>92</v>
      </c>
      <c r="X41" s="253">
        <f t="shared" si="131"/>
        <v>90</v>
      </c>
      <c r="Y41" s="253">
        <f t="shared" si="131"/>
        <v>90</v>
      </c>
      <c r="Z41" s="253">
        <f t="shared" si="131"/>
        <v>99</v>
      </c>
      <c r="AA41" s="253">
        <f t="shared" si="131"/>
        <v>100</v>
      </c>
      <c r="AB41" s="253">
        <f t="shared" si="131"/>
        <v>100</v>
      </c>
      <c r="AC41" s="253" t="str">
        <f t="shared" si="131"/>
        <v/>
      </c>
      <c r="AD41" s="253" t="str">
        <f t="shared" si="131"/>
        <v/>
      </c>
      <c r="AE41" s="254">
        <f t="shared" ref="AE41:AN41" si="132">IFERROR(RANK(U41,$U41:$AD41,0)+COUNTIF($U41:U41,U41)-1,"")</f>
        <v>4</v>
      </c>
      <c r="AF41" s="254">
        <f t="shared" si="132"/>
        <v>6</v>
      </c>
      <c r="AG41" s="254">
        <f t="shared" si="132"/>
        <v>5</v>
      </c>
      <c r="AH41" s="254">
        <f t="shared" si="132"/>
        <v>7</v>
      </c>
      <c r="AI41" s="254">
        <f t="shared" si="132"/>
        <v>8</v>
      </c>
      <c r="AJ41" s="254">
        <f t="shared" si="132"/>
        <v>3</v>
      </c>
      <c r="AK41" s="254">
        <f t="shared" si="132"/>
        <v>1</v>
      </c>
      <c r="AL41" s="254">
        <f t="shared" si="132"/>
        <v>2</v>
      </c>
      <c r="AM41" s="254" t="str">
        <f t="shared" si="132"/>
        <v/>
      </c>
      <c r="AN41" s="254" t="str">
        <f t="shared" si="132"/>
        <v/>
      </c>
      <c r="AO41" s="379" t="str">
        <f t="shared" si="15"/>
        <v/>
      </c>
      <c r="AP41" s="380" t="str">
        <f t="shared" si="16"/>
        <v/>
      </c>
      <c r="AQ41" s="380" t="str">
        <f t="shared" si="17"/>
        <v/>
      </c>
      <c r="AR41" s="380" t="str">
        <f t="shared" si="18"/>
        <v/>
      </c>
      <c r="AS41" s="380" t="str">
        <f t="shared" si="19"/>
        <v/>
      </c>
      <c r="AT41" s="380" t="str">
        <f t="shared" si="20"/>
        <v>mampu mengidentifikasi bentuk sandhangan aksara Jawa.</v>
      </c>
      <c r="AU41" s="380" t="str">
        <f t="shared" si="21"/>
        <v>mampu menulis kata menggunakan sandhangan aksara Jawa.</v>
      </c>
      <c r="AV41" s="380" t="str">
        <f t="shared" si="22"/>
        <v>mampu menulis kalimat sederhana dengan menggunakan sandhangan aksara Jawa</v>
      </c>
      <c r="AW41" s="380" t="str">
        <f t="shared" si="23"/>
        <v/>
      </c>
      <c r="AX41" s="380" t="str">
        <f t="shared" si="24"/>
        <v/>
      </c>
      <c r="AY41" s="255" t="str">
        <f t="shared" ref="AY41:BH41" si="133">IF(D41&lt;$R$16,D41,"")</f>
        <v/>
      </c>
      <c r="AZ41" s="255" t="str">
        <f t="shared" si="133"/>
        <v/>
      </c>
      <c r="BA41" s="255" t="str">
        <f t="shared" si="133"/>
        <v/>
      </c>
      <c r="BB41" s="255" t="str">
        <f t="shared" si="133"/>
        <v/>
      </c>
      <c r="BC41" s="255" t="str">
        <f t="shared" si="133"/>
        <v/>
      </c>
      <c r="BD41" s="255" t="str">
        <f t="shared" si="133"/>
        <v/>
      </c>
      <c r="BE41" s="255" t="str">
        <f t="shared" si="133"/>
        <v/>
      </c>
      <c r="BF41" s="255" t="str">
        <f t="shared" si="133"/>
        <v/>
      </c>
      <c r="BG41" s="255">
        <f t="shared" si="133"/>
        <v>0</v>
      </c>
      <c r="BH41" s="255">
        <f t="shared" si="133"/>
        <v>0</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t="str">
        <f t="shared" si="134"/>
        <v/>
      </c>
      <c r="BQ41" s="225">
        <f t="shared" si="134"/>
        <v>1</v>
      </c>
      <c r="BR41" s="225">
        <f t="shared" si="134"/>
        <v>2</v>
      </c>
      <c r="BS41" s="379" t="str">
        <f t="shared" si="27"/>
        <v>mampu menyimak serta memahami pesan lisan, dan informasi dari tembang dolanan/kejung en-maenan</v>
      </c>
      <c r="BT41" s="377" t="str">
        <f t="shared" si="28"/>
        <v>mampu melagukan tembang dolanan/kèjhung ènmaènan</v>
      </c>
      <c r="BU41" s="377" t="str">
        <f t="shared" si="29"/>
        <v>mampu memahami aksara Jawa (legena dan sandhangan swara)/carakan Madhurâ (aksara ghâjâng, sanḍhângan,pangangghuy) yang dibacakan atau dari media</v>
      </c>
      <c r="BV41" s="377" t="str">
        <f t="shared" si="30"/>
        <v>mampu membaca kata dalam aksara Jawa legena dan sandhangan swara)/carakan Madhurâ (aksara ghâjâng, sanḍhângan, pangangghuy)</v>
      </c>
      <c r="BW41" s="377" t="str">
        <f t="shared" si="31"/>
        <v>mampu menulis kata dan kalimat sederhana dalam aksara Jawa (legena dan sandhangan swara)/carakan Madhurâ (aksara ghâjâng, sanḍhângan, pangangghuy)</v>
      </c>
      <c r="BX41" s="377" t="str">
        <f t="shared" si="32"/>
        <v/>
      </c>
      <c r="BY41" s="377" t="str">
        <f t="shared" si="33"/>
        <v/>
      </c>
      <c r="BZ41" s="377" t="str">
        <f t="shared" si="34"/>
        <v/>
      </c>
      <c r="CA41" s="377">
        <f t="shared" si="35"/>
        <v>0</v>
      </c>
      <c r="CB41" s="377">
        <f t="shared" si="36"/>
        <v>0</v>
      </c>
      <c r="CC41" s="257" t="str">
        <f t="shared" si="37"/>
        <v>Kompetensi dalam hal mampu mengidentifikasi bentuk sandhangan aksara Jawa.mampu menulis kata menggunakan sandhangan aksara Jawa.mampu menulis kalimat sederhana dengan menggunakan sandhangan aksara Jawa sudah tercapai.</v>
      </c>
      <c r="CD41"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42" spans="1:82" ht="18.75" customHeight="1">
      <c r="A42" s="190"/>
      <c r="B42" s="208">
        <f>'DATA PESERTA DIDIK'!A32</f>
        <v>27</v>
      </c>
      <c r="C42" s="248" t="str">
        <f>'DATA PESERTA DIDIK'!D32</f>
        <v>SULTAN ATHALA DAVILLIO JAYANEGARA</v>
      </c>
      <c r="D42" s="249">
        <v>88</v>
      </c>
      <c r="E42" s="249">
        <v>95</v>
      </c>
      <c r="F42" s="249">
        <v>99</v>
      </c>
      <c r="G42" s="249">
        <v>95</v>
      </c>
      <c r="H42" s="249">
        <v>95</v>
      </c>
      <c r="I42" s="249">
        <v>90</v>
      </c>
      <c r="J42" s="249">
        <v>99</v>
      </c>
      <c r="K42" s="249">
        <v>98</v>
      </c>
      <c r="L42" s="249"/>
      <c r="M42" s="249"/>
      <c r="N42" s="250">
        <f t="shared" si="6"/>
        <v>94.875</v>
      </c>
      <c r="O42" s="251"/>
      <c r="P42" s="251">
        <v>98</v>
      </c>
      <c r="Q42" s="250">
        <f t="shared" si="7"/>
        <v>98</v>
      </c>
      <c r="R42" s="250">
        <f t="shared" si="8"/>
        <v>95.916666666666671</v>
      </c>
      <c r="S42" s="190"/>
      <c r="T42" s="190"/>
      <c r="U42" s="253">
        <f t="shared" ref="U42:AD42" si="135">IF(D42&gt;=$R$16,D42,"")</f>
        <v>88</v>
      </c>
      <c r="V42" s="253">
        <f t="shared" si="135"/>
        <v>95</v>
      </c>
      <c r="W42" s="253">
        <f t="shared" si="135"/>
        <v>99</v>
      </c>
      <c r="X42" s="253">
        <f t="shared" si="135"/>
        <v>95</v>
      </c>
      <c r="Y42" s="253">
        <f t="shared" si="135"/>
        <v>95</v>
      </c>
      <c r="Z42" s="253">
        <f t="shared" si="135"/>
        <v>90</v>
      </c>
      <c r="AA42" s="253">
        <f t="shared" si="135"/>
        <v>99</v>
      </c>
      <c r="AB42" s="253">
        <f t="shared" si="135"/>
        <v>98</v>
      </c>
      <c r="AC42" s="253" t="str">
        <f t="shared" si="135"/>
        <v/>
      </c>
      <c r="AD42" s="253" t="str">
        <f t="shared" si="135"/>
        <v/>
      </c>
      <c r="AE42" s="254">
        <f t="shared" ref="AE42:AN42" si="136">IFERROR(RANK(U42,$U42:$AD42,0)+COUNTIF($U42:U42,U42)-1,"")</f>
        <v>8</v>
      </c>
      <c r="AF42" s="254">
        <f t="shared" si="136"/>
        <v>4</v>
      </c>
      <c r="AG42" s="254">
        <f t="shared" si="136"/>
        <v>1</v>
      </c>
      <c r="AH42" s="254">
        <f t="shared" si="136"/>
        <v>5</v>
      </c>
      <c r="AI42" s="254">
        <f t="shared" si="136"/>
        <v>6</v>
      </c>
      <c r="AJ42" s="254">
        <f t="shared" si="136"/>
        <v>7</v>
      </c>
      <c r="AK42" s="254">
        <f t="shared" si="136"/>
        <v>2</v>
      </c>
      <c r="AL42" s="254">
        <f t="shared" si="136"/>
        <v>3</v>
      </c>
      <c r="AM42" s="254" t="str">
        <f t="shared" si="136"/>
        <v/>
      </c>
      <c r="AN42" s="254" t="str">
        <f t="shared" si="136"/>
        <v/>
      </c>
      <c r="AO42" s="379" t="str">
        <f t="shared" si="15"/>
        <v/>
      </c>
      <c r="AP42" s="380" t="str">
        <f t="shared" si="16"/>
        <v/>
      </c>
      <c r="AQ42" s="380" t="str">
        <f t="shared" si="17"/>
        <v>mampu memahami aksara Jawa (legena dan sandhangan swara)/carakan Madhurâ (aksara ghâjâng, sanḍhângan,pangangghuy) yang dibacakan atau dari media</v>
      </c>
      <c r="AR42" s="380" t="str">
        <f t="shared" si="18"/>
        <v/>
      </c>
      <c r="AS42" s="380" t="str">
        <f t="shared" si="19"/>
        <v/>
      </c>
      <c r="AT42" s="380" t="str">
        <f t="shared" si="20"/>
        <v/>
      </c>
      <c r="AU42" s="380" t="str">
        <f t="shared" si="21"/>
        <v>mampu menulis kata menggunakan sandhangan aksara Jawa.</v>
      </c>
      <c r="AV42" s="380" t="str">
        <f t="shared" si="22"/>
        <v>mampu menulis kalimat sederhana dengan menggunakan sandhangan aksara Jawa</v>
      </c>
      <c r="AW42" s="380" t="str">
        <f t="shared" si="23"/>
        <v/>
      </c>
      <c r="AX42" s="380" t="str">
        <f t="shared" si="24"/>
        <v/>
      </c>
      <c r="AY42" s="255" t="str">
        <f t="shared" ref="AY42:BH42" si="137">IF(D42&lt;$R$16,D42,"")</f>
        <v/>
      </c>
      <c r="AZ42" s="255" t="str">
        <f t="shared" si="137"/>
        <v/>
      </c>
      <c r="BA42" s="255" t="str">
        <f t="shared" si="137"/>
        <v/>
      </c>
      <c r="BB42" s="255" t="str">
        <f t="shared" si="137"/>
        <v/>
      </c>
      <c r="BC42" s="255" t="str">
        <f t="shared" si="137"/>
        <v/>
      </c>
      <c r="BD42" s="255" t="str">
        <f t="shared" si="137"/>
        <v/>
      </c>
      <c r="BE42" s="255" t="str">
        <f t="shared" si="137"/>
        <v/>
      </c>
      <c r="BF42" s="255" t="str">
        <f t="shared" si="137"/>
        <v/>
      </c>
      <c r="BG42" s="255">
        <f t="shared" si="137"/>
        <v>0</v>
      </c>
      <c r="BH42" s="255">
        <f t="shared" si="137"/>
        <v>0</v>
      </c>
      <c r="BI42" s="225" t="str">
        <f t="shared" ref="BI42:BR42" si="138">IFERROR(RANK(AY42,$AY42:$BH42,0)+COUNTIF($AY42:AY42,AY42)-1,"")</f>
        <v/>
      </c>
      <c r="BJ42" s="225" t="str">
        <f t="shared" si="138"/>
        <v/>
      </c>
      <c r="BK42" s="225" t="str">
        <f t="shared" si="138"/>
        <v/>
      </c>
      <c r="BL42" s="225" t="str">
        <f t="shared" si="138"/>
        <v/>
      </c>
      <c r="BM42" s="225" t="str">
        <f t="shared" si="138"/>
        <v/>
      </c>
      <c r="BN42" s="225" t="str">
        <f t="shared" si="138"/>
        <v/>
      </c>
      <c r="BO42" s="225" t="str">
        <f t="shared" si="138"/>
        <v/>
      </c>
      <c r="BP42" s="225" t="str">
        <f t="shared" si="138"/>
        <v/>
      </c>
      <c r="BQ42" s="225">
        <f t="shared" si="138"/>
        <v>1</v>
      </c>
      <c r="BR42" s="225">
        <f t="shared" si="138"/>
        <v>2</v>
      </c>
      <c r="BS42" s="379" t="str">
        <f t="shared" si="27"/>
        <v>mampu menyimak serta memahami pesan lisan, dan informasi dari tembang dolanan/kejung en-maenan</v>
      </c>
      <c r="BT42" s="377" t="str">
        <f t="shared" si="28"/>
        <v>mampu melagukan tembang dolanan/kèjhung ènmaènan</v>
      </c>
      <c r="BU42" s="377" t="str">
        <f t="shared" si="29"/>
        <v/>
      </c>
      <c r="BV42" s="377" t="str">
        <f t="shared" si="30"/>
        <v>mampu membaca kata dalam aksara Jawa legena dan sandhangan swara)/carakan Madhurâ (aksara ghâjâng, sanḍhângan, pangangghuy)</v>
      </c>
      <c r="BW42" s="377" t="str">
        <f t="shared" si="31"/>
        <v>mampu menulis kata dan kalimat sederhana dalam aksara Jawa (legena dan sandhangan swara)/carakan Madhurâ (aksara ghâjâng, sanḍhângan, pangangghuy)</v>
      </c>
      <c r="BX42" s="377" t="str">
        <f t="shared" si="32"/>
        <v>mampu mengidentifikasi bentuk sandhangan aksara Jawa.</v>
      </c>
      <c r="BY42" s="377" t="str">
        <f t="shared" si="33"/>
        <v/>
      </c>
      <c r="BZ42" s="377" t="str">
        <f t="shared" si="34"/>
        <v/>
      </c>
      <c r="CA42" s="377">
        <f t="shared" si="35"/>
        <v>0</v>
      </c>
      <c r="CB42" s="377">
        <f t="shared" si="36"/>
        <v>0</v>
      </c>
      <c r="CC42" s="257" t="str">
        <f t="shared" si="37"/>
        <v>Kompetensi dalam hal mampu memahami aksara Jawa (legena dan sandhangan swara)/carakan Madhurâ (aksara ghâjâng, sanḍhângan,pangangghuy) yang dibacakan atau dari mediamampu menulis kata menggunakan sandhangan aksara Jawa.mampu menulis kalimat sederhana dengan menggunakan sandhangan aksara Jawa sudah tercapai.</v>
      </c>
      <c r="CD42" s="257" t="str">
        <f t="shared" si="38"/>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 perlu ditingkatkan.</v>
      </c>
    </row>
    <row r="43" spans="1:82" ht="18.75" customHeight="1">
      <c r="A43" s="190"/>
      <c r="B43" s="208">
        <f>'DATA PESERTA DIDIK'!A33</f>
        <v>28</v>
      </c>
      <c r="C43" s="248" t="str">
        <f>'DATA PESERTA DIDIK'!D33</f>
        <v>SYIFA AZZAHRA RAHMANIA</v>
      </c>
      <c r="D43" s="249">
        <v>88</v>
      </c>
      <c r="E43" s="249">
        <v>95</v>
      </c>
      <c r="F43" s="249">
        <v>98</v>
      </c>
      <c r="G43" s="249">
        <v>95</v>
      </c>
      <c r="H43" s="249">
        <v>95</v>
      </c>
      <c r="I43" s="249">
        <v>100</v>
      </c>
      <c r="J43" s="249">
        <v>99</v>
      </c>
      <c r="K43" s="249">
        <v>100</v>
      </c>
      <c r="L43" s="249"/>
      <c r="M43" s="249"/>
      <c r="N43" s="250">
        <f t="shared" si="6"/>
        <v>96.25</v>
      </c>
      <c r="O43" s="251"/>
      <c r="P43" s="251">
        <v>97</v>
      </c>
      <c r="Q43" s="250">
        <f t="shared" si="7"/>
        <v>97</v>
      </c>
      <c r="R43" s="250">
        <f t="shared" si="8"/>
        <v>96.5</v>
      </c>
      <c r="S43" s="190"/>
      <c r="T43" s="190"/>
      <c r="U43" s="253">
        <f t="shared" ref="U43:AD43" si="139">IF(D43&gt;=$R$16,D43,"")</f>
        <v>88</v>
      </c>
      <c r="V43" s="253">
        <f t="shared" si="139"/>
        <v>95</v>
      </c>
      <c r="W43" s="253">
        <f t="shared" si="139"/>
        <v>98</v>
      </c>
      <c r="X43" s="253">
        <f t="shared" si="139"/>
        <v>95</v>
      </c>
      <c r="Y43" s="253">
        <f t="shared" si="139"/>
        <v>95</v>
      </c>
      <c r="Z43" s="253">
        <f t="shared" si="139"/>
        <v>100</v>
      </c>
      <c r="AA43" s="253">
        <f t="shared" si="139"/>
        <v>99</v>
      </c>
      <c r="AB43" s="253">
        <f t="shared" si="139"/>
        <v>100</v>
      </c>
      <c r="AC43" s="253" t="str">
        <f t="shared" si="139"/>
        <v/>
      </c>
      <c r="AD43" s="253" t="str">
        <f t="shared" si="139"/>
        <v/>
      </c>
      <c r="AE43" s="254">
        <f t="shared" ref="AE43:AN43" si="140">IFERROR(RANK(U43,$U43:$AD43,0)+COUNTIF($U43:U43,U43)-1,"")</f>
        <v>8</v>
      </c>
      <c r="AF43" s="254">
        <f t="shared" si="140"/>
        <v>5</v>
      </c>
      <c r="AG43" s="254">
        <f t="shared" si="140"/>
        <v>4</v>
      </c>
      <c r="AH43" s="254">
        <f t="shared" si="140"/>
        <v>6</v>
      </c>
      <c r="AI43" s="254">
        <f t="shared" si="140"/>
        <v>7</v>
      </c>
      <c r="AJ43" s="254">
        <f t="shared" si="140"/>
        <v>1</v>
      </c>
      <c r="AK43" s="254">
        <f t="shared" si="140"/>
        <v>3</v>
      </c>
      <c r="AL43" s="254">
        <f t="shared" si="140"/>
        <v>2</v>
      </c>
      <c r="AM43" s="254" t="str">
        <f t="shared" si="140"/>
        <v/>
      </c>
      <c r="AN43" s="254" t="str">
        <f t="shared" si="140"/>
        <v/>
      </c>
      <c r="AO43" s="379" t="str">
        <f t="shared" si="15"/>
        <v/>
      </c>
      <c r="AP43" s="380" t="str">
        <f t="shared" si="16"/>
        <v/>
      </c>
      <c r="AQ43" s="380" t="str">
        <f t="shared" si="17"/>
        <v>mampu memahami aksara Jawa (legena dan sandhangan swara)/carakan Madhurâ (aksara ghâjâng, sanḍhângan,pangangghuy) yang dibacakan atau dari media</v>
      </c>
      <c r="AR43" s="380" t="str">
        <f t="shared" si="18"/>
        <v/>
      </c>
      <c r="AS43" s="380" t="str">
        <f t="shared" si="19"/>
        <v/>
      </c>
      <c r="AT43" s="380" t="str">
        <f t="shared" si="20"/>
        <v>mampu mengidentifikasi bentuk sandhangan aksara Jawa.</v>
      </c>
      <c r="AU43" s="380" t="str">
        <f t="shared" si="21"/>
        <v>mampu menulis kata menggunakan sandhangan aksara Jawa.</v>
      </c>
      <c r="AV43" s="380" t="str">
        <f t="shared" si="22"/>
        <v>mampu menulis kalimat sederhana dengan menggunakan sandhangan aksara Jawa</v>
      </c>
      <c r="AW43" s="380" t="str">
        <f t="shared" si="23"/>
        <v/>
      </c>
      <c r="AX43" s="380" t="str">
        <f t="shared" si="24"/>
        <v/>
      </c>
      <c r="AY43" s="255" t="str">
        <f t="shared" ref="AY43:BH43" si="141">IF(D43&lt;$R$16,D43,"")</f>
        <v/>
      </c>
      <c r="AZ43" s="255" t="str">
        <f t="shared" si="141"/>
        <v/>
      </c>
      <c r="BA43" s="255" t="str">
        <f t="shared" si="141"/>
        <v/>
      </c>
      <c r="BB43" s="255" t="str">
        <f t="shared" si="141"/>
        <v/>
      </c>
      <c r="BC43" s="255" t="str">
        <f t="shared" si="141"/>
        <v/>
      </c>
      <c r="BD43" s="255" t="str">
        <f t="shared" si="141"/>
        <v/>
      </c>
      <c r="BE43" s="255" t="str">
        <f t="shared" si="141"/>
        <v/>
      </c>
      <c r="BF43" s="255" t="str">
        <f t="shared" si="141"/>
        <v/>
      </c>
      <c r="BG43" s="255">
        <f t="shared" si="141"/>
        <v>0</v>
      </c>
      <c r="BH43" s="255">
        <f t="shared" si="141"/>
        <v>0</v>
      </c>
      <c r="BI43" s="225" t="str">
        <f t="shared" ref="BI43:BR43" si="142">IFERROR(RANK(AY43,$AY43:$BH43,0)+COUNTIF($AY43:AY43,AY43)-1,"")</f>
        <v/>
      </c>
      <c r="BJ43" s="225" t="str">
        <f t="shared" si="142"/>
        <v/>
      </c>
      <c r="BK43" s="225" t="str">
        <f t="shared" si="142"/>
        <v/>
      </c>
      <c r="BL43" s="225" t="str">
        <f t="shared" si="142"/>
        <v/>
      </c>
      <c r="BM43" s="225" t="str">
        <f t="shared" si="142"/>
        <v/>
      </c>
      <c r="BN43" s="225" t="str">
        <f t="shared" si="142"/>
        <v/>
      </c>
      <c r="BO43" s="225" t="str">
        <f t="shared" si="142"/>
        <v/>
      </c>
      <c r="BP43" s="225" t="str">
        <f t="shared" si="142"/>
        <v/>
      </c>
      <c r="BQ43" s="225">
        <f t="shared" si="142"/>
        <v>1</v>
      </c>
      <c r="BR43" s="225">
        <f t="shared" si="142"/>
        <v>2</v>
      </c>
      <c r="BS43" s="379" t="str">
        <f t="shared" si="27"/>
        <v>mampu menyimak serta memahami pesan lisan, dan informasi dari tembang dolanan/kejung en-maenan</v>
      </c>
      <c r="BT43" s="377" t="str">
        <f t="shared" si="28"/>
        <v>mampu melagukan tembang dolanan/kèjhung ènmaènan</v>
      </c>
      <c r="BU43" s="377" t="str">
        <f t="shared" si="29"/>
        <v/>
      </c>
      <c r="BV43" s="377" t="str">
        <f t="shared" si="30"/>
        <v>mampu membaca kata dalam aksara Jawa legena dan sandhangan swara)/carakan Madhurâ (aksara ghâjâng, sanḍhângan, pangangghuy)</v>
      </c>
      <c r="BW43" s="377" t="str">
        <f t="shared" si="31"/>
        <v>mampu menulis kata dan kalimat sederhana dalam aksara Jawa (legena dan sandhangan swara)/carakan Madhurâ (aksara ghâjâng, sanḍhângan, pangangghuy)</v>
      </c>
      <c r="BX43" s="377" t="str">
        <f t="shared" si="32"/>
        <v/>
      </c>
      <c r="BY43" s="377" t="str">
        <f t="shared" si="33"/>
        <v/>
      </c>
      <c r="BZ43" s="377" t="str">
        <f t="shared" si="34"/>
        <v/>
      </c>
      <c r="CA43" s="377">
        <f t="shared" si="35"/>
        <v>0</v>
      </c>
      <c r="CB43" s="377">
        <f t="shared" si="36"/>
        <v>0</v>
      </c>
      <c r="CC43" s="257" t="str">
        <f t="shared" si="37"/>
        <v>Kompetensi dalam hal mampu memahami aksara Jawa (legena dan sandhangan swara)/carakan Madhurâ (aksara ghâjâng, sanḍhângan,pangangghuy) yang dibacakan atau dari mediamampu mengidentifikasi bentuk sandhangan aksara Jawa.mampu menulis kata menggunakan sandhangan aksara Jawa.mampu menulis kalimat sederhana dengan menggunakan sandhangan aksara Jawa sudah tercapai.</v>
      </c>
      <c r="CD43" s="257" t="str">
        <f t="shared" si="38"/>
        <v>Kompetensi dalam hal mampu menyimak serta memahami pesan lisan, dan informasi dari tembang dolanan/kejung en-maenanmampu melagukan tembang dolanan/kèjhung ènmaènanmampu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44" spans="1:82" ht="18.75" customHeight="1">
      <c r="A44" s="190"/>
      <c r="B44" s="208">
        <f>'DATA PESERTA DIDIK'!A34</f>
        <v>29</v>
      </c>
      <c r="C44" s="248" t="str">
        <f>'DATA PESERTA DIDIK'!D34</f>
        <v>ZERINA RAZEETA SHANUM</v>
      </c>
      <c r="D44" s="249">
        <v>90</v>
      </c>
      <c r="E44" s="249">
        <v>90</v>
      </c>
      <c r="F44" s="249">
        <v>88</v>
      </c>
      <c r="G44" s="249">
        <v>90</v>
      </c>
      <c r="H44" s="249">
        <v>93</v>
      </c>
      <c r="I44" s="249">
        <v>100</v>
      </c>
      <c r="J44" s="249">
        <v>100</v>
      </c>
      <c r="K44" s="249">
        <v>100</v>
      </c>
      <c r="L44" s="249"/>
      <c r="M44" s="249"/>
      <c r="N44" s="250">
        <f t="shared" si="6"/>
        <v>93.875</v>
      </c>
      <c r="O44" s="251"/>
      <c r="P44" s="251">
        <v>85</v>
      </c>
      <c r="Q44" s="250">
        <f t="shared" si="7"/>
        <v>85</v>
      </c>
      <c r="R44" s="250">
        <f t="shared" si="8"/>
        <v>90.916666666666671</v>
      </c>
      <c r="S44" s="190"/>
      <c r="T44" s="190"/>
      <c r="U44" s="253">
        <f t="shared" ref="U44:AD44" si="143">IF(D44&gt;=$R$16,D44,"")</f>
        <v>90</v>
      </c>
      <c r="V44" s="253">
        <f t="shared" si="143"/>
        <v>90</v>
      </c>
      <c r="W44" s="253">
        <f t="shared" si="143"/>
        <v>88</v>
      </c>
      <c r="X44" s="253">
        <f t="shared" si="143"/>
        <v>90</v>
      </c>
      <c r="Y44" s="253">
        <f t="shared" si="143"/>
        <v>93</v>
      </c>
      <c r="Z44" s="253">
        <f t="shared" si="143"/>
        <v>100</v>
      </c>
      <c r="AA44" s="253">
        <f t="shared" si="143"/>
        <v>100</v>
      </c>
      <c r="AB44" s="253">
        <f t="shared" si="143"/>
        <v>100</v>
      </c>
      <c r="AC44" s="253" t="str">
        <f t="shared" si="143"/>
        <v/>
      </c>
      <c r="AD44" s="253" t="str">
        <f t="shared" si="143"/>
        <v/>
      </c>
      <c r="AE44" s="254">
        <f t="shared" ref="AE44:AN44" si="144">IFERROR(RANK(U44,$U44:$AD44,0)+COUNTIF($U44:U44,U44)-1,"")</f>
        <v>5</v>
      </c>
      <c r="AF44" s="254">
        <f t="shared" si="144"/>
        <v>6</v>
      </c>
      <c r="AG44" s="254">
        <f t="shared" si="144"/>
        <v>8</v>
      </c>
      <c r="AH44" s="254">
        <f t="shared" si="144"/>
        <v>7</v>
      </c>
      <c r="AI44" s="254">
        <f t="shared" si="144"/>
        <v>4</v>
      </c>
      <c r="AJ44" s="254">
        <f t="shared" si="144"/>
        <v>1</v>
      </c>
      <c r="AK44" s="254">
        <f t="shared" si="144"/>
        <v>2</v>
      </c>
      <c r="AL44" s="254">
        <f t="shared" si="144"/>
        <v>3</v>
      </c>
      <c r="AM44" s="254" t="str">
        <f t="shared" si="144"/>
        <v/>
      </c>
      <c r="AN44" s="254" t="str">
        <f t="shared" si="144"/>
        <v/>
      </c>
      <c r="AO44" s="379" t="str">
        <f t="shared" si="15"/>
        <v/>
      </c>
      <c r="AP44" s="380" t="str">
        <f t="shared" si="16"/>
        <v/>
      </c>
      <c r="AQ44" s="380" t="str">
        <f t="shared" si="17"/>
        <v/>
      </c>
      <c r="AR44" s="380" t="str">
        <f t="shared" si="18"/>
        <v/>
      </c>
      <c r="AS44" s="380" t="str">
        <f t="shared" si="19"/>
        <v>mampu menulis kata dan kalimat sederhana dalam aksara Jawa (legena dan sandhangan swara)/carakan Madhurâ (aksara ghâjâng, sanḍhângan, pangangghuy)</v>
      </c>
      <c r="AT44" s="380" t="str">
        <f t="shared" si="20"/>
        <v>mampu mengidentifikasi bentuk sandhangan aksara Jawa.</v>
      </c>
      <c r="AU44" s="380" t="str">
        <f t="shared" si="21"/>
        <v>mampu menulis kata menggunakan sandhangan aksara Jawa.</v>
      </c>
      <c r="AV44" s="380" t="str">
        <f t="shared" si="22"/>
        <v>mampu menulis kalimat sederhana dengan menggunakan sandhangan aksara Jawa</v>
      </c>
      <c r="AW44" s="380" t="str">
        <f t="shared" si="23"/>
        <v/>
      </c>
      <c r="AX44" s="380" t="str">
        <f t="shared" si="24"/>
        <v/>
      </c>
      <c r="AY44" s="255" t="str">
        <f t="shared" ref="AY44:BH44" si="145">IF(D44&lt;$R$16,D44,"")</f>
        <v/>
      </c>
      <c r="AZ44" s="255" t="str">
        <f t="shared" si="145"/>
        <v/>
      </c>
      <c r="BA44" s="255" t="str">
        <f t="shared" si="145"/>
        <v/>
      </c>
      <c r="BB44" s="255" t="str">
        <f t="shared" si="145"/>
        <v/>
      </c>
      <c r="BC44" s="255" t="str">
        <f t="shared" si="145"/>
        <v/>
      </c>
      <c r="BD44" s="255" t="str">
        <f t="shared" si="145"/>
        <v/>
      </c>
      <c r="BE44" s="255" t="str">
        <f t="shared" si="145"/>
        <v/>
      </c>
      <c r="BF44" s="255" t="str">
        <f t="shared" si="145"/>
        <v/>
      </c>
      <c r="BG44" s="255">
        <f t="shared" si="145"/>
        <v>0</v>
      </c>
      <c r="BH44" s="255">
        <f t="shared" si="145"/>
        <v>0</v>
      </c>
      <c r="BI44" s="225" t="str">
        <f t="shared" ref="BI44:BR44" si="146">IFERROR(RANK(AY44,$AY44:$BH44,0)+COUNTIF($AY44:AY44,AY44)-1,"")</f>
        <v/>
      </c>
      <c r="BJ44" s="225" t="str">
        <f t="shared" si="146"/>
        <v/>
      </c>
      <c r="BK44" s="225" t="str">
        <f t="shared" si="146"/>
        <v/>
      </c>
      <c r="BL44" s="225" t="str">
        <f t="shared" si="146"/>
        <v/>
      </c>
      <c r="BM44" s="225" t="str">
        <f t="shared" si="146"/>
        <v/>
      </c>
      <c r="BN44" s="225" t="str">
        <f t="shared" si="146"/>
        <v/>
      </c>
      <c r="BO44" s="225" t="str">
        <f t="shared" si="146"/>
        <v/>
      </c>
      <c r="BP44" s="225" t="str">
        <f t="shared" si="146"/>
        <v/>
      </c>
      <c r="BQ44" s="225">
        <f t="shared" si="146"/>
        <v>1</v>
      </c>
      <c r="BR44" s="225">
        <f t="shared" si="146"/>
        <v>2</v>
      </c>
      <c r="BS44" s="379" t="str">
        <f t="shared" si="27"/>
        <v>mampu menyimak serta memahami pesan lisan, dan informasi dari tembang dolanan/kejung en-maenan</v>
      </c>
      <c r="BT44" s="377" t="str">
        <f t="shared" si="28"/>
        <v>mampu melagukan tembang dolanan/kèjhung ènmaènan</v>
      </c>
      <c r="BU44" s="377" t="str">
        <f t="shared" si="29"/>
        <v>mampu memahami aksara Jawa (legena dan sandhangan swara)/carakan Madhurâ (aksara ghâjâng, sanḍhângan,pangangghuy) yang dibacakan atau dari media</v>
      </c>
      <c r="BV44" s="377" t="str">
        <f t="shared" si="30"/>
        <v>mampu membaca kata dalam aksara Jawa legena dan sandhangan swara)/carakan Madhurâ (aksara ghâjâng, sanḍhângan, pangangghuy)</v>
      </c>
      <c r="BW44" s="377" t="str">
        <f t="shared" si="31"/>
        <v/>
      </c>
      <c r="BX44" s="377" t="str">
        <f t="shared" si="32"/>
        <v/>
      </c>
      <c r="BY44" s="377" t="str">
        <f t="shared" si="33"/>
        <v/>
      </c>
      <c r="BZ44" s="377" t="str">
        <f t="shared" si="34"/>
        <v/>
      </c>
      <c r="CA44" s="377">
        <f t="shared" si="35"/>
        <v>0</v>
      </c>
      <c r="CB44" s="377">
        <f t="shared" si="36"/>
        <v>0</v>
      </c>
      <c r="CC44" s="257" t="str">
        <f t="shared" si="37"/>
        <v>Kompetensi dalam hal 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44"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 perlu ditingkatkan.</v>
      </c>
    </row>
    <row r="45" spans="1:82" ht="18.75" customHeight="1">
      <c r="A45" s="190"/>
      <c r="B45" s="208">
        <f>'DATA PESERTA DIDIK'!A35</f>
        <v>30</v>
      </c>
      <c r="C45" s="248" t="str">
        <f>'DATA PESERTA DIDIK'!D35</f>
        <v>ANAYRA TALITHA AZZAHRA</v>
      </c>
      <c r="D45" s="249">
        <v>89</v>
      </c>
      <c r="E45" s="249">
        <v>92</v>
      </c>
      <c r="F45" s="249">
        <v>95</v>
      </c>
      <c r="G45" s="249">
        <v>92</v>
      </c>
      <c r="H45" s="249">
        <v>93</v>
      </c>
      <c r="I45" s="249">
        <v>100</v>
      </c>
      <c r="J45" s="249">
        <v>100</v>
      </c>
      <c r="K45" s="249">
        <v>100</v>
      </c>
      <c r="L45" s="249"/>
      <c r="M45" s="249"/>
      <c r="N45" s="250">
        <f t="shared" si="6"/>
        <v>95.125</v>
      </c>
      <c r="O45" s="251"/>
      <c r="P45" s="251">
        <v>77</v>
      </c>
      <c r="Q45" s="250">
        <f t="shared" si="7"/>
        <v>77</v>
      </c>
      <c r="R45" s="250">
        <f t="shared" si="8"/>
        <v>89.083333333333329</v>
      </c>
      <c r="S45" s="190"/>
      <c r="T45" s="190"/>
      <c r="U45" s="253">
        <f t="shared" ref="U45:AD45" si="147">IF(D45&gt;=$R$16,D45,"")</f>
        <v>89</v>
      </c>
      <c r="V45" s="253">
        <f t="shared" si="147"/>
        <v>92</v>
      </c>
      <c r="W45" s="253">
        <f t="shared" si="147"/>
        <v>95</v>
      </c>
      <c r="X45" s="253">
        <f t="shared" si="147"/>
        <v>92</v>
      </c>
      <c r="Y45" s="253">
        <f t="shared" si="147"/>
        <v>93</v>
      </c>
      <c r="Z45" s="253">
        <f t="shared" si="147"/>
        <v>100</v>
      </c>
      <c r="AA45" s="253">
        <f t="shared" si="147"/>
        <v>100</v>
      </c>
      <c r="AB45" s="253">
        <f t="shared" si="147"/>
        <v>100</v>
      </c>
      <c r="AC45" s="253" t="str">
        <f t="shared" si="147"/>
        <v/>
      </c>
      <c r="AD45" s="253" t="str">
        <f t="shared" si="147"/>
        <v/>
      </c>
      <c r="AE45" s="254">
        <f t="shared" ref="AE45:AN45" si="148">IFERROR(RANK(U45,$U45:$AD45,0)+COUNTIF($U45:U45,U45)-1,"")</f>
        <v>8</v>
      </c>
      <c r="AF45" s="254">
        <f t="shared" si="148"/>
        <v>6</v>
      </c>
      <c r="AG45" s="254">
        <f t="shared" si="148"/>
        <v>4</v>
      </c>
      <c r="AH45" s="254">
        <f t="shared" si="148"/>
        <v>7</v>
      </c>
      <c r="AI45" s="254">
        <f t="shared" si="148"/>
        <v>5</v>
      </c>
      <c r="AJ45" s="254">
        <f t="shared" si="148"/>
        <v>1</v>
      </c>
      <c r="AK45" s="254">
        <f t="shared" si="148"/>
        <v>2</v>
      </c>
      <c r="AL45" s="254">
        <f t="shared" si="148"/>
        <v>3</v>
      </c>
      <c r="AM45" s="254" t="str">
        <f t="shared" si="148"/>
        <v/>
      </c>
      <c r="AN45" s="254" t="str">
        <f t="shared" si="148"/>
        <v/>
      </c>
      <c r="AO45" s="379" t="str">
        <f t="shared" si="15"/>
        <v/>
      </c>
      <c r="AP45" s="380" t="str">
        <f t="shared" si="16"/>
        <v>mampu melagukan tembang dolanan/kèjhung ènmaènan</v>
      </c>
      <c r="AQ45" s="380" t="str">
        <f t="shared" si="17"/>
        <v>mampu memahami aksara Jawa (legena dan sandhangan swara)/carakan Madhurâ (aksara ghâjâng, sanḍhângan,pangangghuy) yang dibacakan atau dari media</v>
      </c>
      <c r="AR45" s="380" t="str">
        <f t="shared" si="18"/>
        <v>mampu membaca kata dalam aksara Jawa legena dan sandhangan swara)/carakan Madhurâ (aksara ghâjâng, sanḍhângan, pangangghuy)</v>
      </c>
      <c r="AS45" s="380" t="str">
        <f t="shared" si="19"/>
        <v>mampu menulis kata dan kalimat sederhana dalam aksara Jawa (legena dan sandhangan swara)/carakan Madhurâ (aksara ghâjâng, sanḍhângan, pangangghuy)</v>
      </c>
      <c r="AT45" s="380" t="str">
        <f t="shared" si="20"/>
        <v>mampu mengidentifikasi bentuk sandhangan aksara Jawa.</v>
      </c>
      <c r="AU45" s="380" t="str">
        <f t="shared" si="21"/>
        <v>mampu menulis kata menggunakan sandhangan aksara Jawa.</v>
      </c>
      <c r="AV45" s="380" t="str">
        <f t="shared" si="22"/>
        <v>mampu menulis kalimat sederhana dengan menggunakan sandhangan aksara Jawa</v>
      </c>
      <c r="AW45" s="380" t="str">
        <f t="shared" si="23"/>
        <v/>
      </c>
      <c r="AX45" s="380" t="str">
        <f t="shared" si="24"/>
        <v/>
      </c>
      <c r="AY45" s="255" t="str">
        <f t="shared" ref="AY45:BH45" si="149">IF(D45&lt;$R$16,D45,"")</f>
        <v/>
      </c>
      <c r="AZ45" s="255" t="str">
        <f t="shared" si="149"/>
        <v/>
      </c>
      <c r="BA45" s="255" t="str">
        <f t="shared" si="149"/>
        <v/>
      </c>
      <c r="BB45" s="255" t="str">
        <f t="shared" si="149"/>
        <v/>
      </c>
      <c r="BC45" s="255" t="str">
        <f t="shared" si="149"/>
        <v/>
      </c>
      <c r="BD45" s="255" t="str">
        <f t="shared" si="149"/>
        <v/>
      </c>
      <c r="BE45" s="255" t="str">
        <f t="shared" si="149"/>
        <v/>
      </c>
      <c r="BF45" s="255" t="str">
        <f t="shared" si="149"/>
        <v/>
      </c>
      <c r="BG45" s="255">
        <f t="shared" si="149"/>
        <v>0</v>
      </c>
      <c r="BH45" s="255">
        <f t="shared" si="149"/>
        <v>0</v>
      </c>
      <c r="BI45" s="225" t="str">
        <f t="shared" ref="BI45:BR45" si="150">IFERROR(RANK(AY45,$AY45:$BH45,0)+COUNTIF($AY45:AY45,AY45)-1,"")</f>
        <v/>
      </c>
      <c r="BJ45" s="225" t="str">
        <f t="shared" si="150"/>
        <v/>
      </c>
      <c r="BK45" s="225" t="str">
        <f t="shared" si="150"/>
        <v/>
      </c>
      <c r="BL45" s="225" t="str">
        <f t="shared" si="150"/>
        <v/>
      </c>
      <c r="BM45" s="225" t="str">
        <f t="shared" si="150"/>
        <v/>
      </c>
      <c r="BN45" s="225" t="str">
        <f t="shared" si="150"/>
        <v/>
      </c>
      <c r="BO45" s="225" t="str">
        <f t="shared" si="150"/>
        <v/>
      </c>
      <c r="BP45" s="225" t="str">
        <f t="shared" si="150"/>
        <v/>
      </c>
      <c r="BQ45" s="225">
        <f t="shared" si="150"/>
        <v>1</v>
      </c>
      <c r="BR45" s="225">
        <f t="shared" si="150"/>
        <v>2</v>
      </c>
      <c r="BS45" s="379" t="str">
        <f t="shared" si="27"/>
        <v>mampu menyimak serta memahami pesan lisan, dan informasi dari tembang dolanan/kejung en-maenan</v>
      </c>
      <c r="BT45" s="377" t="str">
        <f t="shared" si="28"/>
        <v/>
      </c>
      <c r="BU45" s="377" t="str">
        <f t="shared" si="29"/>
        <v/>
      </c>
      <c r="BV45" s="377" t="str">
        <f t="shared" si="30"/>
        <v/>
      </c>
      <c r="BW45" s="377" t="str">
        <f t="shared" si="31"/>
        <v/>
      </c>
      <c r="BX45" s="377" t="str">
        <f t="shared" si="32"/>
        <v/>
      </c>
      <c r="BY45" s="377" t="str">
        <f t="shared" si="33"/>
        <v/>
      </c>
      <c r="BZ45" s="377" t="str">
        <f t="shared" si="34"/>
        <v/>
      </c>
      <c r="CA45" s="377">
        <f t="shared" si="35"/>
        <v>0</v>
      </c>
      <c r="CB45" s="377">
        <f t="shared" si="36"/>
        <v>0</v>
      </c>
      <c r="CC45" s="257" t="str">
        <f t="shared" si="37"/>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sudah tercapai.</v>
      </c>
      <c r="CD45" s="257" t="str">
        <f t="shared" si="38"/>
        <v>Kompetensi dalam hal mampu menyimak serta memahami pesan lisan, dan informasi dari tembang dolanan/kejung en-maenan perlu ditingkatkan.</v>
      </c>
    </row>
    <row r="46" spans="1:82" ht="18.75" customHeight="1">
      <c r="A46" s="190"/>
      <c r="B46" s="208">
        <f>'DATA PESERTA DIDIK'!A36</f>
        <v>31</v>
      </c>
      <c r="C46" s="248" t="str">
        <f>'DATA PESERTA DIDIK'!D36</f>
        <v>VARIO RAUF WILUTOMO</v>
      </c>
      <c r="D46" s="249">
        <v>90</v>
      </c>
      <c r="E46" s="249">
        <v>82</v>
      </c>
      <c r="F46" s="249">
        <v>80</v>
      </c>
      <c r="G46" s="249">
        <v>82</v>
      </c>
      <c r="H46" s="249">
        <v>85</v>
      </c>
      <c r="I46" s="249">
        <v>98</v>
      </c>
      <c r="J46" s="249">
        <v>99</v>
      </c>
      <c r="K46" s="249">
        <v>98</v>
      </c>
      <c r="L46" s="249"/>
      <c r="M46" s="249"/>
      <c r="N46" s="250">
        <f t="shared" si="6"/>
        <v>89.25</v>
      </c>
      <c r="O46" s="251"/>
      <c r="P46" s="251">
        <v>88</v>
      </c>
      <c r="Q46" s="250">
        <f t="shared" si="7"/>
        <v>88</v>
      </c>
      <c r="R46" s="250">
        <f t="shared" si="8"/>
        <v>88.833333333333329</v>
      </c>
      <c r="S46" s="190"/>
      <c r="T46" s="190"/>
      <c r="U46" s="253">
        <f t="shared" ref="U46:AD46" si="151">IF(D46&gt;=$R$16,D46,"")</f>
        <v>90</v>
      </c>
      <c r="V46" s="253" t="str">
        <f t="shared" si="151"/>
        <v/>
      </c>
      <c r="W46" s="253" t="str">
        <f t="shared" si="151"/>
        <v/>
      </c>
      <c r="X46" s="253" t="str">
        <f t="shared" si="151"/>
        <v/>
      </c>
      <c r="Y46" s="253">
        <f t="shared" si="151"/>
        <v>85</v>
      </c>
      <c r="Z46" s="253">
        <f t="shared" si="151"/>
        <v>98</v>
      </c>
      <c r="AA46" s="253">
        <f t="shared" si="151"/>
        <v>99</v>
      </c>
      <c r="AB46" s="253">
        <f t="shared" si="151"/>
        <v>98</v>
      </c>
      <c r="AC46" s="253" t="str">
        <f t="shared" si="151"/>
        <v/>
      </c>
      <c r="AD46" s="253" t="str">
        <f t="shared" si="151"/>
        <v/>
      </c>
      <c r="AE46" s="254">
        <f t="shared" ref="AE46:AN46" si="152">IFERROR(RANK(U46,$U46:$AD46,0)+COUNTIF($U46:U46,U46)-1,"")</f>
        <v>4</v>
      </c>
      <c r="AF46" s="254" t="str">
        <f t="shared" si="152"/>
        <v/>
      </c>
      <c r="AG46" s="254" t="str">
        <f t="shared" si="152"/>
        <v/>
      </c>
      <c r="AH46" s="254" t="str">
        <f t="shared" si="152"/>
        <v/>
      </c>
      <c r="AI46" s="254">
        <f t="shared" si="152"/>
        <v>5</v>
      </c>
      <c r="AJ46" s="254">
        <f t="shared" si="152"/>
        <v>2</v>
      </c>
      <c r="AK46" s="254">
        <f t="shared" si="152"/>
        <v>1</v>
      </c>
      <c r="AL46" s="254">
        <f t="shared" si="152"/>
        <v>3</v>
      </c>
      <c r="AM46" s="254" t="str">
        <f t="shared" si="152"/>
        <v/>
      </c>
      <c r="AN46" s="254" t="str">
        <f t="shared" si="152"/>
        <v/>
      </c>
      <c r="AO46" s="379" t="str">
        <f t="shared" si="15"/>
        <v>mampu menyimak serta memahami pesan lisan, dan informasi dari tembang dolanan/kejung en-maenan</v>
      </c>
      <c r="AP46" s="380" t="str">
        <f t="shared" si="16"/>
        <v/>
      </c>
      <c r="AQ46" s="380" t="str">
        <f t="shared" si="17"/>
        <v/>
      </c>
      <c r="AR46" s="380" t="str">
        <f t="shared" si="18"/>
        <v/>
      </c>
      <c r="AS46" s="380" t="str">
        <f t="shared" si="19"/>
        <v/>
      </c>
      <c r="AT46" s="380" t="str">
        <f t="shared" si="20"/>
        <v>mampu mengidentifikasi bentuk sandhangan aksara Jawa.</v>
      </c>
      <c r="AU46" s="380" t="str">
        <f t="shared" si="21"/>
        <v>mampu menulis kata menggunakan sandhangan aksara Jawa.</v>
      </c>
      <c r="AV46" s="380" t="str">
        <f t="shared" si="22"/>
        <v>mampu menulis kalimat sederhana dengan menggunakan sandhangan aksara Jawa</v>
      </c>
      <c r="AW46" s="380" t="str">
        <f t="shared" si="23"/>
        <v/>
      </c>
      <c r="AX46" s="380" t="str">
        <f t="shared" si="24"/>
        <v/>
      </c>
      <c r="AY46" s="255" t="str">
        <f t="shared" ref="AY46:BH46" si="153">IF(D46&lt;$R$16,D46,"")</f>
        <v/>
      </c>
      <c r="AZ46" s="255">
        <f t="shared" si="153"/>
        <v>82</v>
      </c>
      <c r="BA46" s="255">
        <f t="shared" si="153"/>
        <v>80</v>
      </c>
      <c r="BB46" s="255">
        <f t="shared" si="153"/>
        <v>82</v>
      </c>
      <c r="BC46" s="255" t="str">
        <f t="shared" si="153"/>
        <v/>
      </c>
      <c r="BD46" s="255" t="str">
        <f t="shared" si="153"/>
        <v/>
      </c>
      <c r="BE46" s="255" t="str">
        <f t="shared" si="153"/>
        <v/>
      </c>
      <c r="BF46" s="255" t="str">
        <f t="shared" si="153"/>
        <v/>
      </c>
      <c r="BG46" s="255">
        <f t="shared" si="153"/>
        <v>0</v>
      </c>
      <c r="BH46" s="255">
        <f t="shared" si="153"/>
        <v>0</v>
      </c>
      <c r="BI46" s="225" t="str">
        <f t="shared" ref="BI46:BR46" si="154">IFERROR(RANK(AY46,$AY46:$BH46,0)+COUNTIF($AY46:AY46,AY46)-1,"")</f>
        <v/>
      </c>
      <c r="BJ46" s="225">
        <f t="shared" si="154"/>
        <v>1</v>
      </c>
      <c r="BK46" s="225">
        <f t="shared" si="154"/>
        <v>3</v>
      </c>
      <c r="BL46" s="225">
        <f t="shared" si="154"/>
        <v>2</v>
      </c>
      <c r="BM46" s="225" t="str">
        <f t="shared" si="154"/>
        <v/>
      </c>
      <c r="BN46" s="225" t="str">
        <f t="shared" si="154"/>
        <v/>
      </c>
      <c r="BO46" s="225" t="str">
        <f t="shared" si="154"/>
        <v/>
      </c>
      <c r="BP46" s="225" t="str">
        <f t="shared" si="154"/>
        <v/>
      </c>
      <c r="BQ46" s="225">
        <f t="shared" si="154"/>
        <v>4</v>
      </c>
      <c r="BR46" s="225">
        <f t="shared" si="154"/>
        <v>5</v>
      </c>
      <c r="BS46" s="379" t="str">
        <f t="shared" si="27"/>
        <v/>
      </c>
      <c r="BT46" s="377" t="str">
        <f t="shared" si="28"/>
        <v>mampu melagukan tembang dolanan/kèjhung ènmaènan</v>
      </c>
      <c r="BU46" s="377" t="str">
        <f t="shared" si="29"/>
        <v>mampu memahami aksara Jawa (legena dan sandhangan swara)/carakan Madhurâ (aksara ghâjâng, sanḍhângan,pangangghuy) yang dibacakan atau dari media</v>
      </c>
      <c r="BV46" s="377" t="str">
        <f t="shared" si="30"/>
        <v>mampu membaca kata dalam aksara Jawa legena dan sandhangan swara)/carakan Madhurâ (aksara ghâjâng, sanḍhângan, pangangghuy)</v>
      </c>
      <c r="BW46" s="377" t="str">
        <f t="shared" si="31"/>
        <v>mampu menulis kata dan kalimat sederhana dalam aksara Jawa (legena dan sandhangan swara)/carakan Madhurâ (aksara ghâjâng, sanḍhângan, pangangghuy)</v>
      </c>
      <c r="BX46" s="377" t="str">
        <f t="shared" si="32"/>
        <v/>
      </c>
      <c r="BY46" s="377" t="str">
        <f t="shared" si="33"/>
        <v/>
      </c>
      <c r="BZ46" s="377" t="str">
        <f t="shared" si="34"/>
        <v/>
      </c>
      <c r="CA46" s="377">
        <f t="shared" si="35"/>
        <v>0</v>
      </c>
      <c r="CB46" s="377">
        <f t="shared" si="36"/>
        <v>0</v>
      </c>
      <c r="CC46" s="257" t="str">
        <f t="shared" si="37"/>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CD46"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47" spans="1:82" ht="18.75" customHeight="1">
      <c r="A47" s="190"/>
      <c r="B47" s="208">
        <f>'DATA PESERTA DIDIK'!A37</f>
        <v>32</v>
      </c>
      <c r="C47" s="248" t="str">
        <f>'DATA PESERTA DIDIK'!D37</f>
        <v>BERLIANTI QAIRINA WIGATI CANDRA</v>
      </c>
      <c r="D47" s="249">
        <v>90</v>
      </c>
      <c r="E47" s="249">
        <v>85</v>
      </c>
      <c r="F47" s="249">
        <v>85</v>
      </c>
      <c r="G47" s="249">
        <v>85</v>
      </c>
      <c r="H47" s="249">
        <v>80</v>
      </c>
      <c r="I47" s="249">
        <v>98</v>
      </c>
      <c r="J47" s="249">
        <v>98</v>
      </c>
      <c r="K47" s="249">
        <v>100</v>
      </c>
      <c r="L47" s="249"/>
      <c r="M47" s="249"/>
      <c r="N47" s="250">
        <f t="shared" si="6"/>
        <v>90.125</v>
      </c>
      <c r="O47" s="251"/>
      <c r="P47" s="251">
        <v>87</v>
      </c>
      <c r="Q47" s="250">
        <f t="shared" si="7"/>
        <v>87</v>
      </c>
      <c r="R47" s="250">
        <f t="shared" si="8"/>
        <v>89.083333333333329</v>
      </c>
      <c r="S47" s="190"/>
      <c r="T47" s="190"/>
      <c r="U47" s="253">
        <f t="shared" ref="U47:AD47" si="155">IF(D47&gt;=$R$16,D47,"")</f>
        <v>90</v>
      </c>
      <c r="V47" s="253">
        <f t="shared" si="155"/>
        <v>85</v>
      </c>
      <c r="W47" s="253">
        <f t="shared" si="155"/>
        <v>85</v>
      </c>
      <c r="X47" s="253">
        <f t="shared" si="155"/>
        <v>85</v>
      </c>
      <c r="Y47" s="253" t="str">
        <f t="shared" si="155"/>
        <v/>
      </c>
      <c r="Z47" s="253">
        <f t="shared" si="155"/>
        <v>98</v>
      </c>
      <c r="AA47" s="253">
        <f t="shared" si="155"/>
        <v>98</v>
      </c>
      <c r="AB47" s="253">
        <f t="shared" si="155"/>
        <v>100</v>
      </c>
      <c r="AC47" s="253" t="str">
        <f t="shared" si="155"/>
        <v/>
      </c>
      <c r="AD47" s="253" t="str">
        <f t="shared" si="155"/>
        <v/>
      </c>
      <c r="AE47" s="254">
        <f t="shared" ref="AE47:AN47" si="156">IFERROR(RANK(U47,$U47:$AD47,0)+COUNTIF($U47:U47,U47)-1,"")</f>
        <v>4</v>
      </c>
      <c r="AF47" s="254">
        <f t="shared" si="156"/>
        <v>5</v>
      </c>
      <c r="AG47" s="254">
        <f t="shared" si="156"/>
        <v>6</v>
      </c>
      <c r="AH47" s="254">
        <f t="shared" si="156"/>
        <v>7</v>
      </c>
      <c r="AI47" s="254" t="str">
        <f t="shared" si="156"/>
        <v/>
      </c>
      <c r="AJ47" s="254">
        <f t="shared" si="156"/>
        <v>2</v>
      </c>
      <c r="AK47" s="254">
        <f t="shared" si="156"/>
        <v>3</v>
      </c>
      <c r="AL47" s="254">
        <f t="shared" si="156"/>
        <v>1</v>
      </c>
      <c r="AM47" s="254" t="str">
        <f t="shared" si="156"/>
        <v/>
      </c>
      <c r="AN47" s="254" t="str">
        <f t="shared" si="156"/>
        <v/>
      </c>
      <c r="AO47" s="379" t="str">
        <f t="shared" si="15"/>
        <v>mampu menyimak serta memahami pesan lisan, dan informasi dari tembang dolanan/kejung en-maenan</v>
      </c>
      <c r="AP47" s="380" t="str">
        <f t="shared" si="16"/>
        <v/>
      </c>
      <c r="AQ47" s="380" t="str">
        <f t="shared" si="17"/>
        <v/>
      </c>
      <c r="AR47" s="380" t="str">
        <f t="shared" si="18"/>
        <v/>
      </c>
      <c r="AS47" s="380" t="str">
        <f t="shared" si="19"/>
        <v/>
      </c>
      <c r="AT47" s="380" t="str">
        <f t="shared" si="20"/>
        <v>mampu mengidentifikasi bentuk sandhangan aksara Jawa.</v>
      </c>
      <c r="AU47" s="380" t="str">
        <f t="shared" si="21"/>
        <v>mampu menulis kata menggunakan sandhangan aksara Jawa.</v>
      </c>
      <c r="AV47" s="380" t="str">
        <f t="shared" si="22"/>
        <v>mampu menulis kalimat sederhana dengan menggunakan sandhangan aksara Jawa</v>
      </c>
      <c r="AW47" s="380" t="str">
        <f t="shared" si="23"/>
        <v/>
      </c>
      <c r="AX47" s="380" t="str">
        <f t="shared" si="24"/>
        <v/>
      </c>
      <c r="AY47" s="255" t="str">
        <f t="shared" ref="AY47:BH47" si="157">IF(D47&lt;$R$16,D47,"")</f>
        <v/>
      </c>
      <c r="AZ47" s="255" t="str">
        <f t="shared" si="157"/>
        <v/>
      </c>
      <c r="BA47" s="255" t="str">
        <f t="shared" si="157"/>
        <v/>
      </c>
      <c r="BB47" s="255" t="str">
        <f t="shared" si="157"/>
        <v/>
      </c>
      <c r="BC47" s="255">
        <f t="shared" si="157"/>
        <v>80</v>
      </c>
      <c r="BD47" s="255" t="str">
        <f t="shared" si="157"/>
        <v/>
      </c>
      <c r="BE47" s="255" t="str">
        <f t="shared" si="157"/>
        <v/>
      </c>
      <c r="BF47" s="255" t="str">
        <f t="shared" si="157"/>
        <v/>
      </c>
      <c r="BG47" s="255">
        <f t="shared" si="157"/>
        <v>0</v>
      </c>
      <c r="BH47" s="255">
        <f t="shared" si="157"/>
        <v>0</v>
      </c>
      <c r="BI47" s="225" t="str">
        <f t="shared" ref="BI47:BR47" si="158">IFERROR(RANK(AY47,$AY47:$BH47,0)+COUNTIF($AY47:AY47,AY47)-1,"")</f>
        <v/>
      </c>
      <c r="BJ47" s="225" t="str">
        <f t="shared" si="158"/>
        <v/>
      </c>
      <c r="BK47" s="225" t="str">
        <f t="shared" si="158"/>
        <v/>
      </c>
      <c r="BL47" s="225" t="str">
        <f t="shared" si="158"/>
        <v/>
      </c>
      <c r="BM47" s="225">
        <f t="shared" si="158"/>
        <v>1</v>
      </c>
      <c r="BN47" s="225" t="str">
        <f t="shared" si="158"/>
        <v/>
      </c>
      <c r="BO47" s="225" t="str">
        <f t="shared" si="158"/>
        <v/>
      </c>
      <c r="BP47" s="225" t="str">
        <f t="shared" si="158"/>
        <v/>
      </c>
      <c r="BQ47" s="225">
        <f t="shared" si="158"/>
        <v>2</v>
      </c>
      <c r="BR47" s="225">
        <f t="shared" si="158"/>
        <v>3</v>
      </c>
      <c r="BS47" s="379" t="str">
        <f t="shared" si="27"/>
        <v/>
      </c>
      <c r="BT47" s="377" t="str">
        <f t="shared" si="28"/>
        <v>mampu melagukan tembang dolanan/kèjhung ènmaènan</v>
      </c>
      <c r="BU47" s="377" t="str">
        <f t="shared" si="29"/>
        <v>mampu memahami aksara Jawa (legena dan sandhangan swara)/carakan Madhurâ (aksara ghâjâng, sanḍhângan,pangangghuy) yang dibacakan atau dari media</v>
      </c>
      <c r="BV47" s="377" t="str">
        <f t="shared" si="30"/>
        <v>mampu membaca kata dalam aksara Jawa legena dan sandhangan swara)/carakan Madhurâ (aksara ghâjâng, sanḍhângan, pangangghuy)</v>
      </c>
      <c r="BW47" s="377" t="str">
        <f t="shared" si="31"/>
        <v>mampu menulis kata dan kalimat sederhana dalam aksara Jawa (legena dan sandhangan swara)/carakan Madhurâ (aksara ghâjâng, sanḍhângan, pangangghuy)</v>
      </c>
      <c r="BX47" s="377" t="str">
        <f t="shared" si="32"/>
        <v/>
      </c>
      <c r="BY47" s="377" t="str">
        <f t="shared" si="33"/>
        <v/>
      </c>
      <c r="BZ47" s="377" t="str">
        <f t="shared" si="34"/>
        <v/>
      </c>
      <c r="CA47" s="377">
        <f t="shared" si="35"/>
        <v>0</v>
      </c>
      <c r="CB47" s="377">
        <f t="shared" si="36"/>
        <v>0</v>
      </c>
      <c r="CC47" s="257" t="str">
        <f t="shared" si="37"/>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CD47" s="257" t="str">
        <f t="shared" si="38"/>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row>
    <row r="48" spans="1:82" ht="18.75" customHeight="1">
      <c r="A48" s="190"/>
      <c r="B48" s="208">
        <f>'DATA PESERTA DIDIK'!A38</f>
        <v>33</v>
      </c>
      <c r="C48" s="248">
        <f>'DATA PESERTA DIDIK'!D38</f>
        <v>0</v>
      </c>
      <c r="D48" s="249"/>
      <c r="E48" s="249"/>
      <c r="F48" s="249"/>
      <c r="G48" s="249"/>
      <c r="H48" s="249"/>
      <c r="I48" s="249"/>
      <c r="J48" s="249"/>
      <c r="K48" s="249"/>
      <c r="L48" s="249"/>
      <c r="M48" s="249"/>
      <c r="N48" s="250" t="str">
        <f t="shared" si="6"/>
        <v>-</v>
      </c>
      <c r="O48" s="251"/>
      <c r="P48" s="251"/>
      <c r="Q48" s="250" t="str">
        <f t="shared" si="7"/>
        <v>-</v>
      </c>
      <c r="R48" s="250" t="str">
        <f t="shared" si="8"/>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55">
        <f t="shared" ref="AY48:BH48" si="161">IF(D48&lt;$R$16,D48,"")</f>
        <v>0</v>
      </c>
      <c r="AZ48" s="255">
        <f t="shared" si="161"/>
        <v>0</v>
      </c>
      <c r="BA48" s="255">
        <f t="shared" si="161"/>
        <v>0</v>
      </c>
      <c r="BB48" s="255">
        <f t="shared" si="161"/>
        <v>0</v>
      </c>
      <c r="BC48" s="255">
        <f t="shared" si="161"/>
        <v>0</v>
      </c>
      <c r="BD48" s="255">
        <f t="shared" si="161"/>
        <v>0</v>
      </c>
      <c r="BE48" s="255">
        <f t="shared" si="161"/>
        <v>0</v>
      </c>
      <c r="BF48" s="255">
        <f t="shared" si="161"/>
        <v>0</v>
      </c>
      <c r="BG48" s="255">
        <f t="shared" si="161"/>
        <v>0</v>
      </c>
      <c r="BH48" s="255">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menyimak serta memahami pesan lisan, dan informasi dari tembang dolanan/kejung en-maenan</v>
      </c>
      <c r="BT48" s="377" t="str">
        <f t="shared" si="28"/>
        <v>mampu melagukan tembang dolanan/kèjhung ènmaènan</v>
      </c>
      <c r="BU48" s="377" t="str">
        <f t="shared" si="29"/>
        <v>mampu memahami aksara Jawa (legena dan sandhangan swara)/carakan Madhurâ (aksara ghâjâng, sanḍhângan,pangangghuy) yang dibacakan atau dari media</v>
      </c>
      <c r="BV48" s="377" t="str">
        <f t="shared" si="30"/>
        <v>mampu membaca kata dalam aksara Jawa legena dan sandhangan swara)/carakan Madhurâ (aksara ghâjâng, sanḍhângan, pangangghuy)</v>
      </c>
      <c r="BW48" s="377" t="str">
        <f t="shared" si="31"/>
        <v>mampu menulis kata dan kalimat sederhana dalam aksara Jawa (legena dan sandhangan swara)/carakan Madhurâ (aksara ghâjâng, sanḍhângan, pangangghuy)</v>
      </c>
      <c r="BX48" s="377" t="str">
        <f t="shared" si="32"/>
        <v>mampu mengidentifikasi bentuk sandhangan aksara Jawa.</v>
      </c>
      <c r="BY48" s="377" t="str">
        <f t="shared" si="33"/>
        <v>mampu menulis kata menggunakan sandhangan aksara Jawa.</v>
      </c>
      <c r="BZ48" s="377" t="str">
        <f t="shared" si="34"/>
        <v>mampu menulis kalimat sederhana dengan menggunakan sandhangan aksara Jawa</v>
      </c>
      <c r="CA48" s="377">
        <f t="shared" si="35"/>
        <v>0</v>
      </c>
      <c r="CB48" s="377">
        <f t="shared" si="36"/>
        <v>0</v>
      </c>
      <c r="CC48" s="257" t="str">
        <f t="shared" si="37"/>
        <v>Kompetensi dalam hal  sudah tercapai.</v>
      </c>
      <c r="CD48"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49" spans="1:82" ht="18.75" customHeight="1">
      <c r="A49" s="190"/>
      <c r="B49" s="208">
        <f>'DATA PESERTA DIDIK'!A39</f>
        <v>34</v>
      </c>
      <c r="C49" s="248">
        <f>'DATA PESERTA DIDIK'!D39</f>
        <v>0</v>
      </c>
      <c r="D49" s="249"/>
      <c r="E49" s="249"/>
      <c r="F49" s="249"/>
      <c r="G49" s="249"/>
      <c r="H49" s="249"/>
      <c r="I49" s="249"/>
      <c r="J49" s="249"/>
      <c r="K49" s="249"/>
      <c r="L49" s="249"/>
      <c r="M49" s="249"/>
      <c r="N49" s="250" t="str">
        <f t="shared" si="6"/>
        <v>-</v>
      </c>
      <c r="O49" s="251"/>
      <c r="P49" s="251"/>
      <c r="Q49" s="250" t="str">
        <f t="shared" si="7"/>
        <v>-</v>
      </c>
      <c r="R49" s="250" t="str">
        <f t="shared" si="8"/>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55">
        <f t="shared" ref="AY49:BH49" si="165">IF(D49&lt;$R$16,D49,"")</f>
        <v>0</v>
      </c>
      <c r="AZ49" s="255">
        <f t="shared" si="165"/>
        <v>0</v>
      </c>
      <c r="BA49" s="255">
        <f t="shared" si="165"/>
        <v>0</v>
      </c>
      <c r="BB49" s="255">
        <f t="shared" si="165"/>
        <v>0</v>
      </c>
      <c r="BC49" s="255">
        <f t="shared" si="165"/>
        <v>0</v>
      </c>
      <c r="BD49" s="255">
        <f t="shared" si="165"/>
        <v>0</v>
      </c>
      <c r="BE49" s="255">
        <f t="shared" si="165"/>
        <v>0</v>
      </c>
      <c r="BF49" s="255">
        <f t="shared" si="165"/>
        <v>0</v>
      </c>
      <c r="BG49" s="255">
        <f t="shared" si="165"/>
        <v>0</v>
      </c>
      <c r="BH49" s="255">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menyimak serta memahami pesan lisan, dan informasi dari tembang dolanan/kejung en-maenan</v>
      </c>
      <c r="BT49" s="377" t="str">
        <f t="shared" si="28"/>
        <v>mampu melagukan tembang dolanan/kèjhung ènmaènan</v>
      </c>
      <c r="BU49" s="377" t="str">
        <f t="shared" si="29"/>
        <v>mampu memahami aksara Jawa (legena dan sandhangan swara)/carakan Madhurâ (aksara ghâjâng, sanḍhângan,pangangghuy) yang dibacakan atau dari media</v>
      </c>
      <c r="BV49" s="377" t="str">
        <f t="shared" si="30"/>
        <v>mampu membaca kata dalam aksara Jawa legena dan sandhangan swara)/carakan Madhurâ (aksara ghâjâng, sanḍhângan, pangangghuy)</v>
      </c>
      <c r="BW49" s="377" t="str">
        <f t="shared" si="31"/>
        <v>mampu menulis kata dan kalimat sederhana dalam aksara Jawa (legena dan sandhangan swara)/carakan Madhurâ (aksara ghâjâng, sanḍhângan, pangangghuy)</v>
      </c>
      <c r="BX49" s="377" t="str">
        <f t="shared" si="32"/>
        <v>mampu mengidentifikasi bentuk sandhangan aksara Jawa.</v>
      </c>
      <c r="BY49" s="377" t="str">
        <f t="shared" si="33"/>
        <v>mampu menulis kata menggunakan sandhangan aksara Jawa.</v>
      </c>
      <c r="BZ49" s="377" t="str">
        <f t="shared" si="34"/>
        <v>mampu menulis kalimat sederhana dengan menggunakan sandhangan aksara Jawa</v>
      </c>
      <c r="CA49" s="377">
        <f t="shared" si="35"/>
        <v>0</v>
      </c>
      <c r="CB49" s="377">
        <f t="shared" si="36"/>
        <v>0</v>
      </c>
      <c r="CC49" s="257" t="str">
        <f t="shared" si="37"/>
        <v>Kompetensi dalam hal  sudah tercapai.</v>
      </c>
      <c r="CD49"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0" spans="1:82" ht="18.75" customHeight="1">
      <c r="A50" s="190"/>
      <c r="B50" s="208">
        <f>'DATA PESERTA DIDIK'!A40</f>
        <v>0</v>
      </c>
      <c r="C50" s="248">
        <f>'DATA PESERTA DIDIK'!D40</f>
        <v>0</v>
      </c>
      <c r="D50" s="249"/>
      <c r="E50" s="249"/>
      <c r="F50" s="249"/>
      <c r="G50" s="249"/>
      <c r="H50" s="249"/>
      <c r="I50" s="249"/>
      <c r="J50" s="249"/>
      <c r="K50" s="249"/>
      <c r="L50" s="249"/>
      <c r="M50" s="249"/>
      <c r="N50" s="250" t="str">
        <f t="shared" si="6"/>
        <v>-</v>
      </c>
      <c r="O50" s="251"/>
      <c r="P50" s="251"/>
      <c r="Q50" s="250" t="str">
        <f t="shared" si="7"/>
        <v>-</v>
      </c>
      <c r="R50" s="250" t="str">
        <f t="shared" si="8"/>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55">
        <f t="shared" ref="AY50:BH50" si="169">IF(D50&lt;$R$16,D50,"")</f>
        <v>0</v>
      </c>
      <c r="AZ50" s="255">
        <f t="shared" si="169"/>
        <v>0</v>
      </c>
      <c r="BA50" s="255">
        <f t="shared" si="169"/>
        <v>0</v>
      </c>
      <c r="BB50" s="255">
        <f t="shared" si="169"/>
        <v>0</v>
      </c>
      <c r="BC50" s="255">
        <f t="shared" si="169"/>
        <v>0</v>
      </c>
      <c r="BD50" s="255">
        <f t="shared" si="169"/>
        <v>0</v>
      </c>
      <c r="BE50" s="255">
        <f t="shared" si="169"/>
        <v>0</v>
      </c>
      <c r="BF50" s="255">
        <f t="shared" si="169"/>
        <v>0</v>
      </c>
      <c r="BG50" s="255">
        <f t="shared" si="169"/>
        <v>0</v>
      </c>
      <c r="BH50" s="255">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menyimak serta memahami pesan lisan, dan informasi dari tembang dolanan/kejung en-maenan</v>
      </c>
      <c r="BT50" s="377" t="str">
        <f t="shared" si="28"/>
        <v>mampu melagukan tembang dolanan/kèjhung ènmaènan</v>
      </c>
      <c r="BU50" s="377" t="str">
        <f t="shared" si="29"/>
        <v>mampu memahami aksara Jawa (legena dan sandhangan swara)/carakan Madhurâ (aksara ghâjâng, sanḍhângan,pangangghuy) yang dibacakan atau dari media</v>
      </c>
      <c r="BV50" s="377" t="str">
        <f t="shared" si="30"/>
        <v>mampu membaca kata dalam aksara Jawa legena dan sandhangan swara)/carakan Madhurâ (aksara ghâjâng, sanḍhângan, pangangghuy)</v>
      </c>
      <c r="BW50" s="377" t="str">
        <f t="shared" si="31"/>
        <v>mampu menulis kata dan kalimat sederhana dalam aksara Jawa (legena dan sandhangan swara)/carakan Madhurâ (aksara ghâjâng, sanḍhângan, pangangghuy)</v>
      </c>
      <c r="BX50" s="377" t="str">
        <f t="shared" si="32"/>
        <v>mampu mengidentifikasi bentuk sandhangan aksara Jawa.</v>
      </c>
      <c r="BY50" s="377" t="str">
        <f t="shared" si="33"/>
        <v>mampu menulis kata menggunakan sandhangan aksara Jawa.</v>
      </c>
      <c r="BZ50" s="377" t="str">
        <f t="shared" si="34"/>
        <v>mampu menulis kalimat sederhana dengan menggunakan sandhangan aksara Jawa</v>
      </c>
      <c r="CA50" s="377">
        <f t="shared" si="35"/>
        <v>0</v>
      </c>
      <c r="CB50" s="377">
        <f t="shared" si="36"/>
        <v>0</v>
      </c>
      <c r="CC50" s="257" t="str">
        <f t="shared" si="37"/>
        <v>Kompetensi dalam hal  sudah tercapai.</v>
      </c>
      <c r="CD50"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1" spans="1:82" ht="18.75" customHeight="1">
      <c r="A51" s="190"/>
      <c r="B51" s="208">
        <f>'DATA PESERTA DIDIK'!A41</f>
        <v>0</v>
      </c>
      <c r="C51" s="248">
        <f>'DATA PESERTA DIDIK'!D41</f>
        <v>0</v>
      </c>
      <c r="D51" s="249"/>
      <c r="E51" s="249"/>
      <c r="F51" s="249"/>
      <c r="G51" s="249"/>
      <c r="H51" s="249"/>
      <c r="I51" s="249"/>
      <c r="J51" s="249"/>
      <c r="K51" s="249"/>
      <c r="L51" s="249"/>
      <c r="M51" s="249"/>
      <c r="N51" s="250" t="str">
        <f t="shared" si="6"/>
        <v>-</v>
      </c>
      <c r="O51" s="251"/>
      <c r="P51" s="251"/>
      <c r="Q51" s="250" t="str">
        <f t="shared" si="7"/>
        <v>-</v>
      </c>
      <c r="R51" s="250" t="str">
        <f t="shared" si="8"/>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55">
        <f t="shared" ref="AY51:BH51" si="173">IF(D51&lt;$R$16,D51,"")</f>
        <v>0</v>
      </c>
      <c r="AZ51" s="255">
        <f t="shared" si="173"/>
        <v>0</v>
      </c>
      <c r="BA51" s="255">
        <f t="shared" si="173"/>
        <v>0</v>
      </c>
      <c r="BB51" s="255">
        <f t="shared" si="173"/>
        <v>0</v>
      </c>
      <c r="BC51" s="255">
        <f t="shared" si="173"/>
        <v>0</v>
      </c>
      <c r="BD51" s="255">
        <f t="shared" si="173"/>
        <v>0</v>
      </c>
      <c r="BE51" s="255">
        <f t="shared" si="173"/>
        <v>0</v>
      </c>
      <c r="BF51" s="255">
        <f t="shared" si="173"/>
        <v>0</v>
      </c>
      <c r="BG51" s="255">
        <f t="shared" si="173"/>
        <v>0</v>
      </c>
      <c r="BH51" s="255">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menyimak serta memahami pesan lisan, dan informasi dari tembang dolanan/kejung en-maenan</v>
      </c>
      <c r="BT51" s="377" t="str">
        <f t="shared" si="28"/>
        <v>mampu melagukan tembang dolanan/kèjhung ènmaènan</v>
      </c>
      <c r="BU51" s="377" t="str">
        <f t="shared" si="29"/>
        <v>mampu memahami aksara Jawa (legena dan sandhangan swara)/carakan Madhurâ (aksara ghâjâng, sanḍhângan,pangangghuy) yang dibacakan atau dari media</v>
      </c>
      <c r="BV51" s="377" t="str">
        <f t="shared" si="30"/>
        <v>mampu membaca kata dalam aksara Jawa legena dan sandhangan swara)/carakan Madhurâ (aksara ghâjâng, sanḍhângan, pangangghuy)</v>
      </c>
      <c r="BW51" s="377" t="str">
        <f t="shared" si="31"/>
        <v>mampu menulis kata dan kalimat sederhana dalam aksara Jawa (legena dan sandhangan swara)/carakan Madhurâ (aksara ghâjâng, sanḍhângan, pangangghuy)</v>
      </c>
      <c r="BX51" s="377" t="str">
        <f t="shared" si="32"/>
        <v>mampu mengidentifikasi bentuk sandhangan aksara Jawa.</v>
      </c>
      <c r="BY51" s="377" t="str">
        <f t="shared" si="33"/>
        <v>mampu menulis kata menggunakan sandhangan aksara Jawa.</v>
      </c>
      <c r="BZ51" s="377" t="str">
        <f t="shared" si="34"/>
        <v>mampu menulis kalimat sederhana dengan menggunakan sandhangan aksara Jawa</v>
      </c>
      <c r="CA51" s="377">
        <f t="shared" si="35"/>
        <v>0</v>
      </c>
      <c r="CB51" s="377">
        <f t="shared" si="36"/>
        <v>0</v>
      </c>
      <c r="CC51" s="257" t="str">
        <f t="shared" si="37"/>
        <v>Kompetensi dalam hal  sudah tercapai.</v>
      </c>
      <c r="CD51"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2" spans="1:82" ht="18.75" customHeight="1">
      <c r="A52" s="190"/>
      <c r="B52" s="208">
        <f>'DATA PESERTA DIDIK'!A42</f>
        <v>0</v>
      </c>
      <c r="C52" s="248">
        <f>'DATA PESERTA DIDIK'!D42</f>
        <v>0</v>
      </c>
      <c r="D52" s="249"/>
      <c r="E52" s="249"/>
      <c r="F52" s="249"/>
      <c r="G52" s="249"/>
      <c r="H52" s="249"/>
      <c r="I52" s="249"/>
      <c r="J52" s="249"/>
      <c r="K52" s="249"/>
      <c r="L52" s="249"/>
      <c r="M52" s="249"/>
      <c r="N52" s="250" t="str">
        <f t="shared" si="6"/>
        <v>-</v>
      </c>
      <c r="O52" s="251"/>
      <c r="P52" s="251"/>
      <c r="Q52" s="250" t="str">
        <f t="shared" si="7"/>
        <v>-</v>
      </c>
      <c r="R52" s="250" t="str">
        <f t="shared" si="8"/>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55">
        <f t="shared" ref="AY52:BH52" si="177">IF(D52&lt;$R$16,D52,"")</f>
        <v>0</v>
      </c>
      <c r="AZ52" s="255">
        <f t="shared" si="177"/>
        <v>0</v>
      </c>
      <c r="BA52" s="255">
        <f t="shared" si="177"/>
        <v>0</v>
      </c>
      <c r="BB52" s="255">
        <f t="shared" si="177"/>
        <v>0</v>
      </c>
      <c r="BC52" s="255">
        <f t="shared" si="177"/>
        <v>0</v>
      </c>
      <c r="BD52" s="255">
        <f t="shared" si="177"/>
        <v>0</v>
      </c>
      <c r="BE52" s="255">
        <f t="shared" si="177"/>
        <v>0</v>
      </c>
      <c r="BF52" s="255">
        <f t="shared" si="177"/>
        <v>0</v>
      </c>
      <c r="BG52" s="255">
        <f t="shared" si="177"/>
        <v>0</v>
      </c>
      <c r="BH52" s="255">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menyimak serta memahami pesan lisan, dan informasi dari tembang dolanan/kejung en-maenan</v>
      </c>
      <c r="BT52" s="377" t="str">
        <f t="shared" si="28"/>
        <v>mampu melagukan tembang dolanan/kèjhung ènmaènan</v>
      </c>
      <c r="BU52" s="377" t="str">
        <f t="shared" si="29"/>
        <v>mampu memahami aksara Jawa (legena dan sandhangan swara)/carakan Madhurâ (aksara ghâjâng, sanḍhângan,pangangghuy) yang dibacakan atau dari media</v>
      </c>
      <c r="BV52" s="377" t="str">
        <f t="shared" si="30"/>
        <v>mampu membaca kata dalam aksara Jawa legena dan sandhangan swara)/carakan Madhurâ (aksara ghâjâng, sanḍhângan, pangangghuy)</v>
      </c>
      <c r="BW52" s="377" t="str">
        <f t="shared" si="31"/>
        <v>mampu menulis kata dan kalimat sederhana dalam aksara Jawa (legena dan sandhangan swara)/carakan Madhurâ (aksara ghâjâng, sanḍhângan, pangangghuy)</v>
      </c>
      <c r="BX52" s="377" t="str">
        <f t="shared" si="32"/>
        <v>mampu mengidentifikasi bentuk sandhangan aksara Jawa.</v>
      </c>
      <c r="BY52" s="377" t="str">
        <f t="shared" si="33"/>
        <v>mampu menulis kata menggunakan sandhangan aksara Jawa.</v>
      </c>
      <c r="BZ52" s="377" t="str">
        <f t="shared" si="34"/>
        <v>mampu menulis kalimat sederhana dengan menggunakan sandhangan aksara Jawa</v>
      </c>
      <c r="CA52" s="377">
        <f t="shared" si="35"/>
        <v>0</v>
      </c>
      <c r="CB52" s="377">
        <f t="shared" si="36"/>
        <v>0</v>
      </c>
      <c r="CC52" s="257" t="str">
        <f t="shared" si="37"/>
        <v>Kompetensi dalam hal  sudah tercapai.</v>
      </c>
      <c r="CD52"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3" spans="1:82" ht="18.75" customHeight="1">
      <c r="A53" s="190"/>
      <c r="B53" s="208">
        <f>'DATA PESERTA DIDIK'!A43</f>
        <v>0</v>
      </c>
      <c r="C53" s="248">
        <f>'DATA PESERTA DIDIK'!D43</f>
        <v>0</v>
      </c>
      <c r="D53" s="249"/>
      <c r="E53" s="249"/>
      <c r="F53" s="249"/>
      <c r="G53" s="249"/>
      <c r="H53" s="249"/>
      <c r="I53" s="249"/>
      <c r="J53" s="249"/>
      <c r="K53" s="249"/>
      <c r="L53" s="249"/>
      <c r="M53" s="249"/>
      <c r="N53" s="250" t="str">
        <f t="shared" si="6"/>
        <v>-</v>
      </c>
      <c r="O53" s="251"/>
      <c r="P53" s="251"/>
      <c r="Q53" s="250" t="str">
        <f t="shared" si="7"/>
        <v>-</v>
      </c>
      <c r="R53" s="250" t="str">
        <f t="shared" si="8"/>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55">
        <f t="shared" ref="AY53:BH53" si="181">IF(D53&lt;$R$16,D53,"")</f>
        <v>0</v>
      </c>
      <c r="AZ53" s="255">
        <f t="shared" si="181"/>
        <v>0</v>
      </c>
      <c r="BA53" s="255">
        <f t="shared" si="181"/>
        <v>0</v>
      </c>
      <c r="BB53" s="255">
        <f t="shared" si="181"/>
        <v>0</v>
      </c>
      <c r="BC53" s="255">
        <f t="shared" si="181"/>
        <v>0</v>
      </c>
      <c r="BD53" s="255">
        <f t="shared" si="181"/>
        <v>0</v>
      </c>
      <c r="BE53" s="255">
        <f t="shared" si="181"/>
        <v>0</v>
      </c>
      <c r="BF53" s="255">
        <f t="shared" si="181"/>
        <v>0</v>
      </c>
      <c r="BG53" s="255">
        <f t="shared" si="181"/>
        <v>0</v>
      </c>
      <c r="BH53" s="255">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menyimak serta memahami pesan lisan, dan informasi dari tembang dolanan/kejung en-maenan</v>
      </c>
      <c r="BT53" s="377" t="str">
        <f t="shared" si="28"/>
        <v>mampu melagukan tembang dolanan/kèjhung ènmaènan</v>
      </c>
      <c r="BU53" s="377" t="str">
        <f t="shared" si="29"/>
        <v>mampu memahami aksara Jawa (legena dan sandhangan swara)/carakan Madhurâ (aksara ghâjâng, sanḍhângan,pangangghuy) yang dibacakan atau dari media</v>
      </c>
      <c r="BV53" s="377" t="str">
        <f t="shared" si="30"/>
        <v>mampu membaca kata dalam aksara Jawa legena dan sandhangan swara)/carakan Madhurâ (aksara ghâjâng, sanḍhângan, pangangghuy)</v>
      </c>
      <c r="BW53" s="377" t="str">
        <f t="shared" si="31"/>
        <v>mampu menulis kata dan kalimat sederhana dalam aksara Jawa (legena dan sandhangan swara)/carakan Madhurâ (aksara ghâjâng, sanḍhângan, pangangghuy)</v>
      </c>
      <c r="BX53" s="377" t="str">
        <f t="shared" si="32"/>
        <v>mampu mengidentifikasi bentuk sandhangan aksara Jawa.</v>
      </c>
      <c r="BY53" s="377" t="str">
        <f t="shared" si="33"/>
        <v>mampu menulis kata menggunakan sandhangan aksara Jawa.</v>
      </c>
      <c r="BZ53" s="377" t="str">
        <f t="shared" si="34"/>
        <v>mampu menulis kalimat sederhana dengan menggunakan sandhangan aksara Jawa</v>
      </c>
      <c r="CA53" s="377">
        <f t="shared" si="35"/>
        <v>0</v>
      </c>
      <c r="CB53" s="377">
        <f t="shared" si="36"/>
        <v>0</v>
      </c>
      <c r="CC53" s="257" t="str">
        <f t="shared" si="37"/>
        <v>Kompetensi dalam hal  sudah tercapai.</v>
      </c>
      <c r="CD53"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4" spans="1:82" ht="18.75" customHeight="1">
      <c r="A54" s="190"/>
      <c r="B54" s="208">
        <f>'DATA PESERTA DIDIK'!A44</f>
        <v>0</v>
      </c>
      <c r="C54" s="248">
        <f>'DATA PESERTA DIDIK'!D44</f>
        <v>0</v>
      </c>
      <c r="D54" s="249"/>
      <c r="E54" s="249"/>
      <c r="F54" s="249"/>
      <c r="G54" s="249"/>
      <c r="H54" s="249"/>
      <c r="I54" s="249"/>
      <c r="J54" s="249"/>
      <c r="K54" s="249"/>
      <c r="L54" s="249"/>
      <c r="M54" s="249"/>
      <c r="N54" s="250" t="str">
        <f t="shared" si="6"/>
        <v>-</v>
      </c>
      <c r="O54" s="251"/>
      <c r="P54" s="251"/>
      <c r="Q54" s="250" t="str">
        <f t="shared" si="7"/>
        <v>-</v>
      </c>
      <c r="R54" s="250" t="str">
        <f t="shared" si="8"/>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55">
        <f t="shared" ref="AY54:BH54" si="185">IF(D54&lt;$R$16,D54,"")</f>
        <v>0</v>
      </c>
      <c r="AZ54" s="255">
        <f t="shared" si="185"/>
        <v>0</v>
      </c>
      <c r="BA54" s="255">
        <f t="shared" si="185"/>
        <v>0</v>
      </c>
      <c r="BB54" s="255">
        <f t="shared" si="185"/>
        <v>0</v>
      </c>
      <c r="BC54" s="255">
        <f t="shared" si="185"/>
        <v>0</v>
      </c>
      <c r="BD54" s="255">
        <f t="shared" si="185"/>
        <v>0</v>
      </c>
      <c r="BE54" s="255">
        <f t="shared" si="185"/>
        <v>0</v>
      </c>
      <c r="BF54" s="255">
        <f t="shared" si="185"/>
        <v>0</v>
      </c>
      <c r="BG54" s="255">
        <f t="shared" si="185"/>
        <v>0</v>
      </c>
      <c r="BH54" s="255">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menyimak serta memahami pesan lisan, dan informasi dari tembang dolanan/kejung en-maenan</v>
      </c>
      <c r="BT54" s="377" t="str">
        <f t="shared" si="28"/>
        <v>mampu melagukan tembang dolanan/kèjhung ènmaènan</v>
      </c>
      <c r="BU54" s="377" t="str">
        <f t="shared" si="29"/>
        <v>mampu memahami aksara Jawa (legena dan sandhangan swara)/carakan Madhurâ (aksara ghâjâng, sanḍhângan,pangangghuy) yang dibacakan atau dari media</v>
      </c>
      <c r="BV54" s="377" t="str">
        <f t="shared" si="30"/>
        <v>mampu membaca kata dalam aksara Jawa legena dan sandhangan swara)/carakan Madhurâ (aksara ghâjâng, sanḍhângan, pangangghuy)</v>
      </c>
      <c r="BW54" s="377" t="str">
        <f t="shared" si="31"/>
        <v>mampu menulis kata dan kalimat sederhana dalam aksara Jawa (legena dan sandhangan swara)/carakan Madhurâ (aksara ghâjâng, sanḍhângan, pangangghuy)</v>
      </c>
      <c r="BX54" s="377" t="str">
        <f t="shared" si="32"/>
        <v>mampu mengidentifikasi bentuk sandhangan aksara Jawa.</v>
      </c>
      <c r="BY54" s="377" t="str">
        <f t="shared" si="33"/>
        <v>mampu menulis kata menggunakan sandhangan aksara Jawa.</v>
      </c>
      <c r="BZ54" s="377" t="str">
        <f t="shared" si="34"/>
        <v>mampu menulis kalimat sederhana dengan menggunakan sandhangan aksara Jawa</v>
      </c>
      <c r="CA54" s="377">
        <f t="shared" si="35"/>
        <v>0</v>
      </c>
      <c r="CB54" s="377">
        <f t="shared" si="36"/>
        <v>0</v>
      </c>
      <c r="CC54" s="257" t="str">
        <f t="shared" si="37"/>
        <v>Kompetensi dalam hal  sudah tercapai.</v>
      </c>
      <c r="CD54"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5" spans="1:82" ht="18.75" customHeight="1">
      <c r="A55" s="190"/>
      <c r="B55" s="208">
        <f>'DATA PESERTA DIDIK'!A45</f>
        <v>0</v>
      </c>
      <c r="C55" s="248">
        <f>'DATA PESERTA DIDIK'!D45</f>
        <v>0</v>
      </c>
      <c r="D55" s="249"/>
      <c r="E55" s="249"/>
      <c r="F55" s="249"/>
      <c r="G55" s="249"/>
      <c r="H55" s="249"/>
      <c r="I55" s="249"/>
      <c r="J55" s="249"/>
      <c r="K55" s="249"/>
      <c r="L55" s="249"/>
      <c r="M55" s="249"/>
      <c r="N55" s="250" t="str">
        <f t="shared" si="6"/>
        <v>-</v>
      </c>
      <c r="O55" s="251"/>
      <c r="P55" s="251"/>
      <c r="Q55" s="250" t="str">
        <f t="shared" si="7"/>
        <v>-</v>
      </c>
      <c r="R55" s="250" t="str">
        <f t="shared" si="8"/>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55">
        <f t="shared" ref="AY55:BH55" si="189">IF(D55&lt;$R$16,D55,"")</f>
        <v>0</v>
      </c>
      <c r="AZ55" s="255">
        <f t="shared" si="189"/>
        <v>0</v>
      </c>
      <c r="BA55" s="255">
        <f t="shared" si="189"/>
        <v>0</v>
      </c>
      <c r="BB55" s="255">
        <f t="shared" si="189"/>
        <v>0</v>
      </c>
      <c r="BC55" s="255">
        <f t="shared" si="189"/>
        <v>0</v>
      </c>
      <c r="BD55" s="255">
        <f t="shared" si="189"/>
        <v>0</v>
      </c>
      <c r="BE55" s="255">
        <f t="shared" si="189"/>
        <v>0</v>
      </c>
      <c r="BF55" s="255">
        <f t="shared" si="189"/>
        <v>0</v>
      </c>
      <c r="BG55" s="255">
        <f t="shared" si="189"/>
        <v>0</v>
      </c>
      <c r="BH55" s="255">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menyimak serta memahami pesan lisan, dan informasi dari tembang dolanan/kejung en-maenan</v>
      </c>
      <c r="BT55" s="377" t="str">
        <f t="shared" si="28"/>
        <v>mampu melagukan tembang dolanan/kèjhung ènmaènan</v>
      </c>
      <c r="BU55" s="377" t="str">
        <f t="shared" si="29"/>
        <v>mampu memahami aksara Jawa (legena dan sandhangan swara)/carakan Madhurâ (aksara ghâjâng, sanḍhângan,pangangghuy) yang dibacakan atau dari media</v>
      </c>
      <c r="BV55" s="377" t="str">
        <f t="shared" si="30"/>
        <v>mampu membaca kata dalam aksara Jawa legena dan sandhangan swara)/carakan Madhurâ (aksara ghâjâng, sanḍhângan, pangangghuy)</v>
      </c>
      <c r="BW55" s="377" t="str">
        <f t="shared" si="31"/>
        <v>mampu menulis kata dan kalimat sederhana dalam aksara Jawa (legena dan sandhangan swara)/carakan Madhurâ (aksara ghâjâng, sanḍhângan, pangangghuy)</v>
      </c>
      <c r="BX55" s="377" t="str">
        <f t="shared" si="32"/>
        <v>mampu mengidentifikasi bentuk sandhangan aksara Jawa.</v>
      </c>
      <c r="BY55" s="377" t="str">
        <f t="shared" si="33"/>
        <v>mampu menulis kata menggunakan sandhangan aksara Jawa.</v>
      </c>
      <c r="BZ55" s="377" t="str">
        <f t="shared" si="34"/>
        <v>mampu menulis kalimat sederhana dengan menggunakan sandhangan aksara Jawa</v>
      </c>
      <c r="CA55" s="377">
        <f t="shared" si="35"/>
        <v>0</v>
      </c>
      <c r="CB55" s="377">
        <f t="shared" si="36"/>
        <v>0</v>
      </c>
      <c r="CC55" s="257" t="str">
        <f t="shared" si="37"/>
        <v>Kompetensi dalam hal  sudah tercapai.</v>
      </c>
      <c r="CD55"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6" spans="1:82" ht="18.75" customHeight="1">
      <c r="A56" s="190"/>
      <c r="B56" s="208">
        <f>'DATA PESERTA DIDIK'!A46</f>
        <v>0</v>
      </c>
      <c r="C56" s="248">
        <f>'DATA PESERTA DIDIK'!D46</f>
        <v>0</v>
      </c>
      <c r="D56" s="249"/>
      <c r="E56" s="249"/>
      <c r="F56" s="249"/>
      <c r="G56" s="249"/>
      <c r="H56" s="249"/>
      <c r="I56" s="249"/>
      <c r="J56" s="249"/>
      <c r="K56" s="249"/>
      <c r="L56" s="249"/>
      <c r="M56" s="249"/>
      <c r="N56" s="250" t="str">
        <f t="shared" si="6"/>
        <v>-</v>
      </c>
      <c r="O56" s="251"/>
      <c r="P56" s="251"/>
      <c r="Q56" s="250" t="str">
        <f t="shared" si="7"/>
        <v>-</v>
      </c>
      <c r="R56" s="250" t="str">
        <f t="shared" si="8"/>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55">
        <f t="shared" ref="AY56:BH56" si="193">IF(D56&lt;$R$16,D56,"")</f>
        <v>0</v>
      </c>
      <c r="AZ56" s="255">
        <f t="shared" si="193"/>
        <v>0</v>
      </c>
      <c r="BA56" s="255">
        <f t="shared" si="193"/>
        <v>0</v>
      </c>
      <c r="BB56" s="255">
        <f t="shared" si="193"/>
        <v>0</v>
      </c>
      <c r="BC56" s="255">
        <f t="shared" si="193"/>
        <v>0</v>
      </c>
      <c r="BD56" s="255">
        <f t="shared" si="193"/>
        <v>0</v>
      </c>
      <c r="BE56" s="255">
        <f t="shared" si="193"/>
        <v>0</v>
      </c>
      <c r="BF56" s="255">
        <f t="shared" si="193"/>
        <v>0</v>
      </c>
      <c r="BG56" s="255">
        <f t="shared" si="193"/>
        <v>0</v>
      </c>
      <c r="BH56" s="255">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menyimak serta memahami pesan lisan, dan informasi dari tembang dolanan/kejung en-maenan</v>
      </c>
      <c r="BT56" s="377" t="str">
        <f t="shared" si="28"/>
        <v>mampu melagukan tembang dolanan/kèjhung ènmaènan</v>
      </c>
      <c r="BU56" s="377" t="str">
        <f t="shared" si="29"/>
        <v>mampu memahami aksara Jawa (legena dan sandhangan swara)/carakan Madhurâ (aksara ghâjâng, sanḍhângan,pangangghuy) yang dibacakan atau dari media</v>
      </c>
      <c r="BV56" s="377" t="str">
        <f t="shared" si="30"/>
        <v>mampu membaca kata dalam aksara Jawa legena dan sandhangan swara)/carakan Madhurâ (aksara ghâjâng, sanḍhângan, pangangghuy)</v>
      </c>
      <c r="BW56" s="377" t="str">
        <f t="shared" si="31"/>
        <v>mampu menulis kata dan kalimat sederhana dalam aksara Jawa (legena dan sandhangan swara)/carakan Madhurâ (aksara ghâjâng, sanḍhângan, pangangghuy)</v>
      </c>
      <c r="BX56" s="377" t="str">
        <f t="shared" si="32"/>
        <v>mampu mengidentifikasi bentuk sandhangan aksara Jawa.</v>
      </c>
      <c r="BY56" s="377" t="str">
        <f t="shared" si="33"/>
        <v>mampu menulis kata menggunakan sandhangan aksara Jawa.</v>
      </c>
      <c r="BZ56" s="377" t="str">
        <f t="shared" si="34"/>
        <v>mampu menulis kalimat sederhana dengan menggunakan sandhangan aksara Jawa</v>
      </c>
      <c r="CA56" s="377">
        <f t="shared" si="35"/>
        <v>0</v>
      </c>
      <c r="CB56" s="377">
        <f t="shared" si="36"/>
        <v>0</v>
      </c>
      <c r="CC56" s="257" t="str">
        <f t="shared" si="37"/>
        <v>Kompetensi dalam hal  sudah tercapai.</v>
      </c>
      <c r="CD56"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7" spans="1:82" ht="18.75" customHeight="1">
      <c r="A57" s="190"/>
      <c r="B57" s="208">
        <f>'DATA PESERTA DIDIK'!A47</f>
        <v>0</v>
      </c>
      <c r="C57" s="248">
        <f>'DATA PESERTA DIDIK'!D47</f>
        <v>0</v>
      </c>
      <c r="D57" s="249"/>
      <c r="E57" s="249"/>
      <c r="F57" s="249"/>
      <c r="G57" s="249"/>
      <c r="H57" s="249"/>
      <c r="I57" s="249"/>
      <c r="J57" s="249"/>
      <c r="K57" s="249"/>
      <c r="L57" s="249"/>
      <c r="M57" s="249"/>
      <c r="N57" s="250" t="str">
        <f t="shared" si="6"/>
        <v>-</v>
      </c>
      <c r="O57" s="251"/>
      <c r="P57" s="251"/>
      <c r="Q57" s="250" t="str">
        <f t="shared" si="7"/>
        <v>-</v>
      </c>
      <c r="R57" s="250" t="str">
        <f t="shared" si="8"/>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55">
        <f t="shared" ref="AY57:BH57" si="197">IF(D57&lt;$R$16,D57,"")</f>
        <v>0</v>
      </c>
      <c r="AZ57" s="255">
        <f t="shared" si="197"/>
        <v>0</v>
      </c>
      <c r="BA57" s="255">
        <f t="shared" si="197"/>
        <v>0</v>
      </c>
      <c r="BB57" s="255">
        <f t="shared" si="197"/>
        <v>0</v>
      </c>
      <c r="BC57" s="255">
        <f t="shared" si="197"/>
        <v>0</v>
      </c>
      <c r="BD57" s="255">
        <f t="shared" si="197"/>
        <v>0</v>
      </c>
      <c r="BE57" s="255">
        <f t="shared" si="197"/>
        <v>0</v>
      </c>
      <c r="BF57" s="255">
        <f t="shared" si="197"/>
        <v>0</v>
      </c>
      <c r="BG57" s="255">
        <f t="shared" si="197"/>
        <v>0</v>
      </c>
      <c r="BH57" s="255">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menyimak serta memahami pesan lisan, dan informasi dari tembang dolanan/kejung en-maenan</v>
      </c>
      <c r="BT57" s="377" t="str">
        <f t="shared" si="28"/>
        <v>mampu melagukan tembang dolanan/kèjhung ènmaènan</v>
      </c>
      <c r="BU57" s="377" t="str">
        <f t="shared" si="29"/>
        <v>mampu memahami aksara Jawa (legena dan sandhangan swara)/carakan Madhurâ (aksara ghâjâng, sanḍhângan,pangangghuy) yang dibacakan atau dari media</v>
      </c>
      <c r="BV57" s="377" t="str">
        <f t="shared" si="30"/>
        <v>mampu membaca kata dalam aksara Jawa legena dan sandhangan swara)/carakan Madhurâ (aksara ghâjâng, sanḍhângan, pangangghuy)</v>
      </c>
      <c r="BW57" s="377" t="str">
        <f t="shared" si="31"/>
        <v>mampu menulis kata dan kalimat sederhana dalam aksara Jawa (legena dan sandhangan swara)/carakan Madhurâ (aksara ghâjâng, sanḍhângan, pangangghuy)</v>
      </c>
      <c r="BX57" s="377" t="str">
        <f t="shared" si="32"/>
        <v>mampu mengidentifikasi bentuk sandhangan aksara Jawa.</v>
      </c>
      <c r="BY57" s="377" t="str">
        <f t="shared" si="33"/>
        <v>mampu menulis kata menggunakan sandhangan aksara Jawa.</v>
      </c>
      <c r="BZ57" s="377" t="str">
        <f t="shared" si="34"/>
        <v>mampu menulis kalimat sederhana dengan menggunakan sandhangan aksara Jawa</v>
      </c>
      <c r="CA57" s="377">
        <f t="shared" si="35"/>
        <v>0</v>
      </c>
      <c r="CB57" s="377">
        <f t="shared" si="36"/>
        <v>0</v>
      </c>
      <c r="CC57" s="257" t="str">
        <f t="shared" si="37"/>
        <v>Kompetensi dalam hal  sudah tercapai.</v>
      </c>
      <c r="CD57"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8" spans="1:82" ht="18.75" customHeight="1">
      <c r="A58" s="190"/>
      <c r="B58" s="208">
        <f>'DATA PESERTA DIDIK'!A48</f>
        <v>0</v>
      </c>
      <c r="C58" s="248">
        <f>'DATA PESERTA DIDIK'!D48</f>
        <v>0</v>
      </c>
      <c r="D58" s="249"/>
      <c r="E58" s="249"/>
      <c r="F58" s="249"/>
      <c r="G58" s="249"/>
      <c r="H58" s="249"/>
      <c r="I58" s="249"/>
      <c r="J58" s="249"/>
      <c r="K58" s="249"/>
      <c r="L58" s="249"/>
      <c r="M58" s="249"/>
      <c r="N58" s="250" t="str">
        <f t="shared" si="6"/>
        <v>-</v>
      </c>
      <c r="O58" s="251"/>
      <c r="P58" s="251"/>
      <c r="Q58" s="250" t="str">
        <f t="shared" si="7"/>
        <v>-</v>
      </c>
      <c r="R58" s="250" t="str">
        <f t="shared" si="8"/>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55">
        <f t="shared" ref="AY58:BH58" si="201">IF(D58&lt;$R$16,D58,"")</f>
        <v>0</v>
      </c>
      <c r="AZ58" s="255">
        <f t="shared" si="201"/>
        <v>0</v>
      </c>
      <c r="BA58" s="255">
        <f t="shared" si="201"/>
        <v>0</v>
      </c>
      <c r="BB58" s="255">
        <f t="shared" si="201"/>
        <v>0</v>
      </c>
      <c r="BC58" s="255">
        <f t="shared" si="201"/>
        <v>0</v>
      </c>
      <c r="BD58" s="255">
        <f t="shared" si="201"/>
        <v>0</v>
      </c>
      <c r="BE58" s="255">
        <f t="shared" si="201"/>
        <v>0</v>
      </c>
      <c r="BF58" s="255">
        <f t="shared" si="201"/>
        <v>0</v>
      </c>
      <c r="BG58" s="255">
        <f t="shared" si="201"/>
        <v>0</v>
      </c>
      <c r="BH58" s="255">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menyimak serta memahami pesan lisan, dan informasi dari tembang dolanan/kejung en-maenan</v>
      </c>
      <c r="BT58" s="377" t="str">
        <f t="shared" si="28"/>
        <v>mampu melagukan tembang dolanan/kèjhung ènmaènan</v>
      </c>
      <c r="BU58" s="377" t="str">
        <f t="shared" si="29"/>
        <v>mampu memahami aksara Jawa (legena dan sandhangan swara)/carakan Madhurâ (aksara ghâjâng, sanḍhângan,pangangghuy) yang dibacakan atau dari media</v>
      </c>
      <c r="BV58" s="377" t="str">
        <f t="shared" si="30"/>
        <v>mampu membaca kata dalam aksara Jawa legena dan sandhangan swara)/carakan Madhurâ (aksara ghâjâng, sanḍhângan, pangangghuy)</v>
      </c>
      <c r="BW58" s="377" t="str">
        <f t="shared" si="31"/>
        <v>mampu menulis kata dan kalimat sederhana dalam aksara Jawa (legena dan sandhangan swara)/carakan Madhurâ (aksara ghâjâng, sanḍhângan, pangangghuy)</v>
      </c>
      <c r="BX58" s="377" t="str">
        <f t="shared" si="32"/>
        <v>mampu mengidentifikasi bentuk sandhangan aksara Jawa.</v>
      </c>
      <c r="BY58" s="377" t="str">
        <f t="shared" si="33"/>
        <v>mampu menulis kata menggunakan sandhangan aksara Jawa.</v>
      </c>
      <c r="BZ58" s="377" t="str">
        <f t="shared" si="34"/>
        <v>mampu menulis kalimat sederhana dengan menggunakan sandhangan aksara Jawa</v>
      </c>
      <c r="CA58" s="377">
        <f t="shared" si="35"/>
        <v>0</v>
      </c>
      <c r="CB58" s="377">
        <f t="shared" si="36"/>
        <v>0</v>
      </c>
      <c r="CC58" s="257" t="str">
        <f t="shared" si="37"/>
        <v>Kompetensi dalam hal  sudah tercapai.</v>
      </c>
      <c r="CD58"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59" spans="1:82" ht="18.75" customHeight="1">
      <c r="A59" s="190"/>
      <c r="B59" s="208">
        <f>'DATA PESERTA DIDIK'!A49</f>
        <v>0</v>
      </c>
      <c r="C59" s="248">
        <f>'DATA PESERTA DIDIK'!D49</f>
        <v>0</v>
      </c>
      <c r="D59" s="249"/>
      <c r="E59" s="249"/>
      <c r="F59" s="249"/>
      <c r="G59" s="249"/>
      <c r="H59" s="249"/>
      <c r="I59" s="249"/>
      <c r="J59" s="249"/>
      <c r="K59" s="249"/>
      <c r="L59" s="249"/>
      <c r="M59" s="249"/>
      <c r="N59" s="250" t="str">
        <f t="shared" si="6"/>
        <v>-</v>
      </c>
      <c r="O59" s="251"/>
      <c r="P59" s="251"/>
      <c r="Q59" s="250" t="str">
        <f t="shared" si="7"/>
        <v>-</v>
      </c>
      <c r="R59" s="250" t="str">
        <f t="shared" si="8"/>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55">
        <f t="shared" ref="AY59:BH59" si="205">IF(D59&lt;$R$16,D59,"")</f>
        <v>0</v>
      </c>
      <c r="AZ59" s="255">
        <f t="shared" si="205"/>
        <v>0</v>
      </c>
      <c r="BA59" s="255">
        <f t="shared" si="205"/>
        <v>0</v>
      </c>
      <c r="BB59" s="255">
        <f t="shared" si="205"/>
        <v>0</v>
      </c>
      <c r="BC59" s="255">
        <f t="shared" si="205"/>
        <v>0</v>
      </c>
      <c r="BD59" s="255">
        <f t="shared" si="205"/>
        <v>0</v>
      </c>
      <c r="BE59" s="255">
        <f t="shared" si="205"/>
        <v>0</v>
      </c>
      <c r="BF59" s="255">
        <f t="shared" si="205"/>
        <v>0</v>
      </c>
      <c r="BG59" s="255">
        <f t="shared" si="205"/>
        <v>0</v>
      </c>
      <c r="BH59" s="255">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menyimak serta memahami pesan lisan, dan informasi dari tembang dolanan/kejung en-maenan</v>
      </c>
      <c r="BT59" s="377" t="str">
        <f t="shared" si="28"/>
        <v>mampu melagukan tembang dolanan/kèjhung ènmaènan</v>
      </c>
      <c r="BU59" s="377" t="str">
        <f t="shared" si="29"/>
        <v>mampu memahami aksara Jawa (legena dan sandhangan swara)/carakan Madhurâ (aksara ghâjâng, sanḍhângan,pangangghuy) yang dibacakan atau dari media</v>
      </c>
      <c r="BV59" s="377" t="str">
        <f t="shared" si="30"/>
        <v>mampu membaca kata dalam aksara Jawa legena dan sandhangan swara)/carakan Madhurâ (aksara ghâjâng, sanḍhângan, pangangghuy)</v>
      </c>
      <c r="BW59" s="377" t="str">
        <f t="shared" si="31"/>
        <v>mampu menulis kata dan kalimat sederhana dalam aksara Jawa (legena dan sandhangan swara)/carakan Madhurâ (aksara ghâjâng, sanḍhângan, pangangghuy)</v>
      </c>
      <c r="BX59" s="377" t="str">
        <f t="shared" si="32"/>
        <v>mampu mengidentifikasi bentuk sandhangan aksara Jawa.</v>
      </c>
      <c r="BY59" s="377" t="str">
        <f t="shared" si="33"/>
        <v>mampu menulis kata menggunakan sandhangan aksara Jawa.</v>
      </c>
      <c r="BZ59" s="377" t="str">
        <f t="shared" si="34"/>
        <v>mampu menulis kalimat sederhana dengan menggunakan sandhangan aksara Jawa</v>
      </c>
      <c r="CA59" s="377">
        <f t="shared" si="35"/>
        <v>0</v>
      </c>
      <c r="CB59" s="377">
        <f t="shared" si="36"/>
        <v>0</v>
      </c>
      <c r="CC59" s="257" t="str">
        <f t="shared" si="37"/>
        <v>Kompetensi dalam hal  sudah tercapai.</v>
      </c>
      <c r="CD59"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0" spans="1:82" ht="18.75" customHeight="1">
      <c r="A60" s="190"/>
      <c r="B60" s="208">
        <f>'DATA PESERTA DIDIK'!A50</f>
        <v>0</v>
      </c>
      <c r="C60" s="248">
        <f>'DATA PESERTA DIDIK'!D50</f>
        <v>0</v>
      </c>
      <c r="D60" s="249"/>
      <c r="E60" s="249"/>
      <c r="F60" s="249"/>
      <c r="G60" s="249"/>
      <c r="H60" s="249"/>
      <c r="I60" s="249"/>
      <c r="J60" s="249"/>
      <c r="K60" s="249"/>
      <c r="L60" s="249"/>
      <c r="M60" s="249"/>
      <c r="N60" s="250" t="str">
        <f t="shared" si="6"/>
        <v>-</v>
      </c>
      <c r="O60" s="251"/>
      <c r="P60" s="251"/>
      <c r="Q60" s="250" t="str">
        <f t="shared" si="7"/>
        <v>-</v>
      </c>
      <c r="R60" s="250" t="str">
        <f t="shared" si="8"/>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55">
        <f t="shared" ref="AY60:BH60" si="209">IF(D60&lt;$R$16,D60,"")</f>
        <v>0</v>
      </c>
      <c r="AZ60" s="255">
        <f t="shared" si="209"/>
        <v>0</v>
      </c>
      <c r="BA60" s="255">
        <f t="shared" si="209"/>
        <v>0</v>
      </c>
      <c r="BB60" s="255">
        <f t="shared" si="209"/>
        <v>0</v>
      </c>
      <c r="BC60" s="255">
        <f t="shared" si="209"/>
        <v>0</v>
      </c>
      <c r="BD60" s="255">
        <f t="shared" si="209"/>
        <v>0</v>
      </c>
      <c r="BE60" s="255">
        <f t="shared" si="209"/>
        <v>0</v>
      </c>
      <c r="BF60" s="255">
        <f t="shared" si="209"/>
        <v>0</v>
      </c>
      <c r="BG60" s="255">
        <f t="shared" si="209"/>
        <v>0</v>
      </c>
      <c r="BH60" s="255">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menyimak serta memahami pesan lisan, dan informasi dari tembang dolanan/kejung en-maenan</v>
      </c>
      <c r="BT60" s="377" t="str">
        <f t="shared" si="28"/>
        <v>mampu melagukan tembang dolanan/kèjhung ènmaènan</v>
      </c>
      <c r="BU60" s="377" t="str">
        <f t="shared" si="29"/>
        <v>mampu memahami aksara Jawa (legena dan sandhangan swara)/carakan Madhurâ (aksara ghâjâng, sanḍhângan,pangangghuy) yang dibacakan atau dari media</v>
      </c>
      <c r="BV60" s="377" t="str">
        <f t="shared" si="30"/>
        <v>mampu membaca kata dalam aksara Jawa legena dan sandhangan swara)/carakan Madhurâ (aksara ghâjâng, sanḍhângan, pangangghuy)</v>
      </c>
      <c r="BW60" s="377" t="str">
        <f t="shared" si="31"/>
        <v>mampu menulis kata dan kalimat sederhana dalam aksara Jawa (legena dan sandhangan swara)/carakan Madhurâ (aksara ghâjâng, sanḍhângan, pangangghuy)</v>
      </c>
      <c r="BX60" s="377" t="str">
        <f t="shared" si="32"/>
        <v>mampu mengidentifikasi bentuk sandhangan aksara Jawa.</v>
      </c>
      <c r="BY60" s="377" t="str">
        <f t="shared" si="33"/>
        <v>mampu menulis kata menggunakan sandhangan aksara Jawa.</v>
      </c>
      <c r="BZ60" s="377" t="str">
        <f t="shared" si="34"/>
        <v>mampu menulis kalimat sederhana dengan menggunakan sandhangan aksara Jawa</v>
      </c>
      <c r="CA60" s="377">
        <f t="shared" si="35"/>
        <v>0</v>
      </c>
      <c r="CB60" s="377">
        <f t="shared" si="36"/>
        <v>0</v>
      </c>
      <c r="CC60" s="257" t="str">
        <f t="shared" si="37"/>
        <v>Kompetensi dalam hal  sudah tercapai.</v>
      </c>
      <c r="CD60"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1" spans="1:82" ht="18.75" customHeight="1">
      <c r="A61" s="190"/>
      <c r="B61" s="208">
        <f>'DATA PESERTA DIDIK'!A51</f>
        <v>0</v>
      </c>
      <c r="C61" s="248">
        <f>'DATA PESERTA DIDIK'!D51</f>
        <v>0</v>
      </c>
      <c r="D61" s="249"/>
      <c r="E61" s="249"/>
      <c r="F61" s="249"/>
      <c r="G61" s="249"/>
      <c r="H61" s="249"/>
      <c r="I61" s="249"/>
      <c r="J61" s="249"/>
      <c r="K61" s="249"/>
      <c r="L61" s="249"/>
      <c r="M61" s="249"/>
      <c r="N61" s="250" t="str">
        <f t="shared" si="6"/>
        <v>-</v>
      </c>
      <c r="O61" s="251"/>
      <c r="P61" s="251"/>
      <c r="Q61" s="250" t="str">
        <f t="shared" si="7"/>
        <v>-</v>
      </c>
      <c r="R61" s="250" t="str">
        <f t="shared" si="8"/>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55">
        <f t="shared" ref="AY61:BH61" si="213">IF(D61&lt;$R$16,D61,"")</f>
        <v>0</v>
      </c>
      <c r="AZ61" s="255">
        <f t="shared" si="213"/>
        <v>0</v>
      </c>
      <c r="BA61" s="255">
        <f t="shared" si="213"/>
        <v>0</v>
      </c>
      <c r="BB61" s="255">
        <f t="shared" si="213"/>
        <v>0</v>
      </c>
      <c r="BC61" s="255">
        <f t="shared" si="213"/>
        <v>0</v>
      </c>
      <c r="BD61" s="255">
        <f t="shared" si="213"/>
        <v>0</v>
      </c>
      <c r="BE61" s="255">
        <f t="shared" si="213"/>
        <v>0</v>
      </c>
      <c r="BF61" s="255">
        <f t="shared" si="213"/>
        <v>0</v>
      </c>
      <c r="BG61" s="255">
        <f t="shared" si="213"/>
        <v>0</v>
      </c>
      <c r="BH61" s="255">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menyimak serta memahami pesan lisan, dan informasi dari tembang dolanan/kejung en-maenan</v>
      </c>
      <c r="BT61" s="377" t="str">
        <f t="shared" si="28"/>
        <v>mampu melagukan tembang dolanan/kèjhung ènmaènan</v>
      </c>
      <c r="BU61" s="377" t="str">
        <f t="shared" si="29"/>
        <v>mampu memahami aksara Jawa (legena dan sandhangan swara)/carakan Madhurâ (aksara ghâjâng, sanḍhângan,pangangghuy) yang dibacakan atau dari media</v>
      </c>
      <c r="BV61" s="377" t="str">
        <f t="shared" si="30"/>
        <v>mampu membaca kata dalam aksara Jawa legena dan sandhangan swara)/carakan Madhurâ (aksara ghâjâng, sanḍhângan, pangangghuy)</v>
      </c>
      <c r="BW61" s="377" t="str">
        <f t="shared" si="31"/>
        <v>mampu menulis kata dan kalimat sederhana dalam aksara Jawa (legena dan sandhangan swara)/carakan Madhurâ (aksara ghâjâng, sanḍhângan, pangangghuy)</v>
      </c>
      <c r="BX61" s="377" t="str">
        <f t="shared" si="32"/>
        <v>mampu mengidentifikasi bentuk sandhangan aksara Jawa.</v>
      </c>
      <c r="BY61" s="377" t="str">
        <f t="shared" si="33"/>
        <v>mampu menulis kata menggunakan sandhangan aksara Jawa.</v>
      </c>
      <c r="BZ61" s="377" t="str">
        <f t="shared" si="34"/>
        <v>mampu menulis kalimat sederhana dengan menggunakan sandhangan aksara Jawa</v>
      </c>
      <c r="CA61" s="377">
        <f t="shared" si="35"/>
        <v>0</v>
      </c>
      <c r="CB61" s="377">
        <f t="shared" si="36"/>
        <v>0</v>
      </c>
      <c r="CC61" s="257" t="str">
        <f t="shared" si="37"/>
        <v>Kompetensi dalam hal  sudah tercapai.</v>
      </c>
      <c r="CD61"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2" spans="1:82" ht="18.75" customHeight="1">
      <c r="A62" s="190"/>
      <c r="B62" s="208">
        <f>'DATA PESERTA DIDIK'!A52</f>
        <v>0</v>
      </c>
      <c r="C62" s="248">
        <f>'DATA PESERTA DIDIK'!D52</f>
        <v>0</v>
      </c>
      <c r="D62" s="249"/>
      <c r="E62" s="249"/>
      <c r="F62" s="249"/>
      <c r="G62" s="249"/>
      <c r="H62" s="249"/>
      <c r="I62" s="249"/>
      <c r="J62" s="249"/>
      <c r="K62" s="249"/>
      <c r="L62" s="249"/>
      <c r="M62" s="249"/>
      <c r="N62" s="250" t="str">
        <f t="shared" si="6"/>
        <v>-</v>
      </c>
      <c r="O62" s="251"/>
      <c r="P62" s="251"/>
      <c r="Q62" s="250" t="str">
        <f t="shared" si="7"/>
        <v>-</v>
      </c>
      <c r="R62" s="250" t="str">
        <f t="shared" si="8"/>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55">
        <f t="shared" ref="AY62:BH62" si="217">IF(D62&lt;$R$16,D62,"")</f>
        <v>0</v>
      </c>
      <c r="AZ62" s="255">
        <f t="shared" si="217"/>
        <v>0</v>
      </c>
      <c r="BA62" s="255">
        <f t="shared" si="217"/>
        <v>0</v>
      </c>
      <c r="BB62" s="255">
        <f t="shared" si="217"/>
        <v>0</v>
      </c>
      <c r="BC62" s="255">
        <f t="shared" si="217"/>
        <v>0</v>
      </c>
      <c r="BD62" s="255">
        <f t="shared" si="217"/>
        <v>0</v>
      </c>
      <c r="BE62" s="255">
        <f t="shared" si="217"/>
        <v>0</v>
      </c>
      <c r="BF62" s="255">
        <f t="shared" si="217"/>
        <v>0</v>
      </c>
      <c r="BG62" s="255">
        <f t="shared" si="217"/>
        <v>0</v>
      </c>
      <c r="BH62" s="255">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menyimak serta memahami pesan lisan, dan informasi dari tembang dolanan/kejung en-maenan</v>
      </c>
      <c r="BT62" s="377" t="str">
        <f t="shared" si="28"/>
        <v>mampu melagukan tembang dolanan/kèjhung ènmaènan</v>
      </c>
      <c r="BU62" s="377" t="str">
        <f t="shared" si="29"/>
        <v>mampu memahami aksara Jawa (legena dan sandhangan swara)/carakan Madhurâ (aksara ghâjâng, sanḍhângan,pangangghuy) yang dibacakan atau dari media</v>
      </c>
      <c r="BV62" s="377" t="str">
        <f t="shared" si="30"/>
        <v>mampu membaca kata dalam aksara Jawa legena dan sandhangan swara)/carakan Madhurâ (aksara ghâjâng, sanḍhângan, pangangghuy)</v>
      </c>
      <c r="BW62" s="377" t="str">
        <f t="shared" si="31"/>
        <v>mampu menulis kata dan kalimat sederhana dalam aksara Jawa (legena dan sandhangan swara)/carakan Madhurâ (aksara ghâjâng, sanḍhângan, pangangghuy)</v>
      </c>
      <c r="BX62" s="377" t="str">
        <f t="shared" si="32"/>
        <v>mampu mengidentifikasi bentuk sandhangan aksara Jawa.</v>
      </c>
      <c r="BY62" s="377" t="str">
        <f t="shared" si="33"/>
        <v>mampu menulis kata menggunakan sandhangan aksara Jawa.</v>
      </c>
      <c r="BZ62" s="377" t="str">
        <f t="shared" si="34"/>
        <v>mampu menulis kalimat sederhana dengan menggunakan sandhangan aksara Jawa</v>
      </c>
      <c r="CA62" s="377">
        <f t="shared" si="35"/>
        <v>0</v>
      </c>
      <c r="CB62" s="377">
        <f t="shared" si="36"/>
        <v>0</v>
      </c>
      <c r="CC62" s="257" t="str">
        <f t="shared" si="37"/>
        <v>Kompetensi dalam hal  sudah tercapai.</v>
      </c>
      <c r="CD62"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3" spans="1:82" ht="18.75" customHeight="1">
      <c r="A63" s="190"/>
      <c r="B63" s="208">
        <f>'DATA PESERTA DIDIK'!A53</f>
        <v>0</v>
      </c>
      <c r="C63" s="248">
        <f>'DATA PESERTA DIDIK'!D53</f>
        <v>0</v>
      </c>
      <c r="D63" s="249"/>
      <c r="E63" s="249"/>
      <c r="F63" s="249"/>
      <c r="G63" s="249"/>
      <c r="H63" s="249"/>
      <c r="I63" s="249"/>
      <c r="J63" s="249"/>
      <c r="K63" s="249"/>
      <c r="L63" s="249"/>
      <c r="M63" s="249"/>
      <c r="N63" s="250" t="str">
        <f t="shared" si="6"/>
        <v>-</v>
      </c>
      <c r="O63" s="251"/>
      <c r="P63" s="251"/>
      <c r="Q63" s="250" t="str">
        <f t="shared" si="7"/>
        <v>-</v>
      </c>
      <c r="R63" s="250" t="str">
        <f t="shared" si="8"/>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55">
        <f t="shared" ref="AY63:BH63" si="221">IF(D63&lt;$R$16,D63,"")</f>
        <v>0</v>
      </c>
      <c r="AZ63" s="255">
        <f t="shared" si="221"/>
        <v>0</v>
      </c>
      <c r="BA63" s="255">
        <f t="shared" si="221"/>
        <v>0</v>
      </c>
      <c r="BB63" s="255">
        <f t="shared" si="221"/>
        <v>0</v>
      </c>
      <c r="BC63" s="255">
        <f t="shared" si="221"/>
        <v>0</v>
      </c>
      <c r="BD63" s="255">
        <f t="shared" si="221"/>
        <v>0</v>
      </c>
      <c r="BE63" s="255">
        <f t="shared" si="221"/>
        <v>0</v>
      </c>
      <c r="BF63" s="255">
        <f t="shared" si="221"/>
        <v>0</v>
      </c>
      <c r="BG63" s="255">
        <f t="shared" si="221"/>
        <v>0</v>
      </c>
      <c r="BH63" s="255">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menyimak serta memahami pesan lisan, dan informasi dari tembang dolanan/kejung en-maenan</v>
      </c>
      <c r="BT63" s="377" t="str">
        <f t="shared" si="28"/>
        <v>mampu melagukan tembang dolanan/kèjhung ènmaènan</v>
      </c>
      <c r="BU63" s="377" t="str">
        <f t="shared" si="29"/>
        <v>mampu memahami aksara Jawa (legena dan sandhangan swara)/carakan Madhurâ (aksara ghâjâng, sanḍhângan,pangangghuy) yang dibacakan atau dari media</v>
      </c>
      <c r="BV63" s="377" t="str">
        <f t="shared" si="30"/>
        <v>mampu membaca kata dalam aksara Jawa legena dan sandhangan swara)/carakan Madhurâ (aksara ghâjâng, sanḍhângan, pangangghuy)</v>
      </c>
      <c r="BW63" s="377" t="str">
        <f t="shared" si="31"/>
        <v>mampu menulis kata dan kalimat sederhana dalam aksara Jawa (legena dan sandhangan swara)/carakan Madhurâ (aksara ghâjâng, sanḍhângan, pangangghuy)</v>
      </c>
      <c r="BX63" s="377" t="str">
        <f t="shared" si="32"/>
        <v>mampu mengidentifikasi bentuk sandhangan aksara Jawa.</v>
      </c>
      <c r="BY63" s="377" t="str">
        <f t="shared" si="33"/>
        <v>mampu menulis kata menggunakan sandhangan aksara Jawa.</v>
      </c>
      <c r="BZ63" s="377" t="str">
        <f t="shared" si="34"/>
        <v>mampu menulis kalimat sederhana dengan menggunakan sandhangan aksara Jawa</v>
      </c>
      <c r="CA63" s="377">
        <f t="shared" si="35"/>
        <v>0</v>
      </c>
      <c r="CB63" s="377">
        <f t="shared" si="36"/>
        <v>0</v>
      </c>
      <c r="CC63" s="257" t="str">
        <f t="shared" si="37"/>
        <v>Kompetensi dalam hal  sudah tercapai.</v>
      </c>
      <c r="CD63"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4" spans="1:82" ht="18.75" customHeight="1">
      <c r="A64" s="190"/>
      <c r="B64" s="208">
        <f>'DATA PESERTA DIDIK'!A54</f>
        <v>0</v>
      </c>
      <c r="C64" s="248">
        <f>'DATA PESERTA DIDIK'!D54</f>
        <v>0</v>
      </c>
      <c r="D64" s="249"/>
      <c r="E64" s="249"/>
      <c r="F64" s="249"/>
      <c r="G64" s="249"/>
      <c r="H64" s="249"/>
      <c r="I64" s="249"/>
      <c r="J64" s="249"/>
      <c r="K64" s="249"/>
      <c r="L64" s="249"/>
      <c r="M64" s="249"/>
      <c r="N64" s="250" t="str">
        <f t="shared" si="6"/>
        <v>-</v>
      </c>
      <c r="O64" s="251"/>
      <c r="P64" s="251"/>
      <c r="Q64" s="250" t="str">
        <f t="shared" si="7"/>
        <v>-</v>
      </c>
      <c r="R64" s="250" t="str">
        <f t="shared" si="8"/>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55">
        <f t="shared" ref="AY64:BH64" si="225">IF(D64&lt;$R$16,D64,"")</f>
        <v>0</v>
      </c>
      <c r="AZ64" s="255">
        <f t="shared" si="225"/>
        <v>0</v>
      </c>
      <c r="BA64" s="255">
        <f t="shared" si="225"/>
        <v>0</v>
      </c>
      <c r="BB64" s="255">
        <f t="shared" si="225"/>
        <v>0</v>
      </c>
      <c r="BC64" s="255">
        <f t="shared" si="225"/>
        <v>0</v>
      </c>
      <c r="BD64" s="255">
        <f t="shared" si="225"/>
        <v>0</v>
      </c>
      <c r="BE64" s="255">
        <f t="shared" si="225"/>
        <v>0</v>
      </c>
      <c r="BF64" s="255">
        <f t="shared" si="225"/>
        <v>0</v>
      </c>
      <c r="BG64" s="255">
        <f t="shared" si="225"/>
        <v>0</v>
      </c>
      <c r="BH64" s="255">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menyimak serta memahami pesan lisan, dan informasi dari tembang dolanan/kejung en-maenan</v>
      </c>
      <c r="BT64" s="377" t="str">
        <f t="shared" si="28"/>
        <v>mampu melagukan tembang dolanan/kèjhung ènmaènan</v>
      </c>
      <c r="BU64" s="377" t="str">
        <f t="shared" si="29"/>
        <v>mampu memahami aksara Jawa (legena dan sandhangan swara)/carakan Madhurâ (aksara ghâjâng, sanḍhângan,pangangghuy) yang dibacakan atau dari media</v>
      </c>
      <c r="BV64" s="377" t="str">
        <f t="shared" si="30"/>
        <v>mampu membaca kata dalam aksara Jawa legena dan sandhangan swara)/carakan Madhurâ (aksara ghâjâng, sanḍhângan, pangangghuy)</v>
      </c>
      <c r="BW64" s="377" t="str">
        <f t="shared" si="31"/>
        <v>mampu menulis kata dan kalimat sederhana dalam aksara Jawa (legena dan sandhangan swara)/carakan Madhurâ (aksara ghâjâng, sanḍhângan, pangangghuy)</v>
      </c>
      <c r="BX64" s="377" t="str">
        <f t="shared" si="32"/>
        <v>mampu mengidentifikasi bentuk sandhangan aksara Jawa.</v>
      </c>
      <c r="BY64" s="377" t="str">
        <f t="shared" si="33"/>
        <v>mampu menulis kata menggunakan sandhangan aksara Jawa.</v>
      </c>
      <c r="BZ64" s="377" t="str">
        <f t="shared" si="34"/>
        <v>mampu menulis kalimat sederhana dengan menggunakan sandhangan aksara Jawa</v>
      </c>
      <c r="CA64" s="377">
        <f t="shared" si="35"/>
        <v>0</v>
      </c>
      <c r="CB64" s="377">
        <f t="shared" si="36"/>
        <v>0</v>
      </c>
      <c r="CC64" s="257" t="str">
        <f t="shared" si="37"/>
        <v>Kompetensi dalam hal  sudah tercapai.</v>
      </c>
      <c r="CD64"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5" spans="1:82" ht="18.75" customHeight="1">
      <c r="A65" s="190"/>
      <c r="B65" s="208">
        <f>'DATA PESERTA DIDIK'!A55</f>
        <v>0</v>
      </c>
      <c r="C65" s="248">
        <f>'DATA PESERTA DIDIK'!D55</f>
        <v>0</v>
      </c>
      <c r="D65" s="249"/>
      <c r="E65" s="249"/>
      <c r="F65" s="249"/>
      <c r="G65" s="249"/>
      <c r="H65" s="249"/>
      <c r="I65" s="249"/>
      <c r="J65" s="249"/>
      <c r="K65" s="249"/>
      <c r="L65" s="249"/>
      <c r="M65" s="249"/>
      <c r="N65" s="250" t="str">
        <f t="shared" si="6"/>
        <v>-</v>
      </c>
      <c r="O65" s="251"/>
      <c r="P65" s="251"/>
      <c r="Q65" s="250" t="str">
        <f t="shared" si="7"/>
        <v>-</v>
      </c>
      <c r="R65" s="250" t="str">
        <f t="shared" si="8"/>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55">
        <f t="shared" ref="AY65:BH65" si="229">IF(D65&lt;$R$16,D65,"")</f>
        <v>0</v>
      </c>
      <c r="AZ65" s="255">
        <f t="shared" si="229"/>
        <v>0</v>
      </c>
      <c r="BA65" s="255">
        <f t="shared" si="229"/>
        <v>0</v>
      </c>
      <c r="BB65" s="255">
        <f t="shared" si="229"/>
        <v>0</v>
      </c>
      <c r="BC65" s="255">
        <f t="shared" si="229"/>
        <v>0</v>
      </c>
      <c r="BD65" s="255">
        <f t="shared" si="229"/>
        <v>0</v>
      </c>
      <c r="BE65" s="255">
        <f t="shared" si="229"/>
        <v>0</v>
      </c>
      <c r="BF65" s="255">
        <f t="shared" si="229"/>
        <v>0</v>
      </c>
      <c r="BG65" s="255">
        <f t="shared" si="229"/>
        <v>0</v>
      </c>
      <c r="BH65" s="255">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menyimak serta memahami pesan lisan, dan informasi dari tembang dolanan/kejung en-maenan</v>
      </c>
      <c r="BT65" s="377" t="str">
        <f t="shared" si="28"/>
        <v>mampu melagukan tembang dolanan/kèjhung ènmaènan</v>
      </c>
      <c r="BU65" s="377" t="str">
        <f t="shared" si="29"/>
        <v>mampu memahami aksara Jawa (legena dan sandhangan swara)/carakan Madhurâ (aksara ghâjâng, sanḍhângan,pangangghuy) yang dibacakan atau dari media</v>
      </c>
      <c r="BV65" s="377" t="str">
        <f t="shared" si="30"/>
        <v>mampu membaca kata dalam aksara Jawa legena dan sandhangan swara)/carakan Madhurâ (aksara ghâjâng, sanḍhângan, pangangghuy)</v>
      </c>
      <c r="BW65" s="377" t="str">
        <f t="shared" si="31"/>
        <v>mampu menulis kata dan kalimat sederhana dalam aksara Jawa (legena dan sandhangan swara)/carakan Madhurâ (aksara ghâjâng, sanḍhângan, pangangghuy)</v>
      </c>
      <c r="BX65" s="377" t="str">
        <f t="shared" si="32"/>
        <v>mampu mengidentifikasi bentuk sandhangan aksara Jawa.</v>
      </c>
      <c r="BY65" s="377" t="str">
        <f t="shared" si="33"/>
        <v>mampu menulis kata menggunakan sandhangan aksara Jawa.</v>
      </c>
      <c r="BZ65" s="377" t="str">
        <f t="shared" si="34"/>
        <v>mampu menulis kalimat sederhana dengan menggunakan sandhangan aksara Jawa</v>
      </c>
      <c r="CA65" s="377">
        <f t="shared" si="35"/>
        <v>0</v>
      </c>
      <c r="CB65" s="377">
        <f t="shared" si="36"/>
        <v>0</v>
      </c>
      <c r="CC65" s="257" t="str">
        <f t="shared" si="37"/>
        <v>Kompetensi dalam hal  sudah tercapai.</v>
      </c>
      <c r="CD65" s="257" t="str">
        <f t="shared" si="38"/>
        <v>Kompetensi dalam hal mampu menyimak serta memahami pesan lisan, dan informasi dari tembang dolanan/kejung en-maenanmampu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pangangghuy)mampu mengidentifikasi bentuk sandhangan aksara Jawa.mampu menulis kata menggunakan sandhangan aksara Jawa.mampu menulis kalimat sederhana dengan menggunakan sandhangan aksara Jawa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5" priority="1">
      <formula>LEN(TRIM(B13))&gt;0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
  <sheetViews>
    <sheetView showGridLines="0" workbookViewId="0">
      <pane ySplit="3" topLeftCell="A4" activePane="bottomLeft" state="frozen"/>
      <selection pane="bottomLeft" activeCell="B5" sqref="B5"/>
    </sheetView>
  </sheetViews>
  <sheetFormatPr defaultColWidth="14.42578125" defaultRowHeight="15" customHeight="1"/>
  <cols>
    <col min="1" max="1" width="5.140625" customWidth="1"/>
    <col min="2" max="2" width="4.7109375" customWidth="1"/>
    <col min="3" max="3" width="5.5703125" customWidth="1"/>
    <col min="4" max="4" width="14" customWidth="1"/>
    <col min="5" max="5" width="12.85546875" customWidth="1"/>
    <col min="6" max="6" width="17" customWidth="1"/>
    <col min="7" max="7" width="6.140625" customWidth="1"/>
    <col min="8" max="8" width="10.140625" customWidth="1"/>
    <col min="9" max="9" width="18.7109375" customWidth="1"/>
    <col min="10" max="10" width="8.42578125" customWidth="1"/>
  </cols>
  <sheetData>
    <row r="1" spans="1:10" ht="16.5">
      <c r="A1" s="111"/>
      <c r="B1" s="112"/>
      <c r="C1" s="112"/>
      <c r="D1" s="112"/>
      <c r="E1" s="112"/>
      <c r="F1" s="112"/>
      <c r="G1" s="112"/>
      <c r="H1" s="112"/>
      <c r="I1" s="112"/>
      <c r="J1" s="112"/>
    </row>
    <row r="2" spans="1:10" ht="17.25">
      <c r="A2" s="111"/>
      <c r="B2" s="113"/>
      <c r="C2" s="113"/>
      <c r="D2" s="113"/>
      <c r="E2" s="113"/>
      <c r="F2" s="113"/>
      <c r="G2" s="113"/>
      <c r="H2" s="113"/>
      <c r="I2" s="113"/>
      <c r="J2" s="113"/>
    </row>
    <row r="3" spans="1:10" ht="17.25">
      <c r="A3" s="111"/>
      <c r="B3" s="113"/>
      <c r="C3" s="113"/>
      <c r="D3" s="113"/>
      <c r="E3" s="113"/>
      <c r="F3" s="113"/>
      <c r="G3" s="113"/>
      <c r="H3" s="113"/>
      <c r="I3" s="113"/>
      <c r="J3" s="113"/>
    </row>
    <row r="4" spans="1:10" ht="17.25">
      <c r="A4" s="111"/>
      <c r="B4" s="113"/>
      <c r="C4" s="113"/>
      <c r="D4" s="113"/>
      <c r="E4" s="113"/>
      <c r="F4" s="113"/>
      <c r="G4" s="113"/>
      <c r="H4" s="113"/>
      <c r="I4" s="113"/>
      <c r="J4" s="113"/>
    </row>
    <row r="5" spans="1:10" ht="17.25">
      <c r="A5" s="111"/>
      <c r="B5" s="113"/>
      <c r="C5" s="113"/>
      <c r="D5" s="113"/>
      <c r="E5" s="113"/>
      <c r="F5" s="113"/>
      <c r="G5" s="113"/>
      <c r="H5" s="113"/>
      <c r="I5" s="113"/>
      <c r="J5" s="113"/>
    </row>
    <row r="6" spans="1:10" ht="17.25">
      <c r="A6" s="111"/>
      <c r="B6" s="113"/>
      <c r="C6" s="113"/>
      <c r="D6" s="113"/>
      <c r="E6" s="113"/>
      <c r="F6" s="113"/>
      <c r="G6" s="113"/>
      <c r="H6" s="113"/>
      <c r="I6" s="113"/>
      <c r="J6" s="113"/>
    </row>
    <row r="7" spans="1:10" ht="17.25">
      <c r="A7" s="111"/>
      <c r="B7" s="113"/>
      <c r="C7" s="113"/>
      <c r="D7" s="113"/>
      <c r="E7" s="113"/>
      <c r="F7" s="113"/>
      <c r="G7" s="113"/>
      <c r="H7" s="113"/>
      <c r="I7" s="113"/>
      <c r="J7" s="113"/>
    </row>
    <row r="8" spans="1:10" ht="17.25">
      <c r="A8" s="111"/>
      <c r="B8" s="113"/>
      <c r="C8" s="113"/>
      <c r="D8" s="113"/>
      <c r="E8" s="113"/>
      <c r="F8" s="113"/>
      <c r="G8" s="113"/>
      <c r="H8" s="113"/>
      <c r="I8" s="113"/>
      <c r="J8" s="113"/>
    </row>
    <row r="9" spans="1:10" ht="17.25">
      <c r="A9" s="111"/>
      <c r="B9" s="113"/>
      <c r="C9" s="113"/>
      <c r="D9" s="113"/>
      <c r="E9" s="113"/>
      <c r="F9" s="113"/>
      <c r="G9" s="113"/>
      <c r="H9" s="113"/>
      <c r="I9" s="113"/>
      <c r="J9" s="113"/>
    </row>
    <row r="10" spans="1:10" ht="17.25">
      <c r="A10" s="111"/>
      <c r="B10" s="113"/>
      <c r="C10" s="113"/>
      <c r="D10" s="113"/>
      <c r="E10" s="113"/>
      <c r="F10" s="113"/>
      <c r="G10" s="113"/>
      <c r="H10" s="113"/>
      <c r="I10" s="113"/>
      <c r="J10" s="113"/>
    </row>
    <row r="11" spans="1:10" ht="17.25">
      <c r="A11" s="111"/>
      <c r="B11" s="113"/>
      <c r="C11" s="113"/>
      <c r="D11" s="113"/>
      <c r="E11" s="113"/>
      <c r="F11" s="113"/>
      <c r="G11" s="113"/>
      <c r="H11" s="113"/>
      <c r="I11" s="113"/>
      <c r="J11" s="113"/>
    </row>
    <row r="12" spans="1:10" ht="17.25">
      <c r="A12" s="111"/>
      <c r="B12" s="113"/>
      <c r="C12" s="113"/>
      <c r="D12" s="113"/>
      <c r="E12" s="113"/>
      <c r="F12" s="113"/>
      <c r="G12" s="113"/>
      <c r="H12" s="113"/>
      <c r="I12" s="113"/>
      <c r="J12" s="113"/>
    </row>
    <row r="13" spans="1:10" ht="27.75" customHeight="1">
      <c r="A13" s="111"/>
      <c r="B13" s="113"/>
      <c r="C13" s="495" t="s">
        <v>200</v>
      </c>
      <c r="D13" s="454"/>
      <c r="E13" s="454"/>
      <c r="F13" s="454"/>
      <c r="G13" s="454"/>
      <c r="H13" s="454"/>
      <c r="I13" s="454"/>
      <c r="J13" s="113"/>
    </row>
    <row r="14" spans="1:10" ht="27.75" customHeight="1">
      <c r="A14" s="111"/>
      <c r="B14" s="113"/>
      <c r="C14" s="495" t="s">
        <v>201</v>
      </c>
      <c r="D14" s="454"/>
      <c r="E14" s="454"/>
      <c r="F14" s="454"/>
      <c r="G14" s="454"/>
      <c r="H14" s="454"/>
      <c r="I14" s="454"/>
      <c r="J14" s="113"/>
    </row>
    <row r="15" spans="1:10" ht="27.75" customHeight="1">
      <c r="A15" s="111"/>
      <c r="B15" s="113"/>
      <c r="C15" s="495" t="s">
        <v>202</v>
      </c>
      <c r="D15" s="454"/>
      <c r="E15" s="454"/>
      <c r="F15" s="454"/>
      <c r="G15" s="454"/>
      <c r="H15" s="454"/>
      <c r="I15" s="454"/>
      <c r="J15" s="113"/>
    </row>
    <row r="16" spans="1:10" ht="27.75" customHeight="1">
      <c r="A16" s="111"/>
      <c r="B16" s="113"/>
      <c r="C16" s="495" t="s">
        <v>203</v>
      </c>
      <c r="D16" s="454"/>
      <c r="E16" s="454"/>
      <c r="F16" s="454"/>
      <c r="G16" s="454"/>
      <c r="H16" s="454"/>
      <c r="I16" s="454"/>
      <c r="J16" s="113"/>
    </row>
    <row r="17" spans="1:10" ht="14.25" customHeight="1">
      <c r="A17" s="111"/>
      <c r="B17" s="113"/>
      <c r="C17" s="113"/>
      <c r="D17" s="112"/>
      <c r="E17" s="112"/>
      <c r="F17" s="112"/>
      <c r="G17" s="112"/>
      <c r="H17" s="112"/>
      <c r="I17" s="113"/>
      <c r="J17" s="113"/>
    </row>
    <row r="18" spans="1:10" ht="14.25" customHeight="1">
      <c r="A18" s="111"/>
      <c r="B18" s="113"/>
      <c r="C18" s="113"/>
      <c r="D18" s="114"/>
      <c r="E18" s="114"/>
      <c r="F18" s="114"/>
      <c r="G18" s="114"/>
      <c r="H18" s="114"/>
      <c r="I18" s="113"/>
      <c r="J18" s="113"/>
    </row>
    <row r="19" spans="1:10" ht="26.25">
      <c r="A19" s="111"/>
      <c r="B19" s="113"/>
      <c r="C19" s="113"/>
      <c r="D19" s="114"/>
      <c r="E19" s="114"/>
      <c r="F19" s="114"/>
      <c r="G19" s="114"/>
      <c r="H19" s="114"/>
      <c r="I19" s="113"/>
      <c r="J19" s="113"/>
    </row>
    <row r="20" spans="1:10" ht="14.25" customHeight="1">
      <c r="A20" s="111"/>
      <c r="B20" s="113"/>
      <c r="C20" s="113"/>
      <c r="D20" s="113"/>
      <c r="E20" s="113"/>
      <c r="F20" s="113"/>
      <c r="G20" s="113"/>
      <c r="H20" s="113"/>
      <c r="I20" s="113"/>
      <c r="J20" s="113"/>
    </row>
    <row r="21" spans="1:10" ht="15.75" customHeight="1">
      <c r="A21" s="111"/>
      <c r="B21" s="113"/>
      <c r="C21" s="113"/>
      <c r="D21" s="113"/>
      <c r="E21" s="113"/>
      <c r="F21" s="113"/>
      <c r="G21" s="113"/>
      <c r="H21" s="113"/>
      <c r="I21" s="113"/>
      <c r="J21" s="113"/>
    </row>
    <row r="22" spans="1:10" ht="15.75" customHeight="1">
      <c r="A22" s="111"/>
      <c r="B22" s="113"/>
      <c r="C22" s="113"/>
      <c r="D22" s="113"/>
      <c r="E22" s="113"/>
      <c r="F22" s="113"/>
      <c r="G22" s="113"/>
      <c r="H22" s="113"/>
      <c r="I22" s="113"/>
      <c r="J22" s="113"/>
    </row>
    <row r="23" spans="1:10" ht="15.75" customHeight="1">
      <c r="A23" s="111"/>
      <c r="B23" s="113"/>
      <c r="C23" s="498" t="s">
        <v>204</v>
      </c>
      <c r="D23" s="454"/>
      <c r="E23" s="454"/>
      <c r="F23" s="454"/>
      <c r="G23" s="454"/>
      <c r="H23" s="454"/>
      <c r="I23" s="454"/>
      <c r="J23" s="113"/>
    </row>
    <row r="24" spans="1:10" ht="12" customHeight="1">
      <c r="A24" s="111"/>
      <c r="B24" s="113"/>
      <c r="C24" s="113"/>
      <c r="D24" s="115"/>
      <c r="E24" s="115"/>
      <c r="F24" s="115"/>
      <c r="G24" s="115"/>
      <c r="H24" s="115"/>
      <c r="I24" s="113"/>
      <c r="J24" s="113"/>
    </row>
    <row r="25" spans="1:10" ht="29.25" customHeight="1">
      <c r="A25" s="111"/>
      <c r="B25" s="113"/>
      <c r="C25" s="499" t="s">
        <v>205</v>
      </c>
      <c r="D25" s="500"/>
      <c r="E25" s="500"/>
      <c r="F25" s="500"/>
      <c r="G25" s="500"/>
      <c r="H25" s="500"/>
      <c r="I25" s="501"/>
      <c r="J25" s="113"/>
    </row>
    <row r="26" spans="1:10" ht="15.75" customHeight="1">
      <c r="A26" s="111"/>
      <c r="B26" s="113"/>
      <c r="C26" s="113"/>
      <c r="D26" s="113"/>
      <c r="E26" s="113"/>
      <c r="F26" s="113"/>
      <c r="G26" s="113"/>
      <c r="H26" s="113"/>
      <c r="I26" s="113"/>
      <c r="J26" s="113"/>
    </row>
    <row r="27" spans="1:10" ht="15.75" customHeight="1">
      <c r="A27" s="111"/>
      <c r="B27" s="113"/>
      <c r="C27" s="498" t="s">
        <v>206</v>
      </c>
      <c r="D27" s="454"/>
      <c r="E27" s="454"/>
      <c r="F27" s="454"/>
      <c r="G27" s="454"/>
      <c r="H27" s="454"/>
      <c r="I27" s="454"/>
      <c r="J27" s="113"/>
    </row>
    <row r="28" spans="1:10" ht="9.75" customHeight="1">
      <c r="A28" s="111"/>
      <c r="B28" s="113"/>
      <c r="C28" s="113"/>
      <c r="D28" s="113"/>
      <c r="E28" s="113"/>
      <c r="F28" s="113"/>
      <c r="G28" s="113"/>
      <c r="H28" s="113"/>
      <c r="I28" s="113"/>
      <c r="J28" s="113"/>
    </row>
    <row r="29" spans="1:10" ht="24" customHeight="1">
      <c r="A29" s="111"/>
      <c r="B29" s="113"/>
      <c r="C29" s="502" t="s">
        <v>207</v>
      </c>
      <c r="D29" s="500"/>
      <c r="E29" s="500"/>
      <c r="F29" s="500"/>
      <c r="G29" s="500"/>
      <c r="H29" s="500"/>
      <c r="I29" s="501"/>
      <c r="J29" s="113"/>
    </row>
    <row r="30" spans="1:10" ht="14.25" customHeight="1">
      <c r="A30" s="111"/>
      <c r="B30" s="113"/>
      <c r="C30" s="113"/>
      <c r="D30" s="113"/>
      <c r="E30" s="113"/>
      <c r="F30" s="113"/>
      <c r="G30" s="113"/>
      <c r="H30" s="113"/>
      <c r="I30" s="113"/>
      <c r="J30" s="113"/>
    </row>
    <row r="31" spans="1:10" ht="15.75" customHeight="1">
      <c r="A31" s="111"/>
      <c r="B31" s="113"/>
      <c r="C31" s="113"/>
      <c r="D31" s="113"/>
      <c r="E31" s="113"/>
      <c r="F31" s="113"/>
      <c r="G31" s="113"/>
      <c r="H31" s="113"/>
      <c r="I31" s="113"/>
      <c r="J31" s="113"/>
    </row>
    <row r="32" spans="1:10" ht="15.75" customHeight="1">
      <c r="A32" s="111"/>
      <c r="B32" s="113"/>
      <c r="C32" s="113"/>
      <c r="D32" s="113"/>
      <c r="E32" s="113"/>
      <c r="F32" s="113"/>
      <c r="G32" s="113"/>
      <c r="H32" s="113"/>
      <c r="I32" s="113"/>
      <c r="J32" s="113"/>
    </row>
    <row r="33" spans="1:10" ht="15.75" customHeight="1">
      <c r="A33" s="111"/>
      <c r="B33" s="113"/>
      <c r="C33" s="113"/>
      <c r="D33" s="113"/>
      <c r="E33" s="113"/>
      <c r="F33" s="113"/>
      <c r="G33" s="113"/>
      <c r="H33" s="113"/>
      <c r="I33" s="113"/>
      <c r="J33" s="113"/>
    </row>
    <row r="34" spans="1:10" ht="15.75" customHeight="1">
      <c r="A34" s="111"/>
      <c r="B34" s="113"/>
      <c r="C34" s="113"/>
      <c r="D34" s="113"/>
      <c r="E34" s="113"/>
      <c r="F34" s="113"/>
      <c r="G34" s="113"/>
      <c r="H34" s="113"/>
      <c r="I34" s="113"/>
      <c r="J34" s="113"/>
    </row>
    <row r="35" spans="1:10" ht="15.75" customHeight="1">
      <c r="A35" s="111"/>
      <c r="B35" s="113"/>
      <c r="C35" s="113"/>
      <c r="D35" s="113"/>
      <c r="E35" s="113"/>
      <c r="F35" s="113"/>
      <c r="G35" s="113"/>
      <c r="H35" s="113"/>
      <c r="I35" s="113"/>
      <c r="J35" s="113"/>
    </row>
    <row r="36" spans="1:10" ht="15.75" customHeight="1">
      <c r="A36" s="111"/>
      <c r="B36" s="113"/>
      <c r="C36" s="113"/>
      <c r="D36" s="113"/>
      <c r="E36" s="113"/>
      <c r="F36" s="113"/>
      <c r="G36" s="113"/>
      <c r="H36" s="113"/>
      <c r="I36" s="113"/>
      <c r="J36" s="113"/>
    </row>
    <row r="37" spans="1:10" ht="15.75" customHeight="1">
      <c r="A37" s="111"/>
      <c r="B37" s="113"/>
      <c r="C37" s="113"/>
      <c r="D37" s="113"/>
      <c r="E37" s="113"/>
      <c r="F37" s="113"/>
      <c r="G37" s="113"/>
      <c r="H37" s="113"/>
      <c r="I37" s="113"/>
      <c r="J37" s="113"/>
    </row>
    <row r="38" spans="1:10" ht="15.75" customHeight="1">
      <c r="A38" s="111"/>
      <c r="B38" s="113"/>
      <c r="C38" s="496" t="s">
        <v>208</v>
      </c>
      <c r="D38" s="454"/>
      <c r="E38" s="454"/>
      <c r="F38" s="454"/>
      <c r="G38" s="454"/>
      <c r="H38" s="454"/>
      <c r="I38" s="454"/>
      <c r="J38" s="113"/>
    </row>
    <row r="39" spans="1:10" ht="15.75" customHeight="1">
      <c r="A39" s="111"/>
      <c r="B39" s="113"/>
      <c r="C39" s="496" t="s">
        <v>209</v>
      </c>
      <c r="D39" s="454"/>
      <c r="E39" s="454"/>
      <c r="F39" s="454"/>
      <c r="G39" s="454"/>
      <c r="H39" s="454"/>
      <c r="I39" s="454"/>
      <c r="J39" s="113"/>
    </row>
    <row r="40" spans="1:10" ht="15.75" customHeight="1">
      <c r="A40" s="111"/>
      <c r="B40" s="113"/>
      <c r="C40" s="113"/>
      <c r="D40" s="113"/>
      <c r="E40" s="113"/>
      <c r="F40" s="113"/>
      <c r="G40" s="113"/>
      <c r="H40" s="113"/>
      <c r="I40" s="113"/>
      <c r="J40" s="113"/>
    </row>
    <row r="41" spans="1:10" ht="15.75" customHeight="1">
      <c r="A41" s="111"/>
      <c r="B41" s="113"/>
      <c r="C41" s="113"/>
      <c r="D41" s="113"/>
      <c r="E41" s="113"/>
      <c r="F41" s="113"/>
      <c r="G41" s="113"/>
      <c r="H41" s="113"/>
      <c r="I41" s="113"/>
      <c r="J41" s="113"/>
    </row>
    <row r="42" spans="1:10" ht="100.5" customHeight="1">
      <c r="A42" s="111"/>
      <c r="B42" s="113"/>
      <c r="C42" s="497" t="s">
        <v>210</v>
      </c>
      <c r="D42" s="454"/>
      <c r="E42" s="454"/>
      <c r="F42" s="454"/>
      <c r="G42" s="454"/>
      <c r="H42" s="454"/>
      <c r="I42" s="454"/>
      <c r="J42" s="113"/>
    </row>
    <row r="43" spans="1:10" ht="15.75" customHeight="1">
      <c r="A43" s="111"/>
      <c r="B43" s="113"/>
      <c r="C43" s="497" t="s">
        <v>201</v>
      </c>
      <c r="D43" s="454"/>
      <c r="E43" s="454"/>
      <c r="F43" s="454"/>
      <c r="G43" s="454"/>
      <c r="H43" s="454"/>
      <c r="I43" s="454"/>
      <c r="J43" s="113"/>
    </row>
    <row r="44" spans="1:10" ht="15.75" customHeight="1">
      <c r="A44" s="111"/>
      <c r="B44" s="113"/>
      <c r="C44" s="497" t="s">
        <v>211</v>
      </c>
      <c r="D44" s="454"/>
      <c r="E44" s="454"/>
      <c r="F44" s="454"/>
      <c r="G44" s="454"/>
      <c r="H44" s="454"/>
      <c r="I44" s="454"/>
      <c r="J44" s="113"/>
    </row>
    <row r="45" spans="1:10" ht="15.75" customHeight="1">
      <c r="A45" s="111"/>
      <c r="B45" s="113"/>
      <c r="C45" s="113"/>
      <c r="D45" s="113"/>
      <c r="E45" s="113"/>
      <c r="F45" s="113"/>
      <c r="G45" s="113"/>
      <c r="H45" s="113"/>
      <c r="I45" s="113"/>
      <c r="J45" s="113"/>
    </row>
    <row r="46" spans="1:10" ht="15.75" customHeight="1">
      <c r="A46" s="111"/>
      <c r="B46" s="113"/>
      <c r="C46" s="113"/>
      <c r="D46" s="113"/>
      <c r="E46" s="113"/>
      <c r="F46" s="113"/>
      <c r="G46" s="113"/>
      <c r="H46" s="113"/>
      <c r="I46" s="113"/>
      <c r="J46" s="113"/>
    </row>
    <row r="47" spans="1:10" ht="25.5" customHeight="1">
      <c r="A47" s="111"/>
      <c r="B47" s="113"/>
      <c r="C47" s="113"/>
      <c r="D47" s="113"/>
      <c r="E47" s="113"/>
      <c r="F47" s="113"/>
      <c r="G47" s="113"/>
      <c r="H47" s="113"/>
      <c r="I47" s="113"/>
      <c r="J47" s="113"/>
    </row>
    <row r="48" spans="1:10" ht="25.5" customHeight="1">
      <c r="A48" s="111"/>
      <c r="B48" s="113"/>
      <c r="C48" s="113"/>
      <c r="D48" s="113"/>
      <c r="E48" s="113"/>
      <c r="F48" s="113"/>
      <c r="G48" s="113"/>
      <c r="H48" s="113"/>
      <c r="I48" s="113"/>
      <c r="J48" s="113"/>
    </row>
    <row r="49" spans="1:10" ht="20.25" customHeight="1">
      <c r="A49" s="111"/>
      <c r="B49" s="113"/>
      <c r="C49" s="111"/>
      <c r="D49" s="115" t="s">
        <v>87</v>
      </c>
      <c r="E49" s="115"/>
      <c r="F49" s="115" t="str">
        <f>":  "&amp;HOME!H8</f>
        <v>:  SD INSAN AMANAH</v>
      </c>
      <c r="G49" s="115"/>
      <c r="H49" s="113"/>
      <c r="I49" s="116"/>
      <c r="J49" s="113"/>
    </row>
    <row r="50" spans="1:10" ht="20.25" customHeight="1">
      <c r="A50" s="111"/>
      <c r="B50" s="113"/>
      <c r="C50" s="111"/>
      <c r="D50" s="115" t="s">
        <v>89</v>
      </c>
      <c r="E50" s="115"/>
      <c r="F50" s="115" t="str">
        <f>":  "&amp;HOME!H9</f>
        <v>:  20533931</v>
      </c>
      <c r="G50" s="115"/>
      <c r="H50" s="113"/>
      <c r="I50" s="113"/>
      <c r="J50" s="113"/>
    </row>
    <row r="51" spans="1:10" ht="20.25" customHeight="1">
      <c r="A51" s="111"/>
      <c r="B51" s="113"/>
      <c r="C51" s="111"/>
      <c r="D51" s="115" t="s">
        <v>91</v>
      </c>
      <c r="E51" s="115"/>
      <c r="F51" s="115" t="str">
        <f>":  "&amp;HOME!H11</f>
        <v>:  Griyashanta Blok M (Jl. Soekarno - Hatta) Malang</v>
      </c>
      <c r="G51" s="115"/>
      <c r="H51" s="113"/>
      <c r="I51" s="113"/>
      <c r="J51" s="113"/>
    </row>
    <row r="52" spans="1:10" ht="20.25" customHeight="1">
      <c r="A52" s="111"/>
      <c r="B52" s="113"/>
      <c r="C52" s="111"/>
      <c r="D52" s="115" t="s">
        <v>93</v>
      </c>
      <c r="E52" s="115"/>
      <c r="F52" s="115" t="str">
        <f>":  "&amp;HOME!H12</f>
        <v>:  65141</v>
      </c>
      <c r="G52" s="115"/>
      <c r="H52" s="113"/>
      <c r="I52" s="113"/>
      <c r="J52" s="113"/>
    </row>
    <row r="53" spans="1:10" ht="20.25" customHeight="1">
      <c r="A53" s="111"/>
      <c r="B53" s="113"/>
      <c r="C53" s="111"/>
      <c r="D53" s="115" t="s">
        <v>94</v>
      </c>
      <c r="E53" s="115"/>
      <c r="F53" s="115" t="str">
        <f>":  "&amp;HOME!H13</f>
        <v>:  Jatimulyo</v>
      </c>
      <c r="G53" s="115"/>
      <c r="H53" s="113"/>
      <c r="I53" s="113"/>
      <c r="J53" s="113"/>
    </row>
    <row r="54" spans="1:10" ht="20.25" customHeight="1">
      <c r="A54" s="111"/>
      <c r="B54" s="113"/>
      <c r="C54" s="111"/>
      <c r="D54" s="115" t="s">
        <v>95</v>
      </c>
      <c r="E54" s="115"/>
      <c r="F54" s="115" t="str">
        <f>":  "&amp;HOME!H14</f>
        <v>:  Lowokwaru</v>
      </c>
      <c r="G54" s="115"/>
      <c r="H54" s="113"/>
      <c r="I54" s="113"/>
      <c r="J54" s="113"/>
    </row>
    <row r="55" spans="1:10" ht="20.25" customHeight="1">
      <c r="A55" s="111"/>
      <c r="B55" s="113"/>
      <c r="C55" s="111"/>
      <c r="D55" s="115" t="s">
        <v>97</v>
      </c>
      <c r="E55" s="115"/>
      <c r="F55" s="115" t="str">
        <f>":  "&amp;HOME!H15</f>
        <v>:  Malang</v>
      </c>
      <c r="G55" s="115"/>
      <c r="H55" s="113"/>
      <c r="I55" s="113"/>
      <c r="J55" s="113"/>
    </row>
    <row r="56" spans="1:10" ht="20.25" customHeight="1">
      <c r="A56" s="111"/>
      <c r="B56" s="113"/>
      <c r="C56" s="111"/>
      <c r="D56" s="115" t="s">
        <v>99</v>
      </c>
      <c r="E56" s="115"/>
      <c r="F56" s="115" t="str">
        <f>":  "&amp;HOME!H16</f>
        <v>:  Jawa Timur</v>
      </c>
      <c r="G56" s="115"/>
      <c r="H56" s="113"/>
      <c r="I56" s="113"/>
      <c r="J56" s="113"/>
    </row>
    <row r="57" spans="1:10" ht="20.25" customHeight="1">
      <c r="A57" s="111"/>
      <c r="B57" s="113"/>
      <c r="C57" s="111"/>
      <c r="D57" s="115" t="s">
        <v>101</v>
      </c>
      <c r="E57" s="115"/>
      <c r="F57" s="115" t="str">
        <f>":  "&amp;HOME!H17</f>
        <v xml:space="preserve">:  </v>
      </c>
      <c r="G57" s="115"/>
      <c r="H57" s="113"/>
      <c r="I57" s="113"/>
      <c r="J57" s="113"/>
    </row>
    <row r="58" spans="1:10" ht="20.25" customHeight="1">
      <c r="A58" s="111"/>
      <c r="B58" s="113"/>
      <c r="C58" s="111"/>
      <c r="D58" s="115" t="s">
        <v>102</v>
      </c>
      <c r="E58" s="115"/>
      <c r="F58" s="115" t="str">
        <f>":  "&amp;HOME!H18</f>
        <v xml:space="preserve">:  </v>
      </c>
      <c r="G58" s="115"/>
      <c r="H58" s="113"/>
      <c r="I58" s="113"/>
      <c r="J58" s="113"/>
    </row>
    <row r="59" spans="1:10" ht="15.75" customHeight="1">
      <c r="A59" s="111"/>
      <c r="B59" s="113"/>
      <c r="C59" s="113"/>
      <c r="D59" s="113"/>
      <c r="E59" s="113"/>
      <c r="F59" s="115"/>
      <c r="G59" s="113"/>
      <c r="H59" s="113"/>
      <c r="I59" s="113"/>
      <c r="J59" s="113"/>
    </row>
    <row r="60" spans="1:10" ht="15.75" customHeight="1">
      <c r="A60" s="111"/>
      <c r="B60" s="113"/>
      <c r="C60" s="113"/>
      <c r="D60" s="113"/>
      <c r="E60" s="113"/>
      <c r="F60" s="113"/>
      <c r="G60" s="113"/>
      <c r="H60" s="113"/>
      <c r="I60" s="113"/>
      <c r="J60" s="113"/>
    </row>
    <row r="61" spans="1:10" ht="15.75" customHeight="1">
      <c r="A61" s="111"/>
      <c r="B61" s="113"/>
      <c r="C61" s="113"/>
      <c r="D61" s="113"/>
      <c r="E61" s="113"/>
      <c r="F61" s="113"/>
      <c r="G61" s="113"/>
      <c r="H61" s="113"/>
      <c r="I61" s="113"/>
      <c r="J61" s="113"/>
    </row>
    <row r="62" spans="1:10" ht="15.75" customHeight="1">
      <c r="A62" s="111"/>
      <c r="B62" s="113"/>
      <c r="C62" s="113"/>
      <c r="D62" s="113"/>
      <c r="E62" s="113"/>
      <c r="F62" s="113"/>
      <c r="G62" s="113"/>
      <c r="H62" s="113"/>
      <c r="I62" s="113"/>
      <c r="J62" s="113"/>
    </row>
    <row r="63" spans="1:10" ht="15.75" customHeight="1">
      <c r="A63" s="111"/>
      <c r="B63" s="113"/>
      <c r="C63" s="113"/>
      <c r="D63" s="113"/>
      <c r="E63" s="113"/>
      <c r="F63" s="113"/>
      <c r="G63" s="113"/>
      <c r="H63" s="113"/>
      <c r="I63" s="113"/>
      <c r="J63" s="113"/>
    </row>
    <row r="64" spans="1:10" ht="15.75" customHeight="1">
      <c r="A64" s="111"/>
      <c r="B64" s="113"/>
      <c r="C64" s="113"/>
      <c r="D64" s="113"/>
      <c r="E64" s="113"/>
      <c r="F64" s="113"/>
      <c r="G64" s="113"/>
      <c r="H64" s="113"/>
      <c r="I64" s="113"/>
      <c r="J64" s="113"/>
    </row>
    <row r="65" spans="1:10" ht="15.75" customHeight="1">
      <c r="A65" s="111"/>
      <c r="B65" s="113"/>
      <c r="C65" s="497" t="s">
        <v>212</v>
      </c>
      <c r="D65" s="454"/>
      <c r="E65" s="454"/>
      <c r="F65" s="454"/>
      <c r="G65" s="454"/>
      <c r="H65" s="454"/>
      <c r="I65" s="454"/>
      <c r="J65" s="113"/>
    </row>
    <row r="66" spans="1:10" ht="15.75" customHeight="1">
      <c r="A66" s="111"/>
      <c r="B66" s="113"/>
      <c r="C66" s="113"/>
      <c r="D66" s="113"/>
      <c r="E66" s="113"/>
      <c r="F66" s="113"/>
      <c r="G66" s="113"/>
      <c r="H66" s="113"/>
      <c r="I66" s="113"/>
      <c r="J66" s="113"/>
    </row>
    <row r="67" spans="1:10" ht="15.75" customHeight="1">
      <c r="A67" s="111"/>
      <c r="B67" s="113"/>
      <c r="C67" s="113"/>
      <c r="D67" s="113"/>
      <c r="E67" s="113"/>
      <c r="F67" s="113"/>
      <c r="G67" s="113"/>
      <c r="H67" s="113"/>
      <c r="I67" s="113"/>
      <c r="J67" s="113"/>
    </row>
    <row r="68" spans="1:10" ht="15.75" customHeight="1">
      <c r="A68" s="111"/>
      <c r="B68" s="113"/>
      <c r="C68" s="111"/>
      <c r="D68" s="113" t="s">
        <v>213</v>
      </c>
      <c r="E68" s="113"/>
      <c r="F68" s="113" t="str">
        <f>":  "&amp;C25</f>
        <v>:  Peserta Didik 2</v>
      </c>
      <c r="G68" s="113"/>
      <c r="H68" s="113"/>
      <c r="I68" s="113"/>
      <c r="J68" s="113"/>
    </row>
    <row r="69" spans="1:10" ht="15.75" customHeight="1">
      <c r="A69" s="111"/>
      <c r="B69" s="113"/>
      <c r="C69" s="111"/>
      <c r="D69" s="113" t="s">
        <v>206</v>
      </c>
      <c r="E69" s="113"/>
      <c r="F69" s="113" t="str">
        <f>": "&amp;C29</f>
        <v>: /</v>
      </c>
      <c r="G69" s="113"/>
      <c r="H69" s="113"/>
      <c r="I69" s="113"/>
      <c r="J69" s="113"/>
    </row>
    <row r="70" spans="1:10" ht="15.75" customHeight="1">
      <c r="A70" s="111"/>
      <c r="B70" s="113"/>
      <c r="C70" s="111"/>
      <c r="D70" s="113" t="s">
        <v>214</v>
      </c>
      <c r="E70" s="113"/>
      <c r="F70" s="117" t="s">
        <v>215</v>
      </c>
      <c r="G70" s="117"/>
      <c r="H70" s="117"/>
      <c r="I70" s="117"/>
      <c r="J70" s="113"/>
    </row>
    <row r="71" spans="1:10" ht="15.75" customHeight="1">
      <c r="A71" s="111"/>
      <c r="B71" s="113"/>
      <c r="C71" s="111"/>
      <c r="D71" s="113" t="s">
        <v>216</v>
      </c>
      <c r="E71" s="113"/>
      <c r="F71" s="113" t="s">
        <v>88</v>
      </c>
      <c r="G71" s="113"/>
      <c r="H71" s="113"/>
      <c r="I71" s="113"/>
      <c r="J71" s="113"/>
    </row>
    <row r="72" spans="1:10" ht="15.75" customHeight="1">
      <c r="A72" s="111"/>
      <c r="B72" s="113"/>
      <c r="C72" s="111"/>
      <c r="D72" s="113" t="s">
        <v>217</v>
      </c>
      <c r="E72" s="113"/>
      <c r="F72" s="113" t="s">
        <v>88</v>
      </c>
      <c r="G72" s="113"/>
      <c r="H72" s="113"/>
      <c r="I72" s="113"/>
      <c r="J72" s="113"/>
    </row>
    <row r="73" spans="1:10" ht="15.75" customHeight="1">
      <c r="A73" s="111"/>
      <c r="B73" s="113"/>
      <c r="C73" s="111"/>
      <c r="D73" s="113" t="s">
        <v>218</v>
      </c>
      <c r="E73" s="113"/>
      <c r="F73" s="113" t="s">
        <v>88</v>
      </c>
      <c r="G73" s="113"/>
      <c r="H73" s="113"/>
      <c r="I73" s="113"/>
      <c r="J73" s="113"/>
    </row>
    <row r="74" spans="1:10" ht="15.75" customHeight="1">
      <c r="A74" s="111"/>
      <c r="B74" s="113"/>
      <c r="C74" s="111"/>
      <c r="D74" s="113" t="s">
        <v>219</v>
      </c>
      <c r="E74" s="113"/>
      <c r="F74" s="113" t="s">
        <v>88</v>
      </c>
      <c r="G74" s="113"/>
      <c r="H74" s="113"/>
      <c r="I74" s="113"/>
      <c r="J74" s="113"/>
    </row>
    <row r="75" spans="1:10" ht="15.75" customHeight="1">
      <c r="A75" s="111"/>
      <c r="B75" s="113"/>
      <c r="C75" s="111"/>
      <c r="D75" s="113"/>
      <c r="E75" s="113"/>
      <c r="F75" s="113"/>
      <c r="G75" s="113"/>
      <c r="H75" s="113"/>
      <c r="I75" s="113"/>
      <c r="J75" s="113"/>
    </row>
    <row r="76" spans="1:10" ht="15.75" customHeight="1">
      <c r="A76" s="111"/>
      <c r="B76" s="113"/>
      <c r="C76" s="111"/>
      <c r="D76" s="113" t="s">
        <v>220</v>
      </c>
      <c r="E76" s="113"/>
      <c r="F76" s="113"/>
      <c r="G76" s="113"/>
      <c r="H76" s="113"/>
      <c r="I76" s="113"/>
      <c r="J76" s="113"/>
    </row>
    <row r="77" spans="1:10" ht="15.75" customHeight="1">
      <c r="A77" s="111"/>
      <c r="B77" s="113"/>
      <c r="C77" s="111"/>
      <c r="D77" s="113" t="s">
        <v>221</v>
      </c>
      <c r="E77" s="113"/>
      <c r="F77" s="113" t="s">
        <v>88</v>
      </c>
      <c r="G77" s="113"/>
      <c r="H77" s="113"/>
      <c r="I77" s="113"/>
      <c r="J77" s="113"/>
    </row>
    <row r="78" spans="1:10" ht="15.75" customHeight="1">
      <c r="A78" s="111"/>
      <c r="B78" s="113"/>
      <c r="C78" s="111"/>
      <c r="D78" s="113" t="s">
        <v>222</v>
      </c>
      <c r="E78" s="113"/>
      <c r="F78" s="113" t="s">
        <v>88</v>
      </c>
      <c r="G78" s="113"/>
      <c r="H78" s="113"/>
      <c r="I78" s="113"/>
      <c r="J78" s="113"/>
    </row>
    <row r="79" spans="1:10" ht="15.75" customHeight="1">
      <c r="A79" s="111"/>
      <c r="B79" s="113"/>
      <c r="C79" s="111"/>
      <c r="D79" s="113"/>
      <c r="E79" s="113"/>
      <c r="F79" s="113"/>
      <c r="G79" s="113"/>
      <c r="H79" s="113"/>
      <c r="I79" s="113"/>
      <c r="J79" s="113"/>
    </row>
    <row r="80" spans="1:10" ht="15.75" customHeight="1">
      <c r="A80" s="111"/>
      <c r="B80" s="113"/>
      <c r="C80" s="111"/>
      <c r="D80" s="113" t="s">
        <v>223</v>
      </c>
      <c r="E80" s="113"/>
      <c r="F80" s="113"/>
      <c r="G80" s="113"/>
      <c r="H80" s="113"/>
      <c r="I80" s="113"/>
      <c r="J80" s="113"/>
    </row>
    <row r="81" spans="1:10" ht="15.75" customHeight="1">
      <c r="A81" s="111"/>
      <c r="B81" s="113"/>
      <c r="C81" s="111"/>
      <c r="D81" s="113" t="s">
        <v>221</v>
      </c>
      <c r="E81" s="113"/>
      <c r="F81" s="113" t="s">
        <v>88</v>
      </c>
      <c r="G81" s="113"/>
      <c r="H81" s="113"/>
      <c r="I81" s="113"/>
      <c r="J81" s="113"/>
    </row>
    <row r="82" spans="1:10" ht="15.75" customHeight="1">
      <c r="A82" s="111"/>
      <c r="B82" s="113"/>
      <c r="C82" s="111"/>
      <c r="D82" s="113" t="s">
        <v>222</v>
      </c>
      <c r="E82" s="113"/>
      <c r="F82" s="113" t="s">
        <v>88</v>
      </c>
      <c r="G82" s="113"/>
      <c r="H82" s="113"/>
      <c r="I82" s="113"/>
      <c r="J82" s="113"/>
    </row>
    <row r="83" spans="1:10" ht="15.75" customHeight="1">
      <c r="A83" s="111"/>
      <c r="B83" s="113"/>
      <c r="C83" s="111"/>
      <c r="D83" s="113"/>
      <c r="E83" s="113"/>
      <c r="F83" s="113"/>
      <c r="G83" s="113"/>
      <c r="H83" s="113"/>
      <c r="I83" s="113"/>
      <c r="J83" s="113"/>
    </row>
    <row r="84" spans="1:10" ht="15.75" customHeight="1">
      <c r="A84" s="111"/>
      <c r="B84" s="113"/>
      <c r="C84" s="111"/>
      <c r="D84" s="113" t="s">
        <v>224</v>
      </c>
      <c r="E84" s="113"/>
      <c r="F84" s="113"/>
      <c r="G84" s="113"/>
      <c r="H84" s="113"/>
      <c r="I84" s="113"/>
      <c r="J84" s="113"/>
    </row>
    <row r="85" spans="1:10" ht="14.25" customHeight="1">
      <c r="A85" s="111"/>
      <c r="B85" s="113"/>
      <c r="C85" s="111"/>
      <c r="D85" s="113" t="s">
        <v>225</v>
      </c>
      <c r="E85" s="113"/>
      <c r="F85" s="113" t="s">
        <v>88</v>
      </c>
      <c r="G85" s="113"/>
      <c r="H85" s="113"/>
      <c r="I85" s="113"/>
      <c r="J85" s="113"/>
    </row>
    <row r="86" spans="1:10" ht="15.75" customHeight="1">
      <c r="A86" s="111"/>
      <c r="B86" s="113"/>
      <c r="C86" s="111"/>
      <c r="D86" s="113" t="s">
        <v>226</v>
      </c>
      <c r="E86" s="113"/>
      <c r="F86" s="113" t="s">
        <v>88</v>
      </c>
      <c r="G86" s="113"/>
      <c r="H86" s="113"/>
      <c r="I86" s="113"/>
      <c r="J86" s="113"/>
    </row>
    <row r="87" spans="1:10" ht="15.75" customHeight="1">
      <c r="A87" s="111"/>
      <c r="B87" s="113"/>
      <c r="C87" s="111"/>
      <c r="D87" s="113" t="s">
        <v>95</v>
      </c>
      <c r="E87" s="113"/>
      <c r="F87" s="113" t="s">
        <v>88</v>
      </c>
      <c r="G87" s="113"/>
      <c r="H87" s="113"/>
      <c r="I87" s="113"/>
      <c r="J87" s="113"/>
    </row>
    <row r="88" spans="1:10" ht="15.75" customHeight="1">
      <c r="A88" s="111"/>
      <c r="B88" s="113"/>
      <c r="C88" s="111"/>
      <c r="D88" s="113" t="s">
        <v>97</v>
      </c>
      <c r="E88" s="113"/>
      <c r="F88" s="113" t="s">
        <v>227</v>
      </c>
      <c r="G88" s="113"/>
      <c r="H88" s="113"/>
      <c r="I88" s="113"/>
      <c r="J88" s="113"/>
    </row>
    <row r="89" spans="1:10" ht="15.75" customHeight="1">
      <c r="A89" s="111"/>
      <c r="B89" s="113"/>
      <c r="C89" s="111"/>
      <c r="D89" s="113" t="s">
        <v>99</v>
      </c>
      <c r="E89" s="113"/>
      <c r="F89" s="113" t="s">
        <v>228</v>
      </c>
      <c r="G89" s="113"/>
      <c r="H89" s="113"/>
      <c r="I89" s="113"/>
      <c r="J89" s="113"/>
    </row>
    <row r="90" spans="1:10" ht="15.75" customHeight="1">
      <c r="A90" s="111"/>
      <c r="B90" s="113"/>
      <c r="C90" s="111"/>
      <c r="D90" s="113"/>
      <c r="E90" s="113"/>
      <c r="F90" s="113"/>
      <c r="G90" s="113"/>
      <c r="H90" s="113"/>
      <c r="I90" s="113"/>
      <c r="J90" s="113"/>
    </row>
    <row r="91" spans="1:10" ht="15.75" customHeight="1">
      <c r="A91" s="111"/>
      <c r="B91" s="113"/>
      <c r="C91" s="111"/>
      <c r="D91" s="113" t="s">
        <v>229</v>
      </c>
      <c r="E91" s="113"/>
      <c r="F91" s="113"/>
      <c r="G91" s="113"/>
      <c r="H91" s="113"/>
      <c r="I91" s="113"/>
      <c r="J91" s="113"/>
    </row>
    <row r="92" spans="1:10" ht="15.75" customHeight="1">
      <c r="A92" s="111"/>
      <c r="B92" s="113"/>
      <c r="C92" s="111"/>
      <c r="D92" s="113" t="s">
        <v>230</v>
      </c>
      <c r="E92" s="113"/>
      <c r="F92" s="113" t="s">
        <v>88</v>
      </c>
      <c r="G92" s="113"/>
      <c r="H92" s="113"/>
      <c r="I92" s="113"/>
      <c r="J92" s="113"/>
    </row>
    <row r="93" spans="1:10" ht="15.75" customHeight="1">
      <c r="A93" s="111"/>
      <c r="B93" s="113"/>
      <c r="C93" s="111"/>
      <c r="D93" s="113" t="s">
        <v>231</v>
      </c>
      <c r="E93" s="113"/>
      <c r="F93" s="113" t="s">
        <v>88</v>
      </c>
      <c r="G93" s="113"/>
      <c r="H93" s="113"/>
      <c r="I93" s="113"/>
      <c r="J93" s="113"/>
    </row>
    <row r="94" spans="1:10" ht="15.75" customHeight="1">
      <c r="A94" s="111"/>
      <c r="B94" s="113"/>
      <c r="C94" s="111"/>
      <c r="D94" s="113" t="s">
        <v>232</v>
      </c>
      <c r="E94" s="113"/>
      <c r="F94" s="113" t="s">
        <v>88</v>
      </c>
      <c r="G94" s="113"/>
      <c r="H94" s="113"/>
      <c r="I94" s="113"/>
      <c r="J94" s="113"/>
    </row>
    <row r="95" spans="1:10" ht="15.75" customHeight="1">
      <c r="A95" s="111"/>
      <c r="B95" s="113"/>
      <c r="C95" s="113"/>
      <c r="D95" s="113"/>
      <c r="E95" s="113"/>
      <c r="F95" s="113"/>
      <c r="G95" s="113"/>
      <c r="H95" s="113"/>
      <c r="I95" s="113"/>
      <c r="J95" s="113"/>
    </row>
    <row r="96" spans="1:10" ht="15.75" customHeight="1">
      <c r="A96" s="111"/>
      <c r="B96" s="113"/>
      <c r="C96" s="113"/>
      <c r="D96" s="113"/>
      <c r="E96" s="113"/>
      <c r="F96" s="113"/>
      <c r="G96" s="113"/>
      <c r="H96" s="113"/>
      <c r="I96" s="113"/>
      <c r="J96" s="113"/>
    </row>
    <row r="97" spans="1:10" ht="15.75" customHeight="1">
      <c r="A97" s="111"/>
      <c r="B97" s="113"/>
      <c r="C97" s="113"/>
      <c r="D97" s="113"/>
      <c r="E97" s="113"/>
      <c r="F97" s="113"/>
      <c r="G97" s="113"/>
      <c r="H97" s="113"/>
      <c r="I97" s="113"/>
      <c r="J97" s="113"/>
    </row>
    <row r="98" spans="1:10" ht="15.75" customHeight="1">
      <c r="A98" s="111"/>
      <c r="B98" s="113"/>
      <c r="C98" s="113"/>
      <c r="D98" s="113"/>
      <c r="E98" s="113"/>
      <c r="F98" s="494" t="s">
        <v>138</v>
      </c>
      <c r="G98" s="113"/>
      <c r="H98" s="113" t="str">
        <f>HOME!H28</f>
        <v>Malang, 23 juni 2023</v>
      </c>
      <c r="I98" s="113"/>
      <c r="J98" s="113"/>
    </row>
    <row r="99" spans="1:10" ht="15" customHeight="1">
      <c r="A99" s="111"/>
      <c r="B99" s="113"/>
      <c r="C99" s="113"/>
      <c r="D99" s="113"/>
      <c r="E99" s="113"/>
      <c r="F99" s="482"/>
      <c r="G99" s="111"/>
      <c r="H99" s="113" t="s">
        <v>233</v>
      </c>
      <c r="I99" s="113"/>
      <c r="J99" s="113"/>
    </row>
    <row r="100" spans="1:10" ht="15.75" customHeight="1">
      <c r="A100" s="111"/>
      <c r="B100" s="113"/>
      <c r="C100" s="113"/>
      <c r="D100" s="113"/>
      <c r="E100" s="113"/>
      <c r="F100" s="482"/>
      <c r="G100" s="111"/>
      <c r="H100" s="113"/>
      <c r="I100" s="113"/>
      <c r="J100" s="113"/>
    </row>
    <row r="101" spans="1:10" ht="15.75" customHeight="1">
      <c r="A101" s="111"/>
      <c r="B101" s="113"/>
      <c r="C101" s="113"/>
      <c r="D101" s="113"/>
      <c r="E101" s="113"/>
      <c r="F101" s="482"/>
      <c r="G101" s="111"/>
      <c r="H101" s="113"/>
      <c r="I101" s="113"/>
      <c r="J101" s="113"/>
    </row>
    <row r="102" spans="1:10" ht="15.75" customHeight="1">
      <c r="A102" s="111"/>
      <c r="B102" s="113"/>
      <c r="C102" s="113"/>
      <c r="D102" s="113"/>
      <c r="E102" s="113"/>
      <c r="F102" s="482"/>
      <c r="G102" s="111"/>
      <c r="H102" s="113"/>
      <c r="I102" s="113"/>
      <c r="J102" s="113"/>
    </row>
    <row r="103" spans="1:10" ht="15.75" customHeight="1">
      <c r="A103" s="111"/>
      <c r="B103" s="113"/>
      <c r="C103" s="113"/>
      <c r="D103" s="113"/>
      <c r="E103" s="113"/>
      <c r="F103" s="482"/>
      <c r="G103" s="111"/>
      <c r="H103" s="118" t="str">
        <f>HOME!H19</f>
        <v>Dr. Suhardini Nurhayati, M.Pd.</v>
      </c>
      <c r="I103" s="113"/>
      <c r="J103" s="113"/>
    </row>
    <row r="104" spans="1:10" ht="15" customHeight="1">
      <c r="A104" s="111"/>
      <c r="B104" s="113"/>
      <c r="C104" s="113"/>
      <c r="D104" s="113"/>
      <c r="E104" s="113"/>
      <c r="F104" s="456"/>
      <c r="G104" s="111"/>
      <c r="H104" s="113" t="str">
        <f>"NIP. "&amp;HOME!H20</f>
        <v xml:space="preserve">NIP. </v>
      </c>
      <c r="I104" s="118"/>
      <c r="J104" s="113"/>
    </row>
    <row r="105" spans="1:10" ht="15" customHeight="1">
      <c r="A105" s="111"/>
      <c r="B105" s="113"/>
      <c r="C105" s="113"/>
      <c r="D105" s="113"/>
      <c r="E105" s="113"/>
      <c r="F105" s="113"/>
      <c r="G105" s="111"/>
      <c r="H105" s="113"/>
      <c r="I105" s="113"/>
      <c r="J105" s="113"/>
    </row>
    <row r="106" spans="1:10" ht="15" customHeight="1">
      <c r="A106" s="111"/>
      <c r="B106" s="113"/>
      <c r="C106" s="113"/>
      <c r="D106" s="113"/>
      <c r="E106" s="113"/>
      <c r="F106" s="113"/>
      <c r="G106" s="113"/>
      <c r="H106" s="113"/>
      <c r="I106" s="113"/>
      <c r="J106" s="113"/>
    </row>
    <row r="107" spans="1:10" ht="15" customHeight="1">
      <c r="A107" s="111"/>
      <c r="B107" s="113"/>
      <c r="C107" s="113"/>
      <c r="D107" s="113"/>
      <c r="E107" s="113"/>
      <c r="F107" s="113"/>
      <c r="G107" s="113"/>
      <c r="H107" s="113"/>
      <c r="I107" s="113"/>
      <c r="J107" s="113"/>
    </row>
    <row r="108" spans="1:10" ht="15.75" customHeight="1">
      <c r="A108" s="119"/>
      <c r="B108" s="119"/>
      <c r="C108" s="119"/>
      <c r="D108" s="119"/>
      <c r="E108" s="119"/>
      <c r="F108" s="119"/>
      <c r="G108" s="119"/>
      <c r="H108" s="119"/>
      <c r="I108" s="119"/>
      <c r="J108" s="119"/>
    </row>
    <row r="109" spans="1:10" ht="14.25" customHeight="1">
      <c r="A109" s="111"/>
      <c r="B109" s="112"/>
      <c r="C109" s="112"/>
      <c r="D109" s="112"/>
      <c r="E109" s="112"/>
      <c r="F109" s="112"/>
      <c r="G109" s="112"/>
      <c r="H109" s="112"/>
      <c r="I109" s="112"/>
      <c r="J109" s="112"/>
    </row>
  </sheetData>
  <mergeCells count="15">
    <mergeCell ref="F98:F104"/>
    <mergeCell ref="C13:I13"/>
    <mergeCell ref="C14:I14"/>
    <mergeCell ref="C15:I15"/>
    <mergeCell ref="C16:I16"/>
    <mergeCell ref="C39:I39"/>
    <mergeCell ref="C42:I42"/>
    <mergeCell ref="C43:I43"/>
    <mergeCell ref="C44:I44"/>
    <mergeCell ref="C65:I65"/>
    <mergeCell ref="C23:I23"/>
    <mergeCell ref="C25:I25"/>
    <mergeCell ref="C27:I27"/>
    <mergeCell ref="C29:I29"/>
    <mergeCell ref="C38:I38"/>
  </mergeCells>
  <pageMargins left="0.32" right="0.12" top="0.56999999999999995" bottom="0.14000000000000001" header="0" footer="0"/>
  <pageSetup paperSize="9" orientation="portrait"/>
  <rowBreaks count="1" manualBreakCount="1">
    <brk id="62" man="1"/>
  </rowBreaks>
  <extLst>
    <ext xmlns:x14="http://schemas.microsoft.com/office/spreadsheetml/2009/9/main" uri="{CCE6A557-97BC-4b89-ADB6-D9C93CAAB3DF}">
      <x14:dataValidations xmlns:xm="http://schemas.microsoft.com/office/excel/2006/main" count="1">
        <x14:dataValidation type="list" allowBlank="1" showErrorMessage="1">
          <x14:formula1>
            <xm:f>'DATA PESERTA DIDIK'!$D$6:$D109</xm:f>
          </x14:formula1>
          <xm:sqref>C25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14" zoomScale="70" zoomScaleNormal="70" workbookViewId="0">
      <selection activeCell="CD16" sqref="CD16:CD65"/>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HOME!E44</f>
        <v>Bahasa Inggris</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ING'!E9</f>
        <v>dapat mengidentifikasi  waktu dengan menggunakan jam analog</v>
      </c>
      <c r="E15" s="243" t="str">
        <f>'TP ING'!E10</f>
        <v xml:space="preserve">dapat menyebutkan kegiatan sehari-hari menggunakan simple present </v>
      </c>
      <c r="F15" s="243" t="str">
        <f>'TP ING'!E11</f>
        <v>dapat menuliskan kegiatan sehari-hari dengan menggunakan adverbs of frequency (always, usually, sometimes, never)</v>
      </c>
      <c r="G15" s="243" t="str">
        <f>'TP ING'!E12</f>
        <v>dapat mengidentifikasi jenis-jenis kendaraan</v>
      </c>
      <c r="H15" s="243" t="str">
        <f>'TP ING'!E13</f>
        <v>dapat membuat kalimat sederhana tentang kendaraan</v>
      </c>
      <c r="I15" s="243">
        <f>'TP ING'!E14</f>
        <v>0</v>
      </c>
      <c r="J15" s="243">
        <f>'TP ING'!E15</f>
        <v>0</v>
      </c>
      <c r="K15" s="243">
        <f>'TP ING'!E16</f>
        <v>0</v>
      </c>
      <c r="L15" s="243">
        <f>'TP ING'!E17</f>
        <v>0</v>
      </c>
      <c r="M15" s="243">
        <f>'TP ING'!E18</f>
        <v>0</v>
      </c>
      <c r="N15" s="456"/>
      <c r="O15" s="243" t="s">
        <v>368</v>
      </c>
      <c r="P15" s="243" t="s">
        <v>369</v>
      </c>
      <c r="Q15" s="239" t="s">
        <v>370</v>
      </c>
      <c r="R15" s="456"/>
      <c r="S15" s="244"/>
      <c r="T15" s="244"/>
      <c r="U15" s="245" t="str">
        <f t="shared" ref="U15:AD15" si="0">D15</f>
        <v>dapat mengidentifikasi  waktu dengan menggunakan jam analog</v>
      </c>
      <c r="V15" s="245" t="str">
        <f t="shared" si="0"/>
        <v xml:space="preserve">dapat menyebutkan kegiatan sehari-hari menggunakan simple present </v>
      </c>
      <c r="W15" s="245" t="str">
        <f t="shared" si="0"/>
        <v>dapat menuliskan kegiatan sehari-hari dengan menggunakan adverbs of frequency (always, usually, sometimes, never)</v>
      </c>
      <c r="X15" s="245" t="str">
        <f t="shared" si="0"/>
        <v>dapat mengidentifikasi jenis-jenis kendaraan</v>
      </c>
      <c r="Y15" s="245" t="str">
        <f t="shared" si="0"/>
        <v>dapat membuat kalimat sederhana tentang kendaraan</v>
      </c>
      <c r="Z15" s="245">
        <f t="shared" si="0"/>
        <v>0</v>
      </c>
      <c r="AA15" s="245">
        <f t="shared" si="0"/>
        <v>0</v>
      </c>
      <c r="AB15" s="245">
        <f t="shared" si="0"/>
        <v>0</v>
      </c>
      <c r="AC15" s="245">
        <f t="shared" si="0"/>
        <v>0</v>
      </c>
      <c r="AD15" s="245">
        <f t="shared" si="0"/>
        <v>0</v>
      </c>
      <c r="AE15" s="246" t="str">
        <f t="shared" ref="AE15:AN15" si="1">U15</f>
        <v>dapat mengidentifikasi  waktu dengan menggunakan jam analog</v>
      </c>
      <c r="AF15" s="246" t="str">
        <f t="shared" si="1"/>
        <v xml:space="preserve">dapat menyebutkan kegiatan sehari-hari menggunakan simple present </v>
      </c>
      <c r="AG15" s="246" t="str">
        <f t="shared" si="1"/>
        <v>dapat menuliskan kegiatan sehari-hari dengan menggunakan adverbs of frequency (always, usually, sometimes, never)</v>
      </c>
      <c r="AH15" s="246" t="str">
        <f t="shared" si="1"/>
        <v>dapat mengidentifikasi jenis-jenis kendaraan</v>
      </c>
      <c r="AI15" s="246" t="str">
        <f t="shared" si="1"/>
        <v>dapat membuat kalimat sederhana tentang kendaraan</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dapat mengidentifikasi  waktu dengan menggunakan jam analog</v>
      </c>
      <c r="AZ15" s="245" t="str">
        <f t="shared" si="3"/>
        <v xml:space="preserve">dapat menyebutkan kegiatan sehari-hari menggunakan simple present </v>
      </c>
      <c r="BA15" s="245" t="str">
        <f t="shared" si="3"/>
        <v>dapat menuliskan kegiatan sehari-hari dengan menggunakan adverbs of frequency (always, usually, sometimes, never)</v>
      </c>
      <c r="BB15" s="245" t="str">
        <f t="shared" si="3"/>
        <v>dapat mengidentifikasi jenis-jenis kendaraan</v>
      </c>
      <c r="BC15" s="245" t="str">
        <f t="shared" si="3"/>
        <v>dapat membuat kalimat sederhana tentang kendaraan</v>
      </c>
      <c r="BD15" s="245">
        <f t="shared" si="3"/>
        <v>0</v>
      </c>
      <c r="BE15" s="245">
        <f t="shared" si="3"/>
        <v>0</v>
      </c>
      <c r="BF15" s="245">
        <f t="shared" si="3"/>
        <v>0</v>
      </c>
      <c r="BG15" s="245">
        <f t="shared" si="3"/>
        <v>0</v>
      </c>
      <c r="BH15" s="245">
        <f t="shared" si="3"/>
        <v>0</v>
      </c>
      <c r="BI15" s="246" t="str">
        <f t="shared" ref="BI15:BR15" si="4">AY15</f>
        <v>dapat mengidentifikasi  waktu dengan menggunakan jam analog</v>
      </c>
      <c r="BJ15" s="246" t="str">
        <f t="shared" si="4"/>
        <v xml:space="preserve">dapat menyebutkan kegiatan sehari-hari menggunakan simple present </v>
      </c>
      <c r="BK15" s="246" t="str">
        <f t="shared" si="4"/>
        <v>dapat menuliskan kegiatan sehari-hari dengan menggunakan adverbs of frequency (always, usually, sometimes, never)</v>
      </c>
      <c r="BL15" s="246" t="str">
        <f t="shared" si="4"/>
        <v>dapat mengidentifikasi jenis-jenis kendaraan</v>
      </c>
      <c r="BM15" s="246" t="str">
        <f t="shared" si="4"/>
        <v>dapat membuat kalimat sederhana tentang kendaraan</v>
      </c>
      <c r="BN15" s="246">
        <f t="shared" si="4"/>
        <v>0</v>
      </c>
      <c r="BO15" s="246">
        <f t="shared" si="4"/>
        <v>0</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6.5" customHeight="1">
      <c r="A16" s="190"/>
      <c r="B16" s="208">
        <f>'DATA PESERTA DIDIK'!A6</f>
        <v>1</v>
      </c>
      <c r="C16" s="248" t="str">
        <f>'DATA PESERTA DIDIK'!D6</f>
        <v>ABID AQILA PRANAJA</v>
      </c>
      <c r="D16" s="450">
        <v>88.333333333333329</v>
      </c>
      <c r="E16" s="249">
        <v>86.666666666666671</v>
      </c>
      <c r="F16" s="249">
        <v>83.333333333333329</v>
      </c>
      <c r="G16" s="249">
        <v>88</v>
      </c>
      <c r="H16" s="249">
        <v>91.5</v>
      </c>
      <c r="I16" s="249"/>
      <c r="J16" s="249"/>
      <c r="K16" s="249"/>
      <c r="L16" s="249"/>
      <c r="M16" s="249"/>
      <c r="N16" s="250">
        <f>IFERROR(AVERAGE(E16:M16),"-")</f>
        <v>87.375</v>
      </c>
      <c r="O16" s="251"/>
      <c r="P16" s="251">
        <v>90</v>
      </c>
      <c r="Q16" s="250">
        <f>IFERROR(AVERAGE(O16:P16),"-")</f>
        <v>90</v>
      </c>
      <c r="R16" s="250">
        <f>IFERROR(SUM(($G$11*N16)+($I$11*Q16))/($G$11+$I$11),"-")</f>
        <v>88.25</v>
      </c>
      <c r="S16" s="190"/>
      <c r="T16" s="190"/>
      <c r="U16" s="253">
        <f t="shared" ref="U16:AD16" si="6">IF(D16&gt;=$R$16,D16,"")</f>
        <v>88.333333333333329</v>
      </c>
      <c r="V16" s="253" t="str">
        <f t="shared" si="6"/>
        <v/>
      </c>
      <c r="W16" s="253" t="str">
        <f t="shared" si="6"/>
        <v/>
      </c>
      <c r="X16" s="253" t="str">
        <f t="shared" si="6"/>
        <v/>
      </c>
      <c r="Y16" s="253">
        <f t="shared" si="6"/>
        <v>91.5</v>
      </c>
      <c r="Z16" s="253" t="str">
        <f t="shared" si="6"/>
        <v/>
      </c>
      <c r="AA16" s="253" t="str">
        <f t="shared" si="6"/>
        <v/>
      </c>
      <c r="AB16" s="253" t="str">
        <f t="shared" si="6"/>
        <v/>
      </c>
      <c r="AC16" s="253" t="str">
        <f t="shared" si="6"/>
        <v/>
      </c>
      <c r="AD16" s="253" t="str">
        <f t="shared" si="6"/>
        <v/>
      </c>
      <c r="AE16" s="254">
        <f>IFERROR(RANK(U16,$U16:$AD16,0)+COUNTIF($U16:U16,U16)-1,"")</f>
        <v>2</v>
      </c>
      <c r="AF16" s="254" t="str">
        <f t="shared" ref="AF16:AN16" si="7">IFERROR(RANK(V16,$U16:$AD16,0)+COUNTIF($U16:V16,V16)-1,"")</f>
        <v/>
      </c>
      <c r="AG16" s="254" t="str">
        <f t="shared" si="7"/>
        <v/>
      </c>
      <c r="AH16" s="254" t="str">
        <f t="shared" si="7"/>
        <v/>
      </c>
      <c r="AI16" s="254">
        <f t="shared" si="7"/>
        <v>1</v>
      </c>
      <c r="AJ16" s="254" t="str">
        <f t="shared" si="7"/>
        <v/>
      </c>
      <c r="AK16" s="254" t="str">
        <f t="shared" si="7"/>
        <v/>
      </c>
      <c r="AL16" s="254" t="str">
        <f t="shared" si="7"/>
        <v/>
      </c>
      <c r="AM16" s="254" t="str">
        <f t="shared" si="7"/>
        <v/>
      </c>
      <c r="AN16" s="254" t="str">
        <f t="shared" si="7"/>
        <v/>
      </c>
      <c r="AO16" s="379" t="str">
        <f>IF(D16&gt;=R16,$D$15,"")</f>
        <v>dapat mengidentifikasi  waktu dengan menggunakan jam analog</v>
      </c>
      <c r="AP16" s="380" t="str">
        <f>IF(E16&gt;=R16,$E$15,"")</f>
        <v/>
      </c>
      <c r="AQ16" s="380" t="str">
        <f>IF(F16&gt;=R16,$F$15,"")</f>
        <v/>
      </c>
      <c r="AR16" s="380" t="str">
        <f>IF(G16&gt;=R16,$G$15,"")</f>
        <v/>
      </c>
      <c r="AS16" s="380" t="str">
        <f>IF(H16&gt;=R16,$H$15,"")</f>
        <v>dapat membuat kalimat sederhana tentang kendaraan</v>
      </c>
      <c r="AT16" s="380" t="str">
        <f>IF(I16&gt;=R16,$I$15,"")</f>
        <v/>
      </c>
      <c r="AU16" s="380" t="str">
        <f>IF(J16&gt;=R16,$J$15,"")</f>
        <v/>
      </c>
      <c r="AV16" s="380" t="str">
        <f>IF(K16&gt;=R16,$K$15,"")</f>
        <v/>
      </c>
      <c r="AW16" s="380" t="str">
        <f>IF(L16&gt;=R16,$L$15,"")</f>
        <v/>
      </c>
      <c r="AX16" s="380" t="str">
        <f>IF(M16&gt;=R16,$M$15,"")</f>
        <v/>
      </c>
      <c r="AY16" s="255" t="str">
        <f t="shared" ref="AY16:BH16" si="8">IF(D16&lt;$R$16,D16,"")</f>
        <v/>
      </c>
      <c r="AZ16" s="255">
        <f t="shared" si="8"/>
        <v>86.666666666666671</v>
      </c>
      <c r="BA16" s="255">
        <f t="shared" si="8"/>
        <v>83.333333333333329</v>
      </c>
      <c r="BB16" s="255">
        <f t="shared" si="8"/>
        <v>88</v>
      </c>
      <c r="BC16" s="255" t="str">
        <f t="shared" si="8"/>
        <v/>
      </c>
      <c r="BD16" s="255">
        <f t="shared" si="8"/>
        <v>0</v>
      </c>
      <c r="BE16" s="255">
        <f t="shared" si="8"/>
        <v>0</v>
      </c>
      <c r="BF16" s="255">
        <f t="shared" si="8"/>
        <v>0</v>
      </c>
      <c r="BG16" s="255">
        <f t="shared" si="8"/>
        <v>0</v>
      </c>
      <c r="BH16" s="255">
        <f t="shared" si="8"/>
        <v>0</v>
      </c>
      <c r="BI16" s="225" t="str">
        <f t="shared" ref="BI16:BR16" si="9">IFERROR(RANK(AY16,$AY16:$BH16,0)+COUNTIF($AY16:AY16,AY16)-1,"")</f>
        <v/>
      </c>
      <c r="BJ16" s="225">
        <f t="shared" si="9"/>
        <v>2</v>
      </c>
      <c r="BK16" s="225">
        <f t="shared" si="9"/>
        <v>3</v>
      </c>
      <c r="BL16" s="225">
        <f t="shared" si="9"/>
        <v>1</v>
      </c>
      <c r="BM16" s="225" t="str">
        <f t="shared" si="9"/>
        <v/>
      </c>
      <c r="BN16" s="225">
        <f t="shared" si="9"/>
        <v>4</v>
      </c>
      <c r="BO16" s="225">
        <f t="shared" si="9"/>
        <v>5</v>
      </c>
      <c r="BP16" s="225">
        <f t="shared" si="9"/>
        <v>6</v>
      </c>
      <c r="BQ16" s="225">
        <f t="shared" si="9"/>
        <v>7</v>
      </c>
      <c r="BR16" s="225">
        <f t="shared" si="9"/>
        <v>8</v>
      </c>
      <c r="BS16" s="379" t="str">
        <f>IF(D16&lt;R16,$D$15,"")</f>
        <v/>
      </c>
      <c r="BT16" s="377" t="str">
        <f>IF(E16&lt;R16,$E$15,"")</f>
        <v xml:space="preserve">dapat menyebutkan kegiatan sehari-hari menggunakan simple present </v>
      </c>
      <c r="BU16" s="377" t="str">
        <f>IF(F16&lt;R16,$F$15,"")</f>
        <v>dapat menuliskan kegiatan sehari-hari dengan menggunakan adverbs of frequency (always, usually, sometimes, never)</v>
      </c>
      <c r="BV16" s="377" t="str">
        <f>IF(G16&lt;R16,$G$15,"")</f>
        <v>dapat mengidentifikasi jenis-jenis kendaraan</v>
      </c>
      <c r="BW16" s="377" t="str">
        <f>IF(H16&lt;R16,$H$15,"")</f>
        <v/>
      </c>
      <c r="BX16" s="377">
        <f>IF(I16&lt;R16,$I$15,"")</f>
        <v>0</v>
      </c>
      <c r="BY16" s="377">
        <f>IF(J16&lt;R16,$J$15,"")</f>
        <v>0</v>
      </c>
      <c r="BZ16" s="377">
        <f>IF(K16&lt;R16,$K$15,"")</f>
        <v>0</v>
      </c>
      <c r="CA16" s="377">
        <f>IF(L16&lt;R16,$L$15,"")</f>
        <v>0</v>
      </c>
      <c r="CB16" s="377">
        <f>IF(M16&lt;R16,$M$15,"")</f>
        <v>0</v>
      </c>
      <c r="CC16" s="257" t="str">
        <f>CONCATENATE("Kompetensi dalam hal ",AO16,AP16,AQ16,AR16,AS16," sudah tercapai.")</f>
        <v>Kompetensi dalam hal dapat mengidentifikasi  waktu dengan menggunakan jam analogdapat membuat kalimat sederhana tentang kendaraan sudah tercapai.</v>
      </c>
      <c r="CD16" s="257" t="str">
        <f>CONCATENATE("Kompetensi dalam hal ",BS16,BT16,BU16,BV16,BW16," perlu ditingkatkan.")</f>
        <v>Kompetensi dalam hal dapat menyebutkan kegiatan sehari-hari menggunakan simple present dapat menuliskan kegiatan sehari-hari dengan menggunakan adverbs of frequency (always, usually, sometimes, never)dapat mengidentifikasi jenis-jenis kendaraan perlu ditingkatkan.</v>
      </c>
    </row>
    <row r="17" spans="1:82" ht="13.5" customHeight="1">
      <c r="A17" s="190"/>
      <c r="B17" s="208">
        <f>'DATA PESERTA DIDIK'!A7</f>
        <v>2</v>
      </c>
      <c r="C17" s="248" t="str">
        <f>'DATA PESERTA DIDIK'!D7</f>
        <v>ACHMAD IBRAHIM ARYASATYA</v>
      </c>
      <c r="D17" s="450">
        <v>81.666666666666671</v>
      </c>
      <c r="E17" s="249">
        <v>83.333333333333329</v>
      </c>
      <c r="F17" s="249">
        <v>80</v>
      </c>
      <c r="G17" s="249">
        <v>96</v>
      </c>
      <c r="H17" s="249">
        <v>91.5</v>
      </c>
      <c r="I17" s="249"/>
      <c r="J17" s="249"/>
      <c r="K17" s="249"/>
      <c r="L17" s="249"/>
      <c r="M17" s="249"/>
      <c r="N17" s="250">
        <f t="shared" ref="N17:N47" si="10">IFERROR(AVERAGE(E17:M17),"-")</f>
        <v>87.708333333333329</v>
      </c>
      <c r="O17" s="251"/>
      <c r="P17" s="251">
        <v>80</v>
      </c>
      <c r="Q17" s="250">
        <f t="shared" ref="Q17:Q65" si="11">IFERROR(AVERAGE(O17:P17),"-")</f>
        <v>80</v>
      </c>
      <c r="R17" s="250">
        <f t="shared" ref="R17:R65" si="12">IFERROR(SUM(($G$11*N17)+($I$11*Q17))/($G$11+$I$11),"-")</f>
        <v>85.138888888888886</v>
      </c>
      <c r="S17" s="190"/>
      <c r="T17" s="190"/>
      <c r="U17" s="253" t="str">
        <f t="shared" ref="U17:U65" si="13">IF(D17&gt;=$R$16,D17,"")</f>
        <v/>
      </c>
      <c r="V17" s="253" t="str">
        <f t="shared" ref="V17:V65" si="14">IF(E17&gt;=$R$16,E17,"")</f>
        <v/>
      </c>
      <c r="W17" s="253" t="str">
        <f t="shared" ref="W17:W65" si="15">IF(F17&gt;=$R$16,F17,"")</f>
        <v/>
      </c>
      <c r="X17" s="253">
        <f t="shared" ref="X17:X65" si="16">IF(G17&gt;=$R$16,G17,"")</f>
        <v>96</v>
      </c>
      <c r="Y17" s="253">
        <f t="shared" ref="Y17:Y65" si="17">IF(H17&gt;=$R$16,H17,"")</f>
        <v>91.5</v>
      </c>
      <c r="Z17" s="253" t="str">
        <f t="shared" ref="Z17:Z65" si="18">IF(I17&gt;=$R$16,I17,"")</f>
        <v/>
      </c>
      <c r="AA17" s="253" t="str">
        <f t="shared" ref="AA17:AA65" si="19">IF(J17&gt;=$R$16,J17,"")</f>
        <v/>
      </c>
      <c r="AB17" s="253" t="str">
        <f t="shared" ref="AB17:AB65" si="20">IF(K17&gt;=$R$16,K17,"")</f>
        <v/>
      </c>
      <c r="AC17" s="253" t="str">
        <f t="shared" ref="AC17:AC65" si="21">IF(L17&gt;=$R$16,L17,"")</f>
        <v/>
      </c>
      <c r="AD17" s="253" t="str">
        <f t="shared" ref="AD17:AD65" si="22">IF(M17&gt;=$R$16,M17,"")</f>
        <v/>
      </c>
      <c r="AE17" s="254" t="str">
        <f t="shared" ref="AE17:AN17" si="23">IFERROR(RANK(U17,$U17:$AD17,0)+COUNTIF($U17:U17,U17)-1,"")</f>
        <v/>
      </c>
      <c r="AF17" s="254" t="str">
        <f t="shared" si="23"/>
        <v/>
      </c>
      <c r="AG17" s="254" t="str">
        <f t="shared" si="23"/>
        <v/>
      </c>
      <c r="AH17" s="254">
        <f t="shared" si="23"/>
        <v>1</v>
      </c>
      <c r="AI17" s="254">
        <f t="shared" si="23"/>
        <v>2</v>
      </c>
      <c r="AJ17" s="254" t="str">
        <f t="shared" si="23"/>
        <v/>
      </c>
      <c r="AK17" s="254" t="str">
        <f t="shared" si="23"/>
        <v/>
      </c>
      <c r="AL17" s="254" t="str">
        <f t="shared" si="23"/>
        <v/>
      </c>
      <c r="AM17" s="254" t="str">
        <f t="shared" si="23"/>
        <v/>
      </c>
      <c r="AN17" s="254" t="str">
        <f t="shared" si="23"/>
        <v/>
      </c>
      <c r="AO17" s="379" t="str">
        <f t="shared" ref="AO17:AO65" si="24">IF(D17&gt;=R17,$D$15,"")</f>
        <v/>
      </c>
      <c r="AP17" s="380" t="str">
        <f t="shared" ref="AP17:AP65" si="25">IF(E17&gt;=R17,$E$15,"")</f>
        <v/>
      </c>
      <c r="AQ17" s="380" t="str">
        <f t="shared" ref="AQ17:AQ65" si="26">IF(F17&gt;=R17,$F$15,"")</f>
        <v/>
      </c>
      <c r="AR17" s="380" t="str">
        <f t="shared" ref="AR17:AR65" si="27">IF(G17&gt;=R17,$G$15,"")</f>
        <v>dapat mengidentifikasi jenis-jenis kendaraan</v>
      </c>
      <c r="AS17" s="380" t="str">
        <f t="shared" ref="AS17:AS65" si="28">IF(H17&gt;=R17,$H$15,"")</f>
        <v>dapat membuat kalimat sederhana tentang kendaraan</v>
      </c>
      <c r="AT17" s="380" t="str">
        <f t="shared" ref="AT17:AT65" si="29">IF(I17&gt;=R17,$I$15,"")</f>
        <v/>
      </c>
      <c r="AU17" s="380" t="str">
        <f t="shared" ref="AU17:AU65" si="30">IF(J17&gt;=R17,$J$15,"")</f>
        <v/>
      </c>
      <c r="AV17" s="380" t="str">
        <f t="shared" ref="AV17:AV65" si="31">IF(K17&gt;=R17,$K$15,"")</f>
        <v/>
      </c>
      <c r="AW17" s="380" t="str">
        <f t="shared" ref="AW17:AW65" si="32">IF(L17&gt;=R17,$L$15,"")</f>
        <v/>
      </c>
      <c r="AX17" s="380" t="str">
        <f t="shared" ref="AX17:AX65" si="33">IF(M17&gt;=R17,$M$15,"")</f>
        <v/>
      </c>
      <c r="AY17" s="255">
        <f t="shared" ref="AY17:AY65" si="34">IF(D17&lt;$R$16,D17,"")</f>
        <v>81.666666666666671</v>
      </c>
      <c r="AZ17" s="255">
        <f t="shared" ref="AZ17:AZ65" si="35">IF(E17&lt;$R$16,E17,"")</f>
        <v>83.333333333333329</v>
      </c>
      <c r="BA17" s="255">
        <f t="shared" ref="BA17:BA65" si="36">IF(F17&lt;$R$16,F17,"")</f>
        <v>80</v>
      </c>
      <c r="BB17" s="255" t="str">
        <f t="shared" ref="BB17:BB65" si="37">IF(G17&lt;$R$16,G17,"")</f>
        <v/>
      </c>
      <c r="BC17" s="255" t="str">
        <f t="shared" ref="BC17:BC65" si="38">IF(H17&lt;$R$16,H17,"")</f>
        <v/>
      </c>
      <c r="BD17" s="255">
        <f t="shared" ref="BD17:BD65" si="39">IF(I17&lt;$R$16,I17,"")</f>
        <v>0</v>
      </c>
      <c r="BE17" s="255">
        <f t="shared" ref="BE17:BE65" si="40">IF(J17&lt;$R$16,J17,"")</f>
        <v>0</v>
      </c>
      <c r="BF17" s="255">
        <f t="shared" ref="BF17:BF65" si="41">IF(K17&lt;$R$16,K17,"")</f>
        <v>0</v>
      </c>
      <c r="BG17" s="255">
        <f t="shared" ref="BG17:BG65" si="42">IF(L17&lt;$R$16,L17,"")</f>
        <v>0</v>
      </c>
      <c r="BH17" s="255">
        <f t="shared" ref="BH17:BH65" si="43">IF(M17&lt;$R$16,M17,"")</f>
        <v>0</v>
      </c>
      <c r="BI17" s="225">
        <f t="shared" ref="BI17:BR17" si="44">IFERROR(RANK(AY17,$AY17:$BH17,0)+COUNTIF($AY17:AY17,AY17)-1,"")</f>
        <v>2</v>
      </c>
      <c r="BJ17" s="225">
        <f t="shared" si="44"/>
        <v>1</v>
      </c>
      <c r="BK17" s="225">
        <f t="shared" si="44"/>
        <v>3</v>
      </c>
      <c r="BL17" s="225" t="str">
        <f t="shared" si="44"/>
        <v/>
      </c>
      <c r="BM17" s="225" t="str">
        <f t="shared" si="44"/>
        <v/>
      </c>
      <c r="BN17" s="225">
        <f t="shared" si="44"/>
        <v>4</v>
      </c>
      <c r="BO17" s="225">
        <f t="shared" si="44"/>
        <v>5</v>
      </c>
      <c r="BP17" s="225">
        <f t="shared" si="44"/>
        <v>6</v>
      </c>
      <c r="BQ17" s="225">
        <f t="shared" si="44"/>
        <v>7</v>
      </c>
      <c r="BR17" s="225">
        <f t="shared" si="44"/>
        <v>8</v>
      </c>
      <c r="BS17" s="379" t="str">
        <f t="shared" ref="BS17:BS65" si="45">IF(D17&lt;R17,$D$15,"")</f>
        <v>dapat mengidentifikasi  waktu dengan menggunakan jam analog</v>
      </c>
      <c r="BT17" s="377" t="str">
        <f t="shared" ref="BT17:BT65" si="46">IF(E17&lt;R17,$E$15,"")</f>
        <v xml:space="preserve">dapat menyebutkan kegiatan sehari-hari menggunakan simple present </v>
      </c>
      <c r="BU17" s="377" t="str">
        <f t="shared" ref="BU17:BU65" si="47">IF(F17&lt;R17,$F$15,"")</f>
        <v>dapat menuliskan kegiatan sehari-hari dengan menggunakan adverbs of frequency (always, usually, sometimes, never)</v>
      </c>
      <c r="BV17" s="377" t="str">
        <f t="shared" ref="BV17:BV65" si="48">IF(G17&lt;R17,$G$15,"")</f>
        <v/>
      </c>
      <c r="BW17" s="377" t="str">
        <f t="shared" ref="BW17:BW65" si="49">IF(H17&lt;R17,$H$15,"")</f>
        <v/>
      </c>
      <c r="BX17" s="377">
        <f t="shared" ref="BX17:BX65" si="50">IF(I17&lt;R17,$I$15,"")</f>
        <v>0</v>
      </c>
      <c r="BY17" s="377">
        <f t="shared" ref="BY17:BY65" si="51">IF(J17&lt;R17,$J$15,"")</f>
        <v>0</v>
      </c>
      <c r="BZ17" s="377">
        <f t="shared" ref="BZ17:BZ65" si="52">IF(K17&lt;R17,$K$15,"")</f>
        <v>0</v>
      </c>
      <c r="CA17" s="377">
        <f t="shared" ref="CA17:CA65" si="53">IF(L17&lt;R17,$L$15,"")</f>
        <v>0</v>
      </c>
      <c r="CB17" s="377">
        <f t="shared" ref="CB17:CB65" si="54">IF(M17&lt;R17,$M$15,"")</f>
        <v>0</v>
      </c>
      <c r="CC17" s="257" t="str">
        <f t="shared" ref="CC17:CC65" si="55">CONCATENATE("Kompetensi dalam hal ",AO17,AP17,AQ17,AR17,AS17," sudah tercapai.")</f>
        <v>Kompetensi dalam hal dapat mengidentifikasi jenis-jenis kendaraandapat membuat kalimat sederhana tentang kendaraan sudah tercapai.</v>
      </c>
      <c r="CD17" s="257" t="str">
        <f t="shared" ref="CD17:CD65" si="56">CONCATENATE("Kompetensi dalam hal ",BS17,BT17,BU17,BV17,BW17," perlu ditingkatkan.")</f>
        <v>Kompetensi dalam hal dapat mengidentifikasi  waktu dengan menggunakan jam analogdapat menyebutkan kegiatan sehari-hari menggunakan simple present dapat menuliskan kegiatan sehari-hari dengan menggunakan adverbs of frequency (always, usually, sometimes, never) perlu ditingkatkan.</v>
      </c>
    </row>
    <row r="18" spans="1:82" ht="13.5" customHeight="1">
      <c r="A18" s="190"/>
      <c r="B18" s="208">
        <f>'DATA PESERTA DIDIK'!A8</f>
        <v>3</v>
      </c>
      <c r="C18" s="248" t="str">
        <f>'DATA PESERTA DIDIK'!D8</f>
        <v>AKIRA KISSA ZHAFIRAH</v>
      </c>
      <c r="D18" s="450">
        <v>98.5</v>
      </c>
      <c r="E18" s="249">
        <v>97</v>
      </c>
      <c r="F18" s="249">
        <v>98.666666666666671</v>
      </c>
      <c r="G18" s="249">
        <v>97.666666666666671</v>
      </c>
      <c r="H18" s="249">
        <v>98.5</v>
      </c>
      <c r="I18" s="249"/>
      <c r="J18" s="249"/>
      <c r="K18" s="249"/>
      <c r="L18" s="249"/>
      <c r="M18" s="249"/>
      <c r="N18" s="250">
        <f t="shared" si="10"/>
        <v>97.958333333333343</v>
      </c>
      <c r="O18" s="251"/>
      <c r="P18" s="251">
        <v>94.285784285784302</v>
      </c>
      <c r="Q18" s="250">
        <f t="shared" si="11"/>
        <v>94.285784285784302</v>
      </c>
      <c r="R18" s="250">
        <f t="shared" si="12"/>
        <v>96.734150317483667</v>
      </c>
      <c r="S18" s="190"/>
      <c r="T18" s="190"/>
      <c r="U18" s="253">
        <f t="shared" si="13"/>
        <v>98.5</v>
      </c>
      <c r="V18" s="253">
        <f t="shared" si="14"/>
        <v>97</v>
      </c>
      <c r="W18" s="253">
        <f t="shared" si="15"/>
        <v>98.666666666666671</v>
      </c>
      <c r="X18" s="253">
        <f t="shared" si="16"/>
        <v>97.666666666666671</v>
      </c>
      <c r="Y18" s="253">
        <f t="shared" si="17"/>
        <v>98.5</v>
      </c>
      <c r="Z18" s="253" t="str">
        <f t="shared" si="18"/>
        <v/>
      </c>
      <c r="AA18" s="253" t="str">
        <f t="shared" si="19"/>
        <v/>
      </c>
      <c r="AB18" s="253" t="str">
        <f t="shared" si="20"/>
        <v/>
      </c>
      <c r="AC18" s="253" t="str">
        <f t="shared" si="21"/>
        <v/>
      </c>
      <c r="AD18" s="253" t="str">
        <f t="shared" si="22"/>
        <v/>
      </c>
      <c r="AE18" s="254">
        <f t="shared" ref="AE18:AN18" si="57">IFERROR(RANK(U18,$U18:$AD18,0)+COUNTIF($U18:U18,U18)-1,"")</f>
        <v>2</v>
      </c>
      <c r="AF18" s="254">
        <f t="shared" si="57"/>
        <v>5</v>
      </c>
      <c r="AG18" s="254">
        <f t="shared" si="57"/>
        <v>1</v>
      </c>
      <c r="AH18" s="254">
        <f t="shared" si="57"/>
        <v>4</v>
      </c>
      <c r="AI18" s="254">
        <f t="shared" si="57"/>
        <v>3</v>
      </c>
      <c r="AJ18" s="254" t="str">
        <f t="shared" si="57"/>
        <v/>
      </c>
      <c r="AK18" s="254" t="str">
        <f t="shared" si="57"/>
        <v/>
      </c>
      <c r="AL18" s="254" t="str">
        <f t="shared" si="57"/>
        <v/>
      </c>
      <c r="AM18" s="254" t="str">
        <f t="shared" si="57"/>
        <v/>
      </c>
      <c r="AN18" s="254" t="str">
        <f t="shared" si="57"/>
        <v/>
      </c>
      <c r="AO18" s="379" t="str">
        <f t="shared" si="24"/>
        <v>dapat mengidentifikasi  waktu dengan menggunakan jam analog</v>
      </c>
      <c r="AP18" s="380" t="str">
        <f t="shared" si="25"/>
        <v xml:space="preserve">dapat menyebutkan kegiatan sehari-hari menggunakan simple present </v>
      </c>
      <c r="AQ18" s="380" t="str">
        <f t="shared" si="26"/>
        <v>dapat menuliskan kegiatan sehari-hari dengan menggunakan adverbs of frequency (always, usually, sometimes, never)</v>
      </c>
      <c r="AR18" s="380" t="str">
        <f t="shared" si="27"/>
        <v>dapat mengidentifikasi jenis-jenis kendaraan</v>
      </c>
      <c r="AS18" s="380" t="str">
        <f t="shared" si="28"/>
        <v>dapat membuat kalimat sederhana tentang kendaraan</v>
      </c>
      <c r="AT18" s="380" t="str">
        <f t="shared" si="29"/>
        <v/>
      </c>
      <c r="AU18" s="380" t="str">
        <f t="shared" si="30"/>
        <v/>
      </c>
      <c r="AV18" s="380" t="str">
        <f t="shared" si="31"/>
        <v/>
      </c>
      <c r="AW18" s="380" t="str">
        <f t="shared" si="32"/>
        <v/>
      </c>
      <c r="AX18" s="380" t="str">
        <f t="shared" si="33"/>
        <v/>
      </c>
      <c r="AY18" s="255" t="str">
        <f t="shared" si="34"/>
        <v/>
      </c>
      <c r="AZ18" s="255" t="str">
        <f t="shared" si="35"/>
        <v/>
      </c>
      <c r="BA18" s="255" t="str">
        <f t="shared" si="36"/>
        <v/>
      </c>
      <c r="BB18" s="255" t="str">
        <f t="shared" si="37"/>
        <v/>
      </c>
      <c r="BC18" s="255" t="str">
        <f t="shared" si="38"/>
        <v/>
      </c>
      <c r="BD18" s="255">
        <f t="shared" si="39"/>
        <v>0</v>
      </c>
      <c r="BE18" s="255">
        <f t="shared" si="40"/>
        <v>0</v>
      </c>
      <c r="BF18" s="255">
        <f t="shared" si="41"/>
        <v>0</v>
      </c>
      <c r="BG18" s="255">
        <f t="shared" si="42"/>
        <v>0</v>
      </c>
      <c r="BH18" s="255">
        <f t="shared" si="43"/>
        <v>0</v>
      </c>
      <c r="BI18" s="225" t="str">
        <f t="shared" ref="BI18:BR18" si="58">IFERROR(RANK(AY18,$AY18:$BH18,0)+COUNTIF($AY18:AY18,AY18)-1,"")</f>
        <v/>
      </c>
      <c r="BJ18" s="225" t="str">
        <f t="shared" si="58"/>
        <v/>
      </c>
      <c r="BK18" s="225" t="str">
        <f t="shared" si="58"/>
        <v/>
      </c>
      <c r="BL18" s="225" t="str">
        <f t="shared" si="58"/>
        <v/>
      </c>
      <c r="BM18" s="225" t="str">
        <f t="shared" si="58"/>
        <v/>
      </c>
      <c r="BN18" s="225">
        <f t="shared" si="58"/>
        <v>1</v>
      </c>
      <c r="BO18" s="225">
        <f t="shared" si="58"/>
        <v>2</v>
      </c>
      <c r="BP18" s="225">
        <f t="shared" si="58"/>
        <v>3</v>
      </c>
      <c r="BQ18" s="225">
        <f t="shared" si="58"/>
        <v>4</v>
      </c>
      <c r="BR18" s="225">
        <f t="shared" si="58"/>
        <v>5</v>
      </c>
      <c r="BS18" s="379" t="str">
        <f t="shared" si="45"/>
        <v/>
      </c>
      <c r="BT18" s="377" t="str">
        <f t="shared" si="46"/>
        <v/>
      </c>
      <c r="BU18" s="377" t="str">
        <f t="shared" si="47"/>
        <v/>
      </c>
      <c r="BV18" s="377" t="str">
        <f t="shared" si="48"/>
        <v/>
      </c>
      <c r="BW18" s="377" t="str">
        <f t="shared" si="49"/>
        <v/>
      </c>
      <c r="BX18" s="377">
        <f t="shared" si="50"/>
        <v>0</v>
      </c>
      <c r="BY18" s="377">
        <f t="shared" si="51"/>
        <v>0</v>
      </c>
      <c r="BZ18" s="377">
        <f t="shared" si="52"/>
        <v>0</v>
      </c>
      <c r="CA18" s="377">
        <f t="shared" si="53"/>
        <v>0</v>
      </c>
      <c r="CB18" s="377">
        <f t="shared" si="54"/>
        <v>0</v>
      </c>
      <c r="CC18"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sudah tercapai.</v>
      </c>
      <c r="CD18" s="257" t="str">
        <f t="shared" si="56"/>
        <v>Kompetensi dalam hal  perlu ditingkatkan.</v>
      </c>
    </row>
    <row r="19" spans="1:82" ht="13.5" customHeight="1">
      <c r="A19" s="190"/>
      <c r="B19" s="208">
        <f>'DATA PESERTA DIDIK'!A9</f>
        <v>4</v>
      </c>
      <c r="C19" s="248" t="str">
        <f>'DATA PESERTA DIDIK'!D9</f>
        <v>ALANA SALSABILA</v>
      </c>
      <c r="D19" s="450">
        <v>94.166666666666671</v>
      </c>
      <c r="E19" s="249">
        <v>82.5</v>
      </c>
      <c r="F19" s="249">
        <v>90</v>
      </c>
      <c r="G19" s="249">
        <v>95.666666666666671</v>
      </c>
      <c r="H19" s="249">
        <v>88.5</v>
      </c>
      <c r="I19" s="249"/>
      <c r="J19" s="249"/>
      <c r="K19" s="249"/>
      <c r="L19" s="249"/>
      <c r="M19" s="249"/>
      <c r="N19" s="250">
        <f t="shared" si="10"/>
        <v>89.166666666666671</v>
      </c>
      <c r="O19" s="251"/>
      <c r="P19" s="251">
        <v>92.857842857842897</v>
      </c>
      <c r="Q19" s="250">
        <f t="shared" si="11"/>
        <v>92.857842857842897</v>
      </c>
      <c r="R19" s="250">
        <f t="shared" si="12"/>
        <v>90.397058730392075</v>
      </c>
      <c r="S19" s="190"/>
      <c r="T19" s="190"/>
      <c r="U19" s="253">
        <f t="shared" si="13"/>
        <v>94.166666666666671</v>
      </c>
      <c r="V19" s="253" t="str">
        <f t="shared" si="14"/>
        <v/>
      </c>
      <c r="W19" s="253">
        <f t="shared" si="15"/>
        <v>90</v>
      </c>
      <c r="X19" s="253">
        <f t="shared" si="16"/>
        <v>95.666666666666671</v>
      </c>
      <c r="Y19" s="253">
        <f t="shared" si="17"/>
        <v>88.5</v>
      </c>
      <c r="Z19" s="253" t="str">
        <f t="shared" si="18"/>
        <v/>
      </c>
      <c r="AA19" s="253" t="str">
        <f t="shared" si="19"/>
        <v/>
      </c>
      <c r="AB19" s="253" t="str">
        <f t="shared" si="20"/>
        <v/>
      </c>
      <c r="AC19" s="253" t="str">
        <f t="shared" si="21"/>
        <v/>
      </c>
      <c r="AD19" s="253" t="str">
        <f t="shared" si="22"/>
        <v/>
      </c>
      <c r="AE19" s="254">
        <f t="shared" ref="AE19:AN19" si="59">IFERROR(RANK(U19,$U19:$AD19,0)+COUNTIF($U19:U19,U19)-1,"")</f>
        <v>2</v>
      </c>
      <c r="AF19" s="254" t="str">
        <f t="shared" si="59"/>
        <v/>
      </c>
      <c r="AG19" s="254">
        <f t="shared" si="59"/>
        <v>3</v>
      </c>
      <c r="AH19" s="254">
        <f t="shared" si="59"/>
        <v>1</v>
      </c>
      <c r="AI19" s="254">
        <f t="shared" si="59"/>
        <v>4</v>
      </c>
      <c r="AJ19" s="254" t="str">
        <f t="shared" si="59"/>
        <v/>
      </c>
      <c r="AK19" s="254" t="str">
        <f t="shared" si="59"/>
        <v/>
      </c>
      <c r="AL19" s="254" t="str">
        <f t="shared" si="59"/>
        <v/>
      </c>
      <c r="AM19" s="254" t="str">
        <f t="shared" si="59"/>
        <v/>
      </c>
      <c r="AN19" s="254" t="str">
        <f t="shared" si="59"/>
        <v/>
      </c>
      <c r="AO19" s="379" t="str">
        <f t="shared" si="24"/>
        <v>dapat mengidentifikasi  waktu dengan menggunakan jam analog</v>
      </c>
      <c r="AP19" s="380" t="str">
        <f t="shared" si="25"/>
        <v/>
      </c>
      <c r="AQ19" s="380" t="str">
        <f t="shared" si="26"/>
        <v/>
      </c>
      <c r="AR19" s="380" t="str">
        <f t="shared" si="27"/>
        <v>dapat mengidentifikasi jenis-jenis kendaraan</v>
      </c>
      <c r="AS19" s="380" t="str">
        <f t="shared" si="28"/>
        <v/>
      </c>
      <c r="AT19" s="380" t="str">
        <f t="shared" si="29"/>
        <v/>
      </c>
      <c r="AU19" s="380" t="str">
        <f t="shared" si="30"/>
        <v/>
      </c>
      <c r="AV19" s="380" t="str">
        <f t="shared" si="31"/>
        <v/>
      </c>
      <c r="AW19" s="380" t="str">
        <f t="shared" si="32"/>
        <v/>
      </c>
      <c r="AX19" s="380" t="str">
        <f t="shared" si="33"/>
        <v/>
      </c>
      <c r="AY19" s="255" t="str">
        <f t="shared" si="34"/>
        <v/>
      </c>
      <c r="AZ19" s="255">
        <f t="shared" si="35"/>
        <v>82.5</v>
      </c>
      <c r="BA19" s="255" t="str">
        <f t="shared" si="36"/>
        <v/>
      </c>
      <c r="BB19" s="255" t="str">
        <f t="shared" si="37"/>
        <v/>
      </c>
      <c r="BC19" s="255" t="str">
        <f t="shared" si="38"/>
        <v/>
      </c>
      <c r="BD19" s="255">
        <f t="shared" si="39"/>
        <v>0</v>
      </c>
      <c r="BE19" s="255">
        <f t="shared" si="40"/>
        <v>0</v>
      </c>
      <c r="BF19" s="255">
        <f t="shared" si="41"/>
        <v>0</v>
      </c>
      <c r="BG19" s="255">
        <f t="shared" si="42"/>
        <v>0</v>
      </c>
      <c r="BH19" s="255">
        <f t="shared" si="43"/>
        <v>0</v>
      </c>
      <c r="BI19" s="225" t="str">
        <f t="shared" ref="BI19:BR19" si="60">IFERROR(RANK(AY19,$AY19:$BH19,0)+COUNTIF($AY19:AY19,AY19)-1,"")</f>
        <v/>
      </c>
      <c r="BJ19" s="225">
        <f t="shared" si="60"/>
        <v>1</v>
      </c>
      <c r="BK19" s="225" t="str">
        <f t="shared" si="60"/>
        <v/>
      </c>
      <c r="BL19" s="225" t="str">
        <f t="shared" si="60"/>
        <v/>
      </c>
      <c r="BM19" s="225" t="str">
        <f t="shared" si="60"/>
        <v/>
      </c>
      <c r="BN19" s="225">
        <f t="shared" si="60"/>
        <v>2</v>
      </c>
      <c r="BO19" s="225">
        <f t="shared" si="60"/>
        <v>3</v>
      </c>
      <c r="BP19" s="225">
        <f t="shared" si="60"/>
        <v>4</v>
      </c>
      <c r="BQ19" s="225">
        <f t="shared" si="60"/>
        <v>5</v>
      </c>
      <c r="BR19" s="225">
        <f t="shared" si="60"/>
        <v>6</v>
      </c>
      <c r="BS19" s="379" t="str">
        <f t="shared" si="45"/>
        <v/>
      </c>
      <c r="BT19" s="377" t="str">
        <f t="shared" si="46"/>
        <v xml:space="preserve">dapat menyebutkan kegiatan sehari-hari menggunakan simple present </v>
      </c>
      <c r="BU19" s="377" t="str">
        <f t="shared" si="47"/>
        <v>dapat menuliskan kegiatan sehari-hari dengan menggunakan adverbs of frequency (always, usually, sometimes, never)</v>
      </c>
      <c r="BV19" s="377" t="str">
        <f t="shared" si="48"/>
        <v/>
      </c>
      <c r="BW19" s="377" t="str">
        <f t="shared" si="49"/>
        <v>dapat membuat kalimat sederhana tentang kendaraan</v>
      </c>
      <c r="BX19" s="377">
        <f t="shared" si="50"/>
        <v>0</v>
      </c>
      <c r="BY19" s="377">
        <f t="shared" si="51"/>
        <v>0</v>
      </c>
      <c r="BZ19" s="377">
        <f t="shared" si="52"/>
        <v>0</v>
      </c>
      <c r="CA19" s="377">
        <f t="shared" si="53"/>
        <v>0</v>
      </c>
      <c r="CB19" s="377">
        <f t="shared" si="54"/>
        <v>0</v>
      </c>
      <c r="CC19" s="257" t="str">
        <f t="shared" si="55"/>
        <v>Kompetensi dalam hal dapat mengidentifikasi  waktu dengan menggunakan jam analogdapat mengidentifikasi jenis-jenis kendaraan sudah tercapai.</v>
      </c>
      <c r="CD19" s="257" t="str">
        <f t="shared" si="56"/>
        <v>Kompetensi dalam hal dapat menyebutkan kegiatan sehari-hari menggunakan simple present dapat menuliskan kegiatan sehari-hari dengan menggunakan adverbs of frequency (always, usually, sometimes, never)dapat membuat kalimat sederhana tentang kendaraan perlu ditingkatkan.</v>
      </c>
    </row>
    <row r="20" spans="1:82" ht="13.5" customHeight="1">
      <c r="A20" s="190"/>
      <c r="B20" s="208">
        <f>'DATA PESERTA DIDIK'!A10</f>
        <v>5</v>
      </c>
      <c r="C20" s="248" t="str">
        <f>'DATA PESERTA DIDIK'!D10</f>
        <v>ANDRA MAHARDIKA IBRAHIM</v>
      </c>
      <c r="D20" s="450">
        <v>98.333333333333329</v>
      </c>
      <c r="E20" s="249">
        <v>100</v>
      </c>
      <c r="F20" s="249">
        <v>90</v>
      </c>
      <c r="G20" s="249">
        <v>97.666666666666671</v>
      </c>
      <c r="H20" s="249">
        <v>85.5</v>
      </c>
      <c r="I20" s="249"/>
      <c r="J20" s="249"/>
      <c r="K20" s="249"/>
      <c r="L20" s="249"/>
      <c r="M20" s="249"/>
      <c r="N20" s="250">
        <f t="shared" si="10"/>
        <v>93.291666666666671</v>
      </c>
      <c r="O20" s="251"/>
      <c r="P20" s="251">
        <v>97.142857842857794</v>
      </c>
      <c r="Q20" s="250">
        <f t="shared" si="11"/>
        <v>97.142857842857794</v>
      </c>
      <c r="R20" s="250">
        <f t="shared" si="12"/>
        <v>94.575397058730388</v>
      </c>
      <c r="S20" s="190"/>
      <c r="T20" s="190"/>
      <c r="U20" s="253">
        <f t="shared" si="13"/>
        <v>98.333333333333329</v>
      </c>
      <c r="V20" s="253">
        <f t="shared" si="14"/>
        <v>100</v>
      </c>
      <c r="W20" s="253">
        <f t="shared" si="15"/>
        <v>90</v>
      </c>
      <c r="X20" s="253">
        <f t="shared" si="16"/>
        <v>97.666666666666671</v>
      </c>
      <c r="Y20" s="253" t="str">
        <f t="shared" si="17"/>
        <v/>
      </c>
      <c r="Z20" s="253" t="str">
        <f t="shared" si="18"/>
        <v/>
      </c>
      <c r="AA20" s="253" t="str">
        <f t="shared" si="19"/>
        <v/>
      </c>
      <c r="AB20" s="253" t="str">
        <f t="shared" si="20"/>
        <v/>
      </c>
      <c r="AC20" s="253" t="str">
        <f t="shared" si="21"/>
        <v/>
      </c>
      <c r="AD20" s="253" t="str">
        <f t="shared" si="22"/>
        <v/>
      </c>
      <c r="AE20" s="254">
        <f t="shared" ref="AE20:AN20" si="61">IFERROR(RANK(U20,$U20:$AD20,0)+COUNTIF($U20:U20,U20)-1,"")</f>
        <v>2</v>
      </c>
      <c r="AF20" s="254">
        <f t="shared" si="61"/>
        <v>1</v>
      </c>
      <c r="AG20" s="254">
        <f t="shared" si="61"/>
        <v>4</v>
      </c>
      <c r="AH20" s="254">
        <f t="shared" si="61"/>
        <v>3</v>
      </c>
      <c r="AI20" s="254" t="str">
        <f t="shared" si="61"/>
        <v/>
      </c>
      <c r="AJ20" s="254" t="str">
        <f t="shared" si="61"/>
        <v/>
      </c>
      <c r="AK20" s="254" t="str">
        <f t="shared" si="61"/>
        <v/>
      </c>
      <c r="AL20" s="254" t="str">
        <f t="shared" si="61"/>
        <v/>
      </c>
      <c r="AM20" s="254" t="str">
        <f t="shared" si="61"/>
        <v/>
      </c>
      <c r="AN20" s="254" t="str">
        <f t="shared" si="61"/>
        <v/>
      </c>
      <c r="AO20" s="379" t="str">
        <f t="shared" si="24"/>
        <v>dapat mengidentifikasi  waktu dengan menggunakan jam analog</v>
      </c>
      <c r="AP20" s="380" t="str">
        <f t="shared" si="25"/>
        <v xml:space="preserve">dapat menyebutkan kegiatan sehari-hari menggunakan simple present </v>
      </c>
      <c r="AQ20" s="380" t="str">
        <f t="shared" si="26"/>
        <v/>
      </c>
      <c r="AR20" s="380" t="str">
        <f t="shared" si="27"/>
        <v>dapat mengidentifikasi jenis-jenis kendaraan</v>
      </c>
      <c r="AS20" s="380" t="str">
        <f t="shared" si="28"/>
        <v/>
      </c>
      <c r="AT20" s="380" t="str">
        <f t="shared" si="29"/>
        <v/>
      </c>
      <c r="AU20" s="380" t="str">
        <f t="shared" si="30"/>
        <v/>
      </c>
      <c r="AV20" s="380" t="str">
        <f t="shared" si="31"/>
        <v/>
      </c>
      <c r="AW20" s="380" t="str">
        <f t="shared" si="32"/>
        <v/>
      </c>
      <c r="AX20" s="380" t="str">
        <f t="shared" si="33"/>
        <v/>
      </c>
      <c r="AY20" s="255" t="str">
        <f t="shared" si="34"/>
        <v/>
      </c>
      <c r="AZ20" s="255" t="str">
        <f t="shared" si="35"/>
        <v/>
      </c>
      <c r="BA20" s="255" t="str">
        <f t="shared" si="36"/>
        <v/>
      </c>
      <c r="BB20" s="255" t="str">
        <f t="shared" si="37"/>
        <v/>
      </c>
      <c r="BC20" s="255">
        <f t="shared" si="38"/>
        <v>85.5</v>
      </c>
      <c r="BD20" s="255">
        <f t="shared" si="39"/>
        <v>0</v>
      </c>
      <c r="BE20" s="255">
        <f t="shared" si="40"/>
        <v>0</v>
      </c>
      <c r="BF20" s="255">
        <f t="shared" si="41"/>
        <v>0</v>
      </c>
      <c r="BG20" s="255">
        <f t="shared" si="42"/>
        <v>0</v>
      </c>
      <c r="BH20" s="255">
        <f t="shared" si="43"/>
        <v>0</v>
      </c>
      <c r="BI20" s="225" t="str">
        <f t="shared" ref="BI20:BR20" si="62">IFERROR(RANK(AY20,$AY20:$BH20,0)+COUNTIF($AY20:AY20,AY20)-1,"")</f>
        <v/>
      </c>
      <c r="BJ20" s="225" t="str">
        <f t="shared" si="62"/>
        <v/>
      </c>
      <c r="BK20" s="225" t="str">
        <f t="shared" si="62"/>
        <v/>
      </c>
      <c r="BL20" s="225" t="str">
        <f t="shared" si="62"/>
        <v/>
      </c>
      <c r="BM20" s="225">
        <f t="shared" si="62"/>
        <v>1</v>
      </c>
      <c r="BN20" s="225">
        <f t="shared" si="62"/>
        <v>2</v>
      </c>
      <c r="BO20" s="225">
        <f t="shared" si="62"/>
        <v>3</v>
      </c>
      <c r="BP20" s="225">
        <f t="shared" si="62"/>
        <v>4</v>
      </c>
      <c r="BQ20" s="225">
        <f t="shared" si="62"/>
        <v>5</v>
      </c>
      <c r="BR20" s="225">
        <f t="shared" si="62"/>
        <v>6</v>
      </c>
      <c r="BS20" s="379" t="str">
        <f t="shared" si="45"/>
        <v/>
      </c>
      <c r="BT20" s="377" t="str">
        <f t="shared" si="46"/>
        <v/>
      </c>
      <c r="BU20" s="377" t="str">
        <f t="shared" si="47"/>
        <v>dapat menuliskan kegiatan sehari-hari dengan menggunakan adverbs of frequency (always, usually, sometimes, never)</v>
      </c>
      <c r="BV20" s="377" t="str">
        <f t="shared" si="48"/>
        <v/>
      </c>
      <c r="BW20" s="377" t="str">
        <f t="shared" si="49"/>
        <v>dapat membuat kalimat sederhana tentang kendaraan</v>
      </c>
      <c r="BX20" s="377">
        <f t="shared" si="50"/>
        <v>0</v>
      </c>
      <c r="BY20" s="377">
        <f t="shared" si="51"/>
        <v>0</v>
      </c>
      <c r="BZ20" s="377">
        <f t="shared" si="52"/>
        <v>0</v>
      </c>
      <c r="CA20" s="377">
        <f t="shared" si="53"/>
        <v>0</v>
      </c>
      <c r="CB20" s="377">
        <f t="shared" si="54"/>
        <v>0</v>
      </c>
      <c r="CC20" s="257" t="str">
        <f t="shared" si="55"/>
        <v>Kompetensi dalam hal dapat mengidentifikasi  waktu dengan menggunakan jam analogdapat menyebutkan kegiatan sehari-hari menggunakan simple present dapat mengidentifikasi jenis-jenis kendaraan sudah tercapai.</v>
      </c>
      <c r="CD20" s="257" t="str">
        <f t="shared" si="56"/>
        <v>Kompetensi dalam hal dapat menuliskan kegiatan sehari-hari dengan menggunakan adverbs of frequency (always, usually, sometimes, never)dapat membuat kalimat sederhana tentang kendaraan perlu ditingkatkan.</v>
      </c>
    </row>
    <row r="21" spans="1:82" ht="13.5" customHeight="1">
      <c r="A21" s="190"/>
      <c r="B21" s="208">
        <f>'DATA PESERTA DIDIK'!A11</f>
        <v>6</v>
      </c>
      <c r="C21" s="248" t="str">
        <f>'DATA PESERTA DIDIK'!D11</f>
        <v>ANINDYASWARI SEKAR TRIANDITA</v>
      </c>
      <c r="D21" s="450">
        <v>83.333333333333329</v>
      </c>
      <c r="E21" s="249">
        <v>85</v>
      </c>
      <c r="F21" s="249">
        <v>83.333333333333329</v>
      </c>
      <c r="G21" s="249">
        <v>82.333333333333329</v>
      </c>
      <c r="H21" s="249">
        <v>95.5</v>
      </c>
      <c r="I21" s="249"/>
      <c r="J21" s="249"/>
      <c r="K21" s="249"/>
      <c r="L21" s="249"/>
      <c r="M21" s="249"/>
      <c r="N21" s="250">
        <f t="shared" si="10"/>
        <v>86.541666666666657</v>
      </c>
      <c r="O21" s="251"/>
      <c r="P21" s="251">
        <v>80</v>
      </c>
      <c r="Q21" s="250">
        <f t="shared" si="11"/>
        <v>80</v>
      </c>
      <c r="R21" s="250">
        <f t="shared" si="12"/>
        <v>84.3611111111111</v>
      </c>
      <c r="S21" s="190"/>
      <c r="T21" s="190"/>
      <c r="U21" s="253" t="str">
        <f t="shared" si="13"/>
        <v/>
      </c>
      <c r="V21" s="253" t="str">
        <f t="shared" si="14"/>
        <v/>
      </c>
      <c r="W21" s="253" t="str">
        <f t="shared" si="15"/>
        <v/>
      </c>
      <c r="X21" s="253" t="str">
        <f t="shared" si="16"/>
        <v/>
      </c>
      <c r="Y21" s="253">
        <f t="shared" si="17"/>
        <v>95.5</v>
      </c>
      <c r="Z21" s="253" t="str">
        <f t="shared" si="18"/>
        <v/>
      </c>
      <c r="AA21" s="253" t="str">
        <f t="shared" si="19"/>
        <v/>
      </c>
      <c r="AB21" s="253" t="str">
        <f t="shared" si="20"/>
        <v/>
      </c>
      <c r="AC21" s="253" t="str">
        <f t="shared" si="21"/>
        <v/>
      </c>
      <c r="AD21" s="253" t="str">
        <f t="shared" si="22"/>
        <v/>
      </c>
      <c r="AE21" s="254" t="str">
        <f t="shared" ref="AE21:AN21" si="63">IFERROR(RANK(U21,$U21:$AD21,0)+COUNTIF($U21:U21,U21)-1,"")</f>
        <v/>
      </c>
      <c r="AF21" s="254" t="str">
        <f t="shared" si="63"/>
        <v/>
      </c>
      <c r="AG21" s="254" t="str">
        <f t="shared" si="63"/>
        <v/>
      </c>
      <c r="AH21" s="254" t="str">
        <f t="shared" si="63"/>
        <v/>
      </c>
      <c r="AI21" s="254">
        <f t="shared" si="63"/>
        <v>1</v>
      </c>
      <c r="AJ21" s="254" t="str">
        <f t="shared" si="63"/>
        <v/>
      </c>
      <c r="AK21" s="254" t="str">
        <f t="shared" si="63"/>
        <v/>
      </c>
      <c r="AL21" s="254" t="str">
        <f t="shared" si="63"/>
        <v/>
      </c>
      <c r="AM21" s="254" t="str">
        <f t="shared" si="63"/>
        <v/>
      </c>
      <c r="AN21" s="254" t="str">
        <f t="shared" si="63"/>
        <v/>
      </c>
      <c r="AO21" s="379" t="str">
        <f t="shared" si="24"/>
        <v/>
      </c>
      <c r="AP21" s="380" t="str">
        <f t="shared" si="25"/>
        <v xml:space="preserve">dapat menyebutkan kegiatan sehari-hari menggunakan simple present </v>
      </c>
      <c r="AQ21" s="380" t="str">
        <f t="shared" si="26"/>
        <v/>
      </c>
      <c r="AR21" s="380" t="str">
        <f t="shared" si="27"/>
        <v/>
      </c>
      <c r="AS21" s="380" t="str">
        <f t="shared" si="28"/>
        <v>dapat membuat kalimat sederhana tentang kendaraan</v>
      </c>
      <c r="AT21" s="380" t="str">
        <f t="shared" si="29"/>
        <v/>
      </c>
      <c r="AU21" s="380" t="str">
        <f t="shared" si="30"/>
        <v/>
      </c>
      <c r="AV21" s="380" t="str">
        <f t="shared" si="31"/>
        <v/>
      </c>
      <c r="AW21" s="380" t="str">
        <f t="shared" si="32"/>
        <v/>
      </c>
      <c r="AX21" s="380" t="str">
        <f t="shared" si="33"/>
        <v/>
      </c>
      <c r="AY21" s="255">
        <f t="shared" si="34"/>
        <v>83.333333333333329</v>
      </c>
      <c r="AZ21" s="255">
        <f t="shared" si="35"/>
        <v>85</v>
      </c>
      <c r="BA21" s="255">
        <f t="shared" si="36"/>
        <v>83.333333333333329</v>
      </c>
      <c r="BB21" s="255">
        <f t="shared" si="37"/>
        <v>82.333333333333329</v>
      </c>
      <c r="BC21" s="255" t="str">
        <f t="shared" si="38"/>
        <v/>
      </c>
      <c r="BD21" s="255">
        <f t="shared" si="39"/>
        <v>0</v>
      </c>
      <c r="BE21" s="255">
        <f t="shared" si="40"/>
        <v>0</v>
      </c>
      <c r="BF21" s="255">
        <f t="shared" si="41"/>
        <v>0</v>
      </c>
      <c r="BG21" s="255">
        <f t="shared" si="42"/>
        <v>0</v>
      </c>
      <c r="BH21" s="255">
        <f t="shared" si="43"/>
        <v>0</v>
      </c>
      <c r="BI21" s="225">
        <f t="shared" ref="BI21:BR21" si="64">IFERROR(RANK(AY21,$AY21:$BH21,0)+COUNTIF($AY21:AY21,AY21)-1,"")</f>
        <v>2</v>
      </c>
      <c r="BJ21" s="225">
        <f t="shared" si="64"/>
        <v>1</v>
      </c>
      <c r="BK21" s="225">
        <f t="shared" si="64"/>
        <v>3</v>
      </c>
      <c r="BL21" s="225">
        <f t="shared" si="64"/>
        <v>4</v>
      </c>
      <c r="BM21" s="225" t="str">
        <f t="shared" si="64"/>
        <v/>
      </c>
      <c r="BN21" s="225">
        <f t="shared" si="64"/>
        <v>5</v>
      </c>
      <c r="BO21" s="225">
        <f t="shared" si="64"/>
        <v>6</v>
      </c>
      <c r="BP21" s="225">
        <f t="shared" si="64"/>
        <v>7</v>
      </c>
      <c r="BQ21" s="225">
        <f t="shared" si="64"/>
        <v>8</v>
      </c>
      <c r="BR21" s="225">
        <f t="shared" si="64"/>
        <v>9</v>
      </c>
      <c r="BS21" s="379" t="str">
        <f t="shared" si="45"/>
        <v>dapat mengidentifikasi  waktu dengan menggunakan jam analog</v>
      </c>
      <c r="BT21" s="377" t="str">
        <f t="shared" si="46"/>
        <v/>
      </c>
      <c r="BU21" s="377" t="str">
        <f t="shared" si="47"/>
        <v>dapat menuliskan kegiatan sehari-hari dengan menggunakan adverbs of frequency (always, usually, sometimes, never)</v>
      </c>
      <c r="BV21" s="377" t="str">
        <f t="shared" si="48"/>
        <v>dapat mengidentifikasi jenis-jenis kendaraan</v>
      </c>
      <c r="BW21" s="377" t="str">
        <f t="shared" si="49"/>
        <v/>
      </c>
      <c r="BX21" s="377">
        <f t="shared" si="50"/>
        <v>0</v>
      </c>
      <c r="BY21" s="377">
        <f t="shared" si="51"/>
        <v>0</v>
      </c>
      <c r="BZ21" s="377">
        <f t="shared" si="52"/>
        <v>0</v>
      </c>
      <c r="CA21" s="377">
        <f t="shared" si="53"/>
        <v>0</v>
      </c>
      <c r="CB21" s="377">
        <f t="shared" si="54"/>
        <v>0</v>
      </c>
      <c r="CC21" s="257" t="str">
        <f t="shared" si="55"/>
        <v>Kompetensi dalam hal dapat menyebutkan kegiatan sehari-hari menggunakan simple present dapat membuat kalimat sederhana tentang kendaraan sudah tercapai.</v>
      </c>
      <c r="CD21" s="257" t="str">
        <f t="shared" si="56"/>
        <v>Kompetensi dalam hal dapat mengidentifikasi  waktu dengan menggunakan jam analogdapat menuliskan kegiatan sehari-hari dengan menggunakan adverbs of frequency (always, usually, sometimes, never)dapat mengidentifikasi jenis-jenis kendaraan perlu ditingkatkan.</v>
      </c>
    </row>
    <row r="22" spans="1:82" ht="13.5" customHeight="1">
      <c r="A22" s="190"/>
      <c r="B22" s="208">
        <f>'DATA PESERTA DIDIK'!A12</f>
        <v>7</v>
      </c>
      <c r="C22" s="248" t="str">
        <f>'DATA PESERTA DIDIK'!D12</f>
        <v>AQUEENA NASYWAH ELSYIFANIE</v>
      </c>
      <c r="D22" s="450">
        <v>92.666666666666671</v>
      </c>
      <c r="E22" s="249">
        <v>85.333333333333329</v>
      </c>
      <c r="F22" s="249">
        <v>80.6666666666667</v>
      </c>
      <c r="G22" s="249">
        <v>96</v>
      </c>
      <c r="H22" s="249">
        <v>80</v>
      </c>
      <c r="I22" s="249"/>
      <c r="J22" s="249"/>
      <c r="K22" s="249"/>
      <c r="L22" s="249"/>
      <c r="M22" s="249"/>
      <c r="N22" s="250">
        <f t="shared" si="10"/>
        <v>85.5</v>
      </c>
      <c r="O22" s="251"/>
      <c r="P22" s="251">
        <v>80</v>
      </c>
      <c r="Q22" s="250">
        <f t="shared" si="11"/>
        <v>80</v>
      </c>
      <c r="R22" s="250">
        <f t="shared" si="12"/>
        <v>83.666666666666671</v>
      </c>
      <c r="S22" s="190"/>
      <c r="T22" s="190"/>
      <c r="U22" s="253">
        <f t="shared" si="13"/>
        <v>92.666666666666671</v>
      </c>
      <c r="V22" s="253" t="str">
        <f t="shared" si="14"/>
        <v/>
      </c>
      <c r="W22" s="253" t="str">
        <f t="shared" si="15"/>
        <v/>
      </c>
      <c r="X22" s="253">
        <f t="shared" si="16"/>
        <v>96</v>
      </c>
      <c r="Y22" s="253" t="str">
        <f t="shared" si="17"/>
        <v/>
      </c>
      <c r="Z22" s="253" t="str">
        <f t="shared" si="18"/>
        <v/>
      </c>
      <c r="AA22" s="253" t="str">
        <f t="shared" si="19"/>
        <v/>
      </c>
      <c r="AB22" s="253" t="str">
        <f t="shared" si="20"/>
        <v/>
      </c>
      <c r="AC22" s="253" t="str">
        <f t="shared" si="21"/>
        <v/>
      </c>
      <c r="AD22" s="253" t="str">
        <f t="shared" si="22"/>
        <v/>
      </c>
      <c r="AE22" s="254">
        <f t="shared" ref="AE22:AN22" si="65">IFERROR(RANK(U22,$U22:$AD22,0)+COUNTIF($U22:U22,U22)-1,"")</f>
        <v>2</v>
      </c>
      <c r="AF22" s="254" t="str">
        <f t="shared" si="65"/>
        <v/>
      </c>
      <c r="AG22" s="254" t="str">
        <f t="shared" si="65"/>
        <v/>
      </c>
      <c r="AH22" s="254">
        <f t="shared" si="65"/>
        <v>1</v>
      </c>
      <c r="AI22" s="254" t="str">
        <f t="shared" si="65"/>
        <v/>
      </c>
      <c r="AJ22" s="254" t="str">
        <f t="shared" si="65"/>
        <v/>
      </c>
      <c r="AK22" s="254" t="str">
        <f t="shared" si="65"/>
        <v/>
      </c>
      <c r="AL22" s="254" t="str">
        <f t="shared" si="65"/>
        <v/>
      </c>
      <c r="AM22" s="254" t="str">
        <f t="shared" si="65"/>
        <v/>
      </c>
      <c r="AN22" s="254" t="str">
        <f t="shared" si="65"/>
        <v/>
      </c>
      <c r="AO22" s="379" t="str">
        <f t="shared" si="24"/>
        <v>dapat mengidentifikasi  waktu dengan menggunakan jam analog</v>
      </c>
      <c r="AP22" s="380" t="str">
        <f t="shared" si="25"/>
        <v xml:space="preserve">dapat menyebutkan kegiatan sehari-hari menggunakan simple present </v>
      </c>
      <c r="AQ22" s="380" t="str">
        <f t="shared" si="26"/>
        <v/>
      </c>
      <c r="AR22" s="380" t="str">
        <f t="shared" si="27"/>
        <v>dapat mengidentifikasi jenis-jenis kendaraan</v>
      </c>
      <c r="AS22" s="380" t="str">
        <f t="shared" si="28"/>
        <v/>
      </c>
      <c r="AT22" s="380" t="str">
        <f t="shared" si="29"/>
        <v/>
      </c>
      <c r="AU22" s="380" t="str">
        <f t="shared" si="30"/>
        <v/>
      </c>
      <c r="AV22" s="380" t="str">
        <f t="shared" si="31"/>
        <v/>
      </c>
      <c r="AW22" s="380" t="str">
        <f t="shared" si="32"/>
        <v/>
      </c>
      <c r="AX22" s="380" t="str">
        <f t="shared" si="33"/>
        <v/>
      </c>
      <c r="AY22" s="255" t="str">
        <f t="shared" si="34"/>
        <v/>
      </c>
      <c r="AZ22" s="255">
        <f t="shared" si="35"/>
        <v>85.333333333333329</v>
      </c>
      <c r="BA22" s="255">
        <f t="shared" si="36"/>
        <v>80.6666666666667</v>
      </c>
      <c r="BB22" s="255" t="str">
        <f t="shared" si="37"/>
        <v/>
      </c>
      <c r="BC22" s="255">
        <f t="shared" si="38"/>
        <v>80</v>
      </c>
      <c r="BD22" s="255">
        <f t="shared" si="39"/>
        <v>0</v>
      </c>
      <c r="BE22" s="255">
        <f t="shared" si="40"/>
        <v>0</v>
      </c>
      <c r="BF22" s="255">
        <f t="shared" si="41"/>
        <v>0</v>
      </c>
      <c r="BG22" s="255">
        <f t="shared" si="42"/>
        <v>0</v>
      </c>
      <c r="BH22" s="255">
        <f t="shared" si="43"/>
        <v>0</v>
      </c>
      <c r="BI22" s="225" t="str">
        <f t="shared" ref="BI22:BR22" si="66">IFERROR(RANK(AY22,$AY22:$BH22,0)+COUNTIF($AY22:AY22,AY22)-1,"")</f>
        <v/>
      </c>
      <c r="BJ22" s="225">
        <f t="shared" si="66"/>
        <v>1</v>
      </c>
      <c r="BK22" s="225">
        <f t="shared" si="66"/>
        <v>2</v>
      </c>
      <c r="BL22" s="225" t="str">
        <f t="shared" si="66"/>
        <v/>
      </c>
      <c r="BM22" s="225">
        <f t="shared" si="66"/>
        <v>3</v>
      </c>
      <c r="BN22" s="225">
        <f t="shared" si="66"/>
        <v>4</v>
      </c>
      <c r="BO22" s="225">
        <f t="shared" si="66"/>
        <v>5</v>
      </c>
      <c r="BP22" s="225">
        <f t="shared" si="66"/>
        <v>6</v>
      </c>
      <c r="BQ22" s="225">
        <f t="shared" si="66"/>
        <v>7</v>
      </c>
      <c r="BR22" s="225">
        <f t="shared" si="66"/>
        <v>8</v>
      </c>
      <c r="BS22" s="379" t="str">
        <f t="shared" si="45"/>
        <v/>
      </c>
      <c r="BT22" s="377" t="str">
        <f t="shared" si="46"/>
        <v/>
      </c>
      <c r="BU22" s="377" t="str">
        <f t="shared" si="47"/>
        <v>dapat menuliskan kegiatan sehari-hari dengan menggunakan adverbs of frequency (always, usually, sometimes, never)</v>
      </c>
      <c r="BV22" s="377" t="str">
        <f t="shared" si="48"/>
        <v/>
      </c>
      <c r="BW22" s="377" t="str">
        <f t="shared" si="49"/>
        <v>dapat membuat kalimat sederhana tentang kendaraan</v>
      </c>
      <c r="BX22" s="377">
        <f t="shared" si="50"/>
        <v>0</v>
      </c>
      <c r="BY22" s="377">
        <f t="shared" si="51"/>
        <v>0</v>
      </c>
      <c r="BZ22" s="377">
        <f t="shared" si="52"/>
        <v>0</v>
      </c>
      <c r="CA22" s="377">
        <f t="shared" si="53"/>
        <v>0</v>
      </c>
      <c r="CB22" s="377">
        <f t="shared" si="54"/>
        <v>0</v>
      </c>
      <c r="CC22" s="257" t="str">
        <f t="shared" si="55"/>
        <v>Kompetensi dalam hal dapat mengidentifikasi  waktu dengan menggunakan jam analogdapat menyebutkan kegiatan sehari-hari menggunakan simple present dapat mengidentifikasi jenis-jenis kendaraan sudah tercapai.</v>
      </c>
      <c r="CD22" s="257" t="str">
        <f t="shared" si="56"/>
        <v>Kompetensi dalam hal dapat menuliskan kegiatan sehari-hari dengan menggunakan adverbs of frequency (always, usually, sometimes, never)dapat membuat kalimat sederhana tentang kendaraan perlu ditingkatkan.</v>
      </c>
    </row>
    <row r="23" spans="1:82" ht="13.5" customHeight="1">
      <c r="A23" s="190"/>
      <c r="B23" s="208">
        <f>'DATA PESERTA DIDIK'!A13</f>
        <v>8</v>
      </c>
      <c r="C23" s="248" t="str">
        <f>'DATA PESERTA DIDIK'!D13</f>
        <v>ARKA HANDY ADYA PURNOMO</v>
      </c>
      <c r="D23" s="450">
        <v>91.6</v>
      </c>
      <c r="E23" s="249">
        <v>91</v>
      </c>
      <c r="F23" s="249">
        <v>92.666666666666671</v>
      </c>
      <c r="G23" s="249">
        <v>95.666666666666671</v>
      </c>
      <c r="H23" s="249">
        <v>88.5</v>
      </c>
      <c r="I23" s="249"/>
      <c r="J23" s="249"/>
      <c r="K23" s="249"/>
      <c r="L23" s="249"/>
      <c r="M23" s="249"/>
      <c r="N23" s="250">
        <f t="shared" si="10"/>
        <v>91.958333333333343</v>
      </c>
      <c r="O23" s="251"/>
      <c r="P23" s="251">
        <v>84.285784285784302</v>
      </c>
      <c r="Q23" s="250">
        <f t="shared" si="11"/>
        <v>84.285784285784302</v>
      </c>
      <c r="R23" s="250">
        <f t="shared" si="12"/>
        <v>89.400816984150325</v>
      </c>
      <c r="S23" s="190"/>
      <c r="T23" s="190"/>
      <c r="U23" s="253">
        <f t="shared" si="13"/>
        <v>91.6</v>
      </c>
      <c r="V23" s="253">
        <f t="shared" si="14"/>
        <v>91</v>
      </c>
      <c r="W23" s="253">
        <f t="shared" si="15"/>
        <v>92.666666666666671</v>
      </c>
      <c r="X23" s="253">
        <f t="shared" si="16"/>
        <v>95.666666666666671</v>
      </c>
      <c r="Y23" s="253">
        <f t="shared" si="17"/>
        <v>88.5</v>
      </c>
      <c r="Z23" s="253" t="str">
        <f t="shared" si="18"/>
        <v/>
      </c>
      <c r="AA23" s="253" t="str">
        <f t="shared" si="19"/>
        <v/>
      </c>
      <c r="AB23" s="253" t="str">
        <f t="shared" si="20"/>
        <v/>
      </c>
      <c r="AC23" s="253" t="str">
        <f t="shared" si="21"/>
        <v/>
      </c>
      <c r="AD23" s="253" t="str">
        <f t="shared" si="22"/>
        <v/>
      </c>
      <c r="AE23" s="254">
        <f t="shared" ref="AE23:AN23" si="67">IFERROR(RANK(U23,$U23:$AD23,0)+COUNTIF($U23:U23,U23)-1,"")</f>
        <v>3</v>
      </c>
      <c r="AF23" s="254">
        <f t="shared" si="67"/>
        <v>4</v>
      </c>
      <c r="AG23" s="254">
        <f t="shared" si="67"/>
        <v>2</v>
      </c>
      <c r="AH23" s="254">
        <f t="shared" si="67"/>
        <v>1</v>
      </c>
      <c r="AI23" s="254">
        <f t="shared" si="67"/>
        <v>5</v>
      </c>
      <c r="AJ23" s="254" t="str">
        <f t="shared" si="67"/>
        <v/>
      </c>
      <c r="AK23" s="254" t="str">
        <f t="shared" si="67"/>
        <v/>
      </c>
      <c r="AL23" s="254" t="str">
        <f t="shared" si="67"/>
        <v/>
      </c>
      <c r="AM23" s="254" t="str">
        <f t="shared" si="67"/>
        <v/>
      </c>
      <c r="AN23" s="254" t="str">
        <f t="shared" si="67"/>
        <v/>
      </c>
      <c r="AO23" s="379" t="str">
        <f t="shared" si="24"/>
        <v>dapat mengidentifikasi  waktu dengan menggunakan jam analog</v>
      </c>
      <c r="AP23" s="380" t="str">
        <f t="shared" si="25"/>
        <v xml:space="preserve">dapat menyebutkan kegiatan sehari-hari menggunakan simple present </v>
      </c>
      <c r="AQ23" s="380" t="str">
        <f t="shared" si="26"/>
        <v>dapat menuliskan kegiatan sehari-hari dengan menggunakan adverbs of frequency (always, usually, sometimes, never)</v>
      </c>
      <c r="AR23" s="380" t="str">
        <f t="shared" si="27"/>
        <v>dapat mengidentifikasi jenis-jenis kendaraan</v>
      </c>
      <c r="AS23" s="380" t="str">
        <f t="shared" si="28"/>
        <v/>
      </c>
      <c r="AT23" s="380" t="str">
        <f t="shared" si="29"/>
        <v/>
      </c>
      <c r="AU23" s="380" t="str">
        <f t="shared" si="30"/>
        <v/>
      </c>
      <c r="AV23" s="380" t="str">
        <f t="shared" si="31"/>
        <v/>
      </c>
      <c r="AW23" s="380" t="str">
        <f t="shared" si="32"/>
        <v/>
      </c>
      <c r="AX23" s="380" t="str">
        <f t="shared" si="33"/>
        <v/>
      </c>
      <c r="AY23" s="255" t="str">
        <f t="shared" si="34"/>
        <v/>
      </c>
      <c r="AZ23" s="255" t="str">
        <f t="shared" si="35"/>
        <v/>
      </c>
      <c r="BA23" s="255" t="str">
        <f t="shared" si="36"/>
        <v/>
      </c>
      <c r="BB23" s="255" t="str">
        <f t="shared" si="37"/>
        <v/>
      </c>
      <c r="BC23" s="255" t="str">
        <f t="shared" si="38"/>
        <v/>
      </c>
      <c r="BD23" s="255">
        <f t="shared" si="39"/>
        <v>0</v>
      </c>
      <c r="BE23" s="255">
        <f t="shared" si="40"/>
        <v>0</v>
      </c>
      <c r="BF23" s="255">
        <f t="shared" si="41"/>
        <v>0</v>
      </c>
      <c r="BG23" s="255">
        <f t="shared" si="42"/>
        <v>0</v>
      </c>
      <c r="BH23" s="255">
        <f t="shared" si="43"/>
        <v>0</v>
      </c>
      <c r="BI23" s="225" t="str">
        <f t="shared" ref="BI23:BR23" si="68">IFERROR(RANK(AY23,$AY23:$BH23,0)+COUNTIF($AY23:AY23,AY23)-1,"")</f>
        <v/>
      </c>
      <c r="BJ23" s="225" t="str">
        <f t="shared" si="68"/>
        <v/>
      </c>
      <c r="BK23" s="225" t="str">
        <f t="shared" si="68"/>
        <v/>
      </c>
      <c r="BL23" s="225" t="str">
        <f t="shared" si="68"/>
        <v/>
      </c>
      <c r="BM23" s="225" t="str">
        <f t="shared" si="68"/>
        <v/>
      </c>
      <c r="BN23" s="225">
        <f t="shared" si="68"/>
        <v>1</v>
      </c>
      <c r="BO23" s="225">
        <f t="shared" si="68"/>
        <v>2</v>
      </c>
      <c r="BP23" s="225">
        <f t="shared" si="68"/>
        <v>3</v>
      </c>
      <c r="BQ23" s="225">
        <f t="shared" si="68"/>
        <v>4</v>
      </c>
      <c r="BR23" s="225">
        <f t="shared" si="68"/>
        <v>5</v>
      </c>
      <c r="BS23" s="379" t="str">
        <f t="shared" si="45"/>
        <v/>
      </c>
      <c r="BT23" s="377" t="str">
        <f t="shared" si="46"/>
        <v/>
      </c>
      <c r="BU23" s="377" t="str">
        <f t="shared" si="47"/>
        <v/>
      </c>
      <c r="BV23" s="377" t="str">
        <f t="shared" si="48"/>
        <v/>
      </c>
      <c r="BW23" s="377" t="str">
        <f t="shared" si="49"/>
        <v>dapat membuat kalimat sederhana tentang kendaraan</v>
      </c>
      <c r="BX23" s="377">
        <f t="shared" si="50"/>
        <v>0</v>
      </c>
      <c r="BY23" s="377">
        <f t="shared" si="51"/>
        <v>0</v>
      </c>
      <c r="BZ23" s="377">
        <f t="shared" si="52"/>
        <v>0</v>
      </c>
      <c r="CA23" s="377">
        <f t="shared" si="53"/>
        <v>0</v>
      </c>
      <c r="CB23" s="377">
        <f t="shared" si="54"/>
        <v>0</v>
      </c>
      <c r="CC23"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CD23" s="257" t="str">
        <f t="shared" si="56"/>
        <v>Kompetensi dalam hal dapat membuat kalimat sederhana tentang kendaraan perlu ditingkatkan.</v>
      </c>
    </row>
    <row r="24" spans="1:82" ht="13.5" customHeight="1">
      <c r="A24" s="190"/>
      <c r="B24" s="208">
        <f>'DATA PESERTA DIDIK'!A14</f>
        <v>9</v>
      </c>
      <c r="C24" s="248" t="str">
        <f>'DATA PESERTA DIDIK'!D14</f>
        <v>AYASHA FIORA SASHUDI</v>
      </c>
      <c r="D24" s="450">
        <v>97.5</v>
      </c>
      <c r="E24" s="249">
        <v>98.333333333333329</v>
      </c>
      <c r="F24" s="249">
        <v>96.666666666666671</v>
      </c>
      <c r="G24" s="249">
        <v>97.666666666666671</v>
      </c>
      <c r="H24" s="249">
        <v>95.5</v>
      </c>
      <c r="I24" s="249"/>
      <c r="J24" s="249"/>
      <c r="K24" s="249"/>
      <c r="L24" s="249"/>
      <c r="M24" s="249"/>
      <c r="N24" s="250">
        <f t="shared" si="10"/>
        <v>97.041666666666671</v>
      </c>
      <c r="O24" s="251"/>
      <c r="P24" s="251">
        <v>100</v>
      </c>
      <c r="Q24" s="250">
        <f t="shared" si="11"/>
        <v>100</v>
      </c>
      <c r="R24" s="250">
        <f t="shared" si="12"/>
        <v>98.027777777777786</v>
      </c>
      <c r="S24" s="190"/>
      <c r="T24" s="190"/>
      <c r="U24" s="253">
        <f t="shared" si="13"/>
        <v>97.5</v>
      </c>
      <c r="V24" s="253">
        <f t="shared" si="14"/>
        <v>98.333333333333329</v>
      </c>
      <c r="W24" s="253">
        <f t="shared" si="15"/>
        <v>96.666666666666671</v>
      </c>
      <c r="X24" s="253">
        <f t="shared" si="16"/>
        <v>97.666666666666671</v>
      </c>
      <c r="Y24" s="253">
        <f t="shared" si="17"/>
        <v>95.5</v>
      </c>
      <c r="Z24" s="253" t="str">
        <f t="shared" si="18"/>
        <v/>
      </c>
      <c r="AA24" s="253" t="str">
        <f t="shared" si="19"/>
        <v/>
      </c>
      <c r="AB24" s="253" t="str">
        <f t="shared" si="20"/>
        <v/>
      </c>
      <c r="AC24" s="253" t="str">
        <f t="shared" si="21"/>
        <v/>
      </c>
      <c r="AD24" s="253" t="str">
        <f t="shared" si="22"/>
        <v/>
      </c>
      <c r="AE24" s="254">
        <f t="shared" ref="AE24:AN24" si="69">IFERROR(RANK(U24,$U24:$AD24,0)+COUNTIF($U24:U24,U24)-1,"")</f>
        <v>3</v>
      </c>
      <c r="AF24" s="254">
        <f t="shared" si="69"/>
        <v>1</v>
      </c>
      <c r="AG24" s="254">
        <f t="shared" si="69"/>
        <v>4</v>
      </c>
      <c r="AH24" s="254">
        <f t="shared" si="69"/>
        <v>2</v>
      </c>
      <c r="AI24" s="254">
        <f t="shared" si="69"/>
        <v>5</v>
      </c>
      <c r="AJ24" s="254" t="str">
        <f t="shared" si="69"/>
        <v/>
      </c>
      <c r="AK24" s="254" t="str">
        <f t="shared" si="69"/>
        <v/>
      </c>
      <c r="AL24" s="254" t="str">
        <f t="shared" si="69"/>
        <v/>
      </c>
      <c r="AM24" s="254" t="str">
        <f t="shared" si="69"/>
        <v/>
      </c>
      <c r="AN24" s="254" t="str">
        <f t="shared" si="69"/>
        <v/>
      </c>
      <c r="AO24" s="379" t="str">
        <f t="shared" si="24"/>
        <v/>
      </c>
      <c r="AP24" s="380" t="str">
        <f t="shared" si="25"/>
        <v xml:space="preserve">dapat menyebutkan kegiatan sehari-hari menggunakan simple present </v>
      </c>
      <c r="AQ24" s="380" t="str">
        <f t="shared" si="26"/>
        <v/>
      </c>
      <c r="AR24" s="380" t="str">
        <f t="shared" si="27"/>
        <v/>
      </c>
      <c r="AS24" s="380" t="str">
        <f t="shared" si="28"/>
        <v/>
      </c>
      <c r="AT24" s="380" t="str">
        <f t="shared" si="29"/>
        <v/>
      </c>
      <c r="AU24" s="380" t="str">
        <f t="shared" si="30"/>
        <v/>
      </c>
      <c r="AV24" s="380" t="str">
        <f t="shared" si="31"/>
        <v/>
      </c>
      <c r="AW24" s="380" t="str">
        <f t="shared" si="32"/>
        <v/>
      </c>
      <c r="AX24" s="380" t="str">
        <f t="shared" si="33"/>
        <v/>
      </c>
      <c r="AY24" s="255" t="str">
        <f t="shared" si="34"/>
        <v/>
      </c>
      <c r="AZ24" s="255" t="str">
        <f t="shared" si="35"/>
        <v/>
      </c>
      <c r="BA24" s="255" t="str">
        <f t="shared" si="36"/>
        <v/>
      </c>
      <c r="BB24" s="255" t="str">
        <f t="shared" si="37"/>
        <v/>
      </c>
      <c r="BC24" s="255" t="str">
        <f t="shared" si="38"/>
        <v/>
      </c>
      <c r="BD24" s="255">
        <f t="shared" si="39"/>
        <v>0</v>
      </c>
      <c r="BE24" s="255">
        <f t="shared" si="40"/>
        <v>0</v>
      </c>
      <c r="BF24" s="255">
        <f t="shared" si="41"/>
        <v>0</v>
      </c>
      <c r="BG24" s="255">
        <f t="shared" si="42"/>
        <v>0</v>
      </c>
      <c r="BH24" s="255">
        <f t="shared" si="43"/>
        <v>0</v>
      </c>
      <c r="BI24" s="225" t="str">
        <f t="shared" ref="BI24:BR24" si="70">IFERROR(RANK(AY24,$AY24:$BH24,0)+COUNTIF($AY24:AY24,AY24)-1,"")</f>
        <v/>
      </c>
      <c r="BJ24" s="225" t="str">
        <f t="shared" si="70"/>
        <v/>
      </c>
      <c r="BK24" s="225" t="str">
        <f t="shared" si="70"/>
        <v/>
      </c>
      <c r="BL24" s="225" t="str">
        <f t="shared" si="70"/>
        <v/>
      </c>
      <c r="BM24" s="225" t="str">
        <f t="shared" si="70"/>
        <v/>
      </c>
      <c r="BN24" s="225">
        <f t="shared" si="70"/>
        <v>1</v>
      </c>
      <c r="BO24" s="225">
        <f t="shared" si="70"/>
        <v>2</v>
      </c>
      <c r="BP24" s="225">
        <f t="shared" si="70"/>
        <v>3</v>
      </c>
      <c r="BQ24" s="225">
        <f t="shared" si="70"/>
        <v>4</v>
      </c>
      <c r="BR24" s="225">
        <f t="shared" si="70"/>
        <v>5</v>
      </c>
      <c r="BS24" s="379" t="str">
        <f t="shared" si="45"/>
        <v>dapat mengidentifikasi  waktu dengan menggunakan jam analog</v>
      </c>
      <c r="BT24" s="377" t="str">
        <f t="shared" si="46"/>
        <v/>
      </c>
      <c r="BU24" s="377" t="str">
        <f t="shared" si="47"/>
        <v>dapat menuliskan kegiatan sehari-hari dengan menggunakan adverbs of frequency (always, usually, sometimes, never)</v>
      </c>
      <c r="BV24" s="377" t="str">
        <f t="shared" si="48"/>
        <v>dapat mengidentifikasi jenis-jenis kendaraan</v>
      </c>
      <c r="BW24" s="377" t="str">
        <f t="shared" si="49"/>
        <v>dapat membuat kalimat sederhana tentang kendaraan</v>
      </c>
      <c r="BX24" s="377">
        <f t="shared" si="50"/>
        <v>0</v>
      </c>
      <c r="BY24" s="377">
        <f t="shared" si="51"/>
        <v>0</v>
      </c>
      <c r="BZ24" s="377">
        <f t="shared" si="52"/>
        <v>0</v>
      </c>
      <c r="CA24" s="377">
        <f t="shared" si="53"/>
        <v>0</v>
      </c>
      <c r="CB24" s="377">
        <f t="shared" si="54"/>
        <v>0</v>
      </c>
      <c r="CC24" s="257" t="str">
        <f t="shared" si="55"/>
        <v>Kompetensi dalam hal dapat menyebutkan kegiatan sehari-hari menggunakan simple present  sudah tercapai.</v>
      </c>
      <c r="CD24" s="257" t="str">
        <f t="shared" si="56"/>
        <v>Kompetensi dalam hal dapat mengidentifikasi  waktu dengan menggunakan jam analogdapat menuliskan kegiatan sehari-hari dengan menggunakan adverbs of frequency (always, usually, sometimes, never)dapat mengidentifikasi jenis-jenis kendaraandapat membuat kalimat sederhana tentang kendaraan perlu ditingkatkan.</v>
      </c>
    </row>
    <row r="25" spans="1:82" ht="13.5" customHeight="1">
      <c r="A25" s="190"/>
      <c r="B25" s="208">
        <f>'DATA PESERTA DIDIK'!A15</f>
        <v>10</v>
      </c>
      <c r="C25" s="248" t="str">
        <f>'DATA PESERTA DIDIK'!D15</f>
        <v>AZ-ZAHIRA FII'SABILILLAH</v>
      </c>
      <c r="D25" s="450">
        <v>92.5</v>
      </c>
      <c r="E25" s="249">
        <v>98.333333333333329</v>
      </c>
      <c r="F25" s="249">
        <v>93.333333333333329</v>
      </c>
      <c r="G25" s="249">
        <v>97.666666666666671</v>
      </c>
      <c r="H25" s="249">
        <v>91.5</v>
      </c>
      <c r="I25" s="249"/>
      <c r="J25" s="249"/>
      <c r="K25" s="249"/>
      <c r="L25" s="249"/>
      <c r="M25" s="249"/>
      <c r="N25" s="250">
        <f t="shared" si="10"/>
        <v>95.208333333333329</v>
      </c>
      <c r="O25" s="251"/>
      <c r="P25" s="251">
        <v>94.285784285784302</v>
      </c>
      <c r="Q25" s="250">
        <f t="shared" si="11"/>
        <v>94.285784285784302</v>
      </c>
      <c r="R25" s="250">
        <f t="shared" si="12"/>
        <v>94.90081698415031</v>
      </c>
      <c r="S25" s="190"/>
      <c r="T25" s="190"/>
      <c r="U25" s="253">
        <f t="shared" si="13"/>
        <v>92.5</v>
      </c>
      <c r="V25" s="253">
        <f t="shared" si="14"/>
        <v>98.333333333333329</v>
      </c>
      <c r="W25" s="253">
        <f t="shared" si="15"/>
        <v>93.333333333333329</v>
      </c>
      <c r="X25" s="253">
        <f t="shared" si="16"/>
        <v>97.666666666666671</v>
      </c>
      <c r="Y25" s="253">
        <f t="shared" si="17"/>
        <v>91.5</v>
      </c>
      <c r="Z25" s="253" t="str">
        <f t="shared" si="18"/>
        <v/>
      </c>
      <c r="AA25" s="253" t="str">
        <f t="shared" si="19"/>
        <v/>
      </c>
      <c r="AB25" s="253" t="str">
        <f t="shared" si="20"/>
        <v/>
      </c>
      <c r="AC25" s="253" t="str">
        <f t="shared" si="21"/>
        <v/>
      </c>
      <c r="AD25" s="253" t="str">
        <f t="shared" si="22"/>
        <v/>
      </c>
      <c r="AE25" s="254">
        <f t="shared" ref="AE25:AN25" si="71">IFERROR(RANK(U25,$U25:$AD25,0)+COUNTIF($U25:U25,U25)-1,"")</f>
        <v>4</v>
      </c>
      <c r="AF25" s="254">
        <f t="shared" si="71"/>
        <v>1</v>
      </c>
      <c r="AG25" s="254">
        <f t="shared" si="71"/>
        <v>3</v>
      </c>
      <c r="AH25" s="254">
        <f t="shared" si="71"/>
        <v>2</v>
      </c>
      <c r="AI25" s="254">
        <f t="shared" si="71"/>
        <v>5</v>
      </c>
      <c r="AJ25" s="254" t="str">
        <f t="shared" si="71"/>
        <v/>
      </c>
      <c r="AK25" s="254" t="str">
        <f t="shared" si="71"/>
        <v/>
      </c>
      <c r="AL25" s="254" t="str">
        <f t="shared" si="71"/>
        <v/>
      </c>
      <c r="AM25" s="254" t="str">
        <f t="shared" si="71"/>
        <v/>
      </c>
      <c r="AN25" s="254" t="str">
        <f t="shared" si="71"/>
        <v/>
      </c>
      <c r="AO25" s="379" t="str">
        <f t="shared" si="24"/>
        <v/>
      </c>
      <c r="AP25" s="380" t="str">
        <f t="shared" si="25"/>
        <v xml:space="preserve">dapat menyebutkan kegiatan sehari-hari menggunakan simple present </v>
      </c>
      <c r="AQ25" s="380" t="str">
        <f t="shared" si="26"/>
        <v/>
      </c>
      <c r="AR25" s="380" t="str">
        <f t="shared" si="27"/>
        <v>dapat mengidentifikasi jenis-jenis kendaraan</v>
      </c>
      <c r="AS25" s="380" t="str">
        <f t="shared" si="28"/>
        <v/>
      </c>
      <c r="AT25" s="380" t="str">
        <f t="shared" si="29"/>
        <v/>
      </c>
      <c r="AU25" s="380" t="str">
        <f t="shared" si="30"/>
        <v/>
      </c>
      <c r="AV25" s="380" t="str">
        <f t="shared" si="31"/>
        <v/>
      </c>
      <c r="AW25" s="380" t="str">
        <f t="shared" si="32"/>
        <v/>
      </c>
      <c r="AX25" s="380" t="str">
        <f t="shared" si="33"/>
        <v/>
      </c>
      <c r="AY25" s="255" t="str">
        <f t="shared" si="34"/>
        <v/>
      </c>
      <c r="AZ25" s="255" t="str">
        <f t="shared" si="35"/>
        <v/>
      </c>
      <c r="BA25" s="255" t="str">
        <f t="shared" si="36"/>
        <v/>
      </c>
      <c r="BB25" s="255" t="str">
        <f t="shared" si="37"/>
        <v/>
      </c>
      <c r="BC25" s="255" t="str">
        <f t="shared" si="38"/>
        <v/>
      </c>
      <c r="BD25" s="255">
        <f t="shared" si="39"/>
        <v>0</v>
      </c>
      <c r="BE25" s="255">
        <f t="shared" si="40"/>
        <v>0</v>
      </c>
      <c r="BF25" s="255">
        <f t="shared" si="41"/>
        <v>0</v>
      </c>
      <c r="BG25" s="255">
        <f t="shared" si="42"/>
        <v>0</v>
      </c>
      <c r="BH25" s="255">
        <f t="shared" si="43"/>
        <v>0</v>
      </c>
      <c r="BI25" s="225" t="str">
        <f t="shared" ref="BI25:BR25" si="72">IFERROR(RANK(AY25,$AY25:$BH25,0)+COUNTIF($AY25:AY25,AY25)-1,"")</f>
        <v/>
      </c>
      <c r="BJ25" s="225" t="str">
        <f t="shared" si="72"/>
        <v/>
      </c>
      <c r="BK25" s="225" t="str">
        <f t="shared" si="72"/>
        <v/>
      </c>
      <c r="BL25" s="225" t="str">
        <f t="shared" si="72"/>
        <v/>
      </c>
      <c r="BM25" s="225" t="str">
        <f t="shared" si="72"/>
        <v/>
      </c>
      <c r="BN25" s="225">
        <f t="shared" si="72"/>
        <v>1</v>
      </c>
      <c r="BO25" s="225">
        <f t="shared" si="72"/>
        <v>2</v>
      </c>
      <c r="BP25" s="225">
        <f t="shared" si="72"/>
        <v>3</v>
      </c>
      <c r="BQ25" s="225">
        <f t="shared" si="72"/>
        <v>4</v>
      </c>
      <c r="BR25" s="225">
        <f t="shared" si="72"/>
        <v>5</v>
      </c>
      <c r="BS25" s="379" t="str">
        <f t="shared" si="45"/>
        <v>dapat mengidentifikasi  waktu dengan menggunakan jam analog</v>
      </c>
      <c r="BT25" s="377" t="str">
        <f t="shared" si="46"/>
        <v/>
      </c>
      <c r="BU25" s="377" t="str">
        <f t="shared" si="47"/>
        <v>dapat menuliskan kegiatan sehari-hari dengan menggunakan adverbs of frequency (always, usually, sometimes, never)</v>
      </c>
      <c r="BV25" s="377" t="str">
        <f t="shared" si="48"/>
        <v/>
      </c>
      <c r="BW25" s="377" t="str">
        <f t="shared" si="49"/>
        <v>dapat membuat kalimat sederhana tentang kendaraan</v>
      </c>
      <c r="BX25" s="377">
        <f t="shared" si="50"/>
        <v>0</v>
      </c>
      <c r="BY25" s="377">
        <f t="shared" si="51"/>
        <v>0</v>
      </c>
      <c r="BZ25" s="377">
        <f t="shared" si="52"/>
        <v>0</v>
      </c>
      <c r="CA25" s="377">
        <f t="shared" si="53"/>
        <v>0</v>
      </c>
      <c r="CB25" s="377">
        <f t="shared" si="54"/>
        <v>0</v>
      </c>
      <c r="CC25" s="257" t="str">
        <f t="shared" si="55"/>
        <v>Kompetensi dalam hal dapat menyebutkan kegiatan sehari-hari menggunakan simple present dapat mengidentifikasi jenis-jenis kendaraan sudah tercapai.</v>
      </c>
      <c r="CD25" s="257" t="str">
        <f t="shared" si="56"/>
        <v>Kompetensi dalam hal dapat mengidentifikasi  waktu dengan menggunakan jam analogdapat menuliskan kegiatan sehari-hari dengan menggunakan adverbs of frequency (always, usually, sometimes, never)dapat membuat kalimat sederhana tentang kendaraan perlu ditingkatkan.</v>
      </c>
    </row>
    <row r="26" spans="1:82" ht="13.5" customHeight="1">
      <c r="A26" s="190"/>
      <c r="B26" s="208">
        <f>'DATA PESERTA DIDIK'!A16</f>
        <v>11</v>
      </c>
      <c r="C26" s="248" t="str">
        <f>'DATA PESERTA DIDIK'!D16</f>
        <v>CHERYL FELICIA PUTRI</v>
      </c>
      <c r="D26" s="450">
        <v>89.166666666666671</v>
      </c>
      <c r="E26" s="249">
        <v>80</v>
      </c>
      <c r="F26" s="249">
        <v>82.5</v>
      </c>
      <c r="G26" s="249">
        <v>80</v>
      </c>
      <c r="H26" s="249">
        <v>81.5</v>
      </c>
      <c r="I26" s="249"/>
      <c r="J26" s="249"/>
      <c r="K26" s="249"/>
      <c r="L26" s="249"/>
      <c r="M26" s="249"/>
      <c r="N26" s="250">
        <f t="shared" si="10"/>
        <v>81</v>
      </c>
      <c r="O26" s="251"/>
      <c r="P26" s="251">
        <v>80</v>
      </c>
      <c r="Q26" s="250">
        <f t="shared" si="11"/>
        <v>80</v>
      </c>
      <c r="R26" s="250">
        <f t="shared" si="12"/>
        <v>80.666666666666671</v>
      </c>
      <c r="S26" s="190"/>
      <c r="T26" s="190"/>
      <c r="U26" s="253">
        <f t="shared" si="13"/>
        <v>89.166666666666671</v>
      </c>
      <c r="V26" s="253" t="str">
        <f t="shared" si="14"/>
        <v/>
      </c>
      <c r="W26" s="253" t="str">
        <f t="shared" si="15"/>
        <v/>
      </c>
      <c r="X26" s="253" t="str">
        <f t="shared" si="16"/>
        <v/>
      </c>
      <c r="Y26" s="253" t="str">
        <f t="shared" si="17"/>
        <v/>
      </c>
      <c r="Z26" s="253" t="str">
        <f t="shared" si="18"/>
        <v/>
      </c>
      <c r="AA26" s="253" t="str">
        <f t="shared" si="19"/>
        <v/>
      </c>
      <c r="AB26" s="253" t="str">
        <f t="shared" si="20"/>
        <v/>
      </c>
      <c r="AC26" s="253" t="str">
        <f t="shared" si="21"/>
        <v/>
      </c>
      <c r="AD26" s="253" t="str">
        <f t="shared" si="22"/>
        <v/>
      </c>
      <c r="AE26" s="254">
        <f t="shared" ref="AE26:AN26" si="73">IFERROR(RANK(U26,$U26:$AD26,0)+COUNTIF($U26:U26,U26)-1,"")</f>
        <v>1</v>
      </c>
      <c r="AF26" s="254" t="str">
        <f t="shared" si="73"/>
        <v/>
      </c>
      <c r="AG26" s="254" t="str">
        <f t="shared" si="73"/>
        <v/>
      </c>
      <c r="AH26" s="254" t="str">
        <f t="shared" si="73"/>
        <v/>
      </c>
      <c r="AI26" s="254" t="str">
        <f t="shared" si="73"/>
        <v/>
      </c>
      <c r="AJ26" s="254" t="str">
        <f t="shared" si="73"/>
        <v/>
      </c>
      <c r="AK26" s="254" t="str">
        <f t="shared" si="73"/>
        <v/>
      </c>
      <c r="AL26" s="254" t="str">
        <f t="shared" si="73"/>
        <v/>
      </c>
      <c r="AM26" s="254" t="str">
        <f t="shared" si="73"/>
        <v/>
      </c>
      <c r="AN26" s="254" t="str">
        <f t="shared" si="73"/>
        <v/>
      </c>
      <c r="AO26" s="379" t="str">
        <f t="shared" si="24"/>
        <v>dapat mengidentifikasi  waktu dengan menggunakan jam analog</v>
      </c>
      <c r="AP26" s="380" t="str">
        <f t="shared" si="25"/>
        <v/>
      </c>
      <c r="AQ26" s="380" t="str">
        <f t="shared" si="26"/>
        <v>dapat menuliskan kegiatan sehari-hari dengan menggunakan adverbs of frequency (always, usually, sometimes, never)</v>
      </c>
      <c r="AR26" s="380" t="str">
        <f t="shared" si="27"/>
        <v/>
      </c>
      <c r="AS26" s="380" t="str">
        <f t="shared" si="28"/>
        <v>dapat membuat kalimat sederhana tentang kendaraan</v>
      </c>
      <c r="AT26" s="380" t="str">
        <f t="shared" si="29"/>
        <v/>
      </c>
      <c r="AU26" s="380" t="str">
        <f t="shared" si="30"/>
        <v/>
      </c>
      <c r="AV26" s="380" t="str">
        <f t="shared" si="31"/>
        <v/>
      </c>
      <c r="AW26" s="380" t="str">
        <f t="shared" si="32"/>
        <v/>
      </c>
      <c r="AX26" s="380" t="str">
        <f t="shared" si="33"/>
        <v/>
      </c>
      <c r="AY26" s="255" t="str">
        <f t="shared" si="34"/>
        <v/>
      </c>
      <c r="AZ26" s="255">
        <f t="shared" si="35"/>
        <v>80</v>
      </c>
      <c r="BA26" s="255">
        <f t="shared" si="36"/>
        <v>82.5</v>
      </c>
      <c r="BB26" s="255">
        <f t="shared" si="37"/>
        <v>80</v>
      </c>
      <c r="BC26" s="255">
        <f t="shared" si="38"/>
        <v>81.5</v>
      </c>
      <c r="BD26" s="255">
        <f t="shared" si="39"/>
        <v>0</v>
      </c>
      <c r="BE26" s="255">
        <f t="shared" si="40"/>
        <v>0</v>
      </c>
      <c r="BF26" s="255">
        <f t="shared" si="41"/>
        <v>0</v>
      </c>
      <c r="BG26" s="255">
        <f t="shared" si="42"/>
        <v>0</v>
      </c>
      <c r="BH26" s="255">
        <f t="shared" si="43"/>
        <v>0</v>
      </c>
      <c r="BI26" s="225" t="str">
        <f t="shared" ref="BI26:BR26" si="74">IFERROR(RANK(AY26,$AY26:$BH26,0)+COUNTIF($AY26:AY26,AY26)-1,"")</f>
        <v/>
      </c>
      <c r="BJ26" s="225">
        <f t="shared" si="74"/>
        <v>3</v>
      </c>
      <c r="BK26" s="225">
        <f t="shared" si="74"/>
        <v>1</v>
      </c>
      <c r="BL26" s="225">
        <f t="shared" si="74"/>
        <v>4</v>
      </c>
      <c r="BM26" s="225">
        <f t="shared" si="74"/>
        <v>2</v>
      </c>
      <c r="BN26" s="225">
        <f t="shared" si="74"/>
        <v>5</v>
      </c>
      <c r="BO26" s="225">
        <f t="shared" si="74"/>
        <v>6</v>
      </c>
      <c r="BP26" s="225">
        <f t="shared" si="74"/>
        <v>7</v>
      </c>
      <c r="BQ26" s="225">
        <f t="shared" si="74"/>
        <v>8</v>
      </c>
      <c r="BR26" s="225">
        <f t="shared" si="74"/>
        <v>9</v>
      </c>
      <c r="BS26" s="379" t="str">
        <f t="shared" si="45"/>
        <v/>
      </c>
      <c r="BT26" s="377" t="str">
        <f t="shared" si="46"/>
        <v xml:space="preserve">dapat menyebutkan kegiatan sehari-hari menggunakan simple present </v>
      </c>
      <c r="BU26" s="377" t="str">
        <f t="shared" si="47"/>
        <v/>
      </c>
      <c r="BV26" s="377" t="str">
        <f t="shared" si="48"/>
        <v>dapat mengidentifikasi jenis-jenis kendaraan</v>
      </c>
      <c r="BW26" s="377" t="str">
        <f t="shared" si="49"/>
        <v/>
      </c>
      <c r="BX26" s="377">
        <f t="shared" si="50"/>
        <v>0</v>
      </c>
      <c r="BY26" s="377">
        <f t="shared" si="51"/>
        <v>0</v>
      </c>
      <c r="BZ26" s="377">
        <f t="shared" si="52"/>
        <v>0</v>
      </c>
      <c r="CA26" s="377">
        <f t="shared" si="53"/>
        <v>0</v>
      </c>
      <c r="CB26" s="377">
        <f t="shared" si="54"/>
        <v>0</v>
      </c>
      <c r="CC26" s="257" t="str">
        <f t="shared" si="55"/>
        <v>Kompetensi dalam hal dapat mengidentifikasi  waktu dengan menggunakan jam analogdapat menuliskan kegiatan sehari-hari dengan menggunakan adverbs of frequency (always, usually, sometimes, never)dapat membuat kalimat sederhana tentang kendaraan sudah tercapai.</v>
      </c>
      <c r="CD26" s="257" t="str">
        <f t="shared" si="56"/>
        <v>Kompetensi dalam hal dapat menyebutkan kegiatan sehari-hari menggunakan simple present dapat mengidentifikasi jenis-jenis kendaraan perlu ditingkatkan.</v>
      </c>
    </row>
    <row r="27" spans="1:82" ht="13.5" customHeight="1">
      <c r="A27" s="190"/>
      <c r="B27" s="208">
        <f>'DATA PESERTA DIDIK'!A17</f>
        <v>12</v>
      </c>
      <c r="C27" s="248" t="str">
        <f>'DATA PESERTA DIDIK'!D17</f>
        <v>CINTAKHANZA ARFINZA GHANIYYA</v>
      </c>
      <c r="D27" s="450">
        <v>94</v>
      </c>
      <c r="E27" s="249">
        <v>91</v>
      </c>
      <c r="F27" s="249">
        <v>87.333333333333329</v>
      </c>
      <c r="G27" s="249">
        <v>84.666666666666671</v>
      </c>
      <c r="H27" s="249">
        <v>91.5</v>
      </c>
      <c r="I27" s="249"/>
      <c r="J27" s="249"/>
      <c r="K27" s="249"/>
      <c r="L27" s="249"/>
      <c r="M27" s="249"/>
      <c r="N27" s="250">
        <f t="shared" si="10"/>
        <v>88.625</v>
      </c>
      <c r="O27" s="251"/>
      <c r="P27" s="251">
        <v>90</v>
      </c>
      <c r="Q27" s="250">
        <f t="shared" si="11"/>
        <v>90</v>
      </c>
      <c r="R27" s="250">
        <f t="shared" si="12"/>
        <v>89.083333333333329</v>
      </c>
      <c r="S27" s="190"/>
      <c r="T27" s="190"/>
      <c r="U27" s="253">
        <f t="shared" si="13"/>
        <v>94</v>
      </c>
      <c r="V27" s="253">
        <f t="shared" si="14"/>
        <v>91</v>
      </c>
      <c r="W27" s="253" t="str">
        <f t="shared" si="15"/>
        <v/>
      </c>
      <c r="X27" s="253" t="str">
        <f t="shared" si="16"/>
        <v/>
      </c>
      <c r="Y27" s="253">
        <f t="shared" si="17"/>
        <v>91.5</v>
      </c>
      <c r="Z27" s="253" t="str">
        <f t="shared" si="18"/>
        <v/>
      </c>
      <c r="AA27" s="253" t="str">
        <f t="shared" si="19"/>
        <v/>
      </c>
      <c r="AB27" s="253" t="str">
        <f t="shared" si="20"/>
        <v/>
      </c>
      <c r="AC27" s="253" t="str">
        <f t="shared" si="21"/>
        <v/>
      </c>
      <c r="AD27" s="253" t="str">
        <f t="shared" si="22"/>
        <v/>
      </c>
      <c r="AE27" s="254">
        <f t="shared" ref="AE27:AN27" si="75">IFERROR(RANK(U27,$U27:$AD27,0)+COUNTIF($U27:U27,U27)-1,"")</f>
        <v>1</v>
      </c>
      <c r="AF27" s="254">
        <f t="shared" si="75"/>
        <v>3</v>
      </c>
      <c r="AG27" s="254" t="str">
        <f t="shared" si="75"/>
        <v/>
      </c>
      <c r="AH27" s="254" t="str">
        <f t="shared" si="75"/>
        <v/>
      </c>
      <c r="AI27" s="254">
        <f t="shared" si="75"/>
        <v>2</v>
      </c>
      <c r="AJ27" s="254" t="str">
        <f t="shared" si="75"/>
        <v/>
      </c>
      <c r="AK27" s="254" t="str">
        <f t="shared" si="75"/>
        <v/>
      </c>
      <c r="AL27" s="254" t="str">
        <f t="shared" si="75"/>
        <v/>
      </c>
      <c r="AM27" s="254" t="str">
        <f t="shared" si="75"/>
        <v/>
      </c>
      <c r="AN27" s="254" t="str">
        <f t="shared" si="75"/>
        <v/>
      </c>
      <c r="AO27" s="379" t="str">
        <f t="shared" si="24"/>
        <v>dapat mengidentifikasi  waktu dengan menggunakan jam analog</v>
      </c>
      <c r="AP27" s="380" t="str">
        <f t="shared" si="25"/>
        <v xml:space="preserve">dapat menyebutkan kegiatan sehari-hari menggunakan simple present </v>
      </c>
      <c r="AQ27" s="380" t="str">
        <f t="shared" si="26"/>
        <v/>
      </c>
      <c r="AR27" s="380" t="str">
        <f t="shared" si="27"/>
        <v/>
      </c>
      <c r="AS27" s="380" t="str">
        <f t="shared" si="28"/>
        <v>dapat membuat kalimat sederhana tentang kendaraan</v>
      </c>
      <c r="AT27" s="380" t="str">
        <f t="shared" si="29"/>
        <v/>
      </c>
      <c r="AU27" s="380" t="str">
        <f t="shared" si="30"/>
        <v/>
      </c>
      <c r="AV27" s="380" t="str">
        <f t="shared" si="31"/>
        <v/>
      </c>
      <c r="AW27" s="380" t="str">
        <f t="shared" si="32"/>
        <v/>
      </c>
      <c r="AX27" s="380" t="str">
        <f t="shared" si="33"/>
        <v/>
      </c>
      <c r="AY27" s="255" t="str">
        <f t="shared" si="34"/>
        <v/>
      </c>
      <c r="AZ27" s="255" t="str">
        <f t="shared" si="35"/>
        <v/>
      </c>
      <c r="BA27" s="255">
        <f t="shared" si="36"/>
        <v>87.333333333333329</v>
      </c>
      <c r="BB27" s="255">
        <f t="shared" si="37"/>
        <v>84.666666666666671</v>
      </c>
      <c r="BC27" s="255" t="str">
        <f t="shared" si="38"/>
        <v/>
      </c>
      <c r="BD27" s="255">
        <f t="shared" si="39"/>
        <v>0</v>
      </c>
      <c r="BE27" s="255">
        <f t="shared" si="40"/>
        <v>0</v>
      </c>
      <c r="BF27" s="255">
        <f t="shared" si="41"/>
        <v>0</v>
      </c>
      <c r="BG27" s="255">
        <f t="shared" si="42"/>
        <v>0</v>
      </c>
      <c r="BH27" s="255">
        <f t="shared" si="43"/>
        <v>0</v>
      </c>
      <c r="BI27" s="225" t="str">
        <f t="shared" ref="BI27:BR27" si="76">IFERROR(RANK(AY27,$AY27:$BH27,0)+COUNTIF($AY27:AY27,AY27)-1,"")</f>
        <v/>
      </c>
      <c r="BJ27" s="225" t="str">
        <f t="shared" si="76"/>
        <v/>
      </c>
      <c r="BK27" s="225">
        <f t="shared" si="76"/>
        <v>1</v>
      </c>
      <c r="BL27" s="225">
        <f t="shared" si="76"/>
        <v>2</v>
      </c>
      <c r="BM27" s="225" t="str">
        <f t="shared" si="76"/>
        <v/>
      </c>
      <c r="BN27" s="225">
        <f t="shared" si="76"/>
        <v>3</v>
      </c>
      <c r="BO27" s="225">
        <f t="shared" si="76"/>
        <v>4</v>
      </c>
      <c r="BP27" s="225">
        <f t="shared" si="76"/>
        <v>5</v>
      </c>
      <c r="BQ27" s="225">
        <f t="shared" si="76"/>
        <v>6</v>
      </c>
      <c r="BR27" s="225">
        <f t="shared" si="76"/>
        <v>7</v>
      </c>
      <c r="BS27" s="379" t="str">
        <f t="shared" si="45"/>
        <v/>
      </c>
      <c r="BT27" s="377" t="str">
        <f t="shared" si="46"/>
        <v/>
      </c>
      <c r="BU27" s="377" t="str">
        <f t="shared" si="47"/>
        <v>dapat menuliskan kegiatan sehari-hari dengan menggunakan adverbs of frequency (always, usually, sometimes, never)</v>
      </c>
      <c r="BV27" s="377" t="str">
        <f t="shared" si="48"/>
        <v>dapat mengidentifikasi jenis-jenis kendaraan</v>
      </c>
      <c r="BW27" s="377" t="str">
        <f t="shared" si="49"/>
        <v/>
      </c>
      <c r="BX27" s="377">
        <f t="shared" si="50"/>
        <v>0</v>
      </c>
      <c r="BY27" s="377">
        <f t="shared" si="51"/>
        <v>0</v>
      </c>
      <c r="BZ27" s="377">
        <f t="shared" si="52"/>
        <v>0</v>
      </c>
      <c r="CA27" s="377">
        <f t="shared" si="53"/>
        <v>0</v>
      </c>
      <c r="CB27" s="377">
        <f t="shared" si="54"/>
        <v>0</v>
      </c>
      <c r="CC27" s="257" t="str">
        <f t="shared" si="55"/>
        <v>Kompetensi dalam hal dapat mengidentifikasi  waktu dengan menggunakan jam analogdapat menyebutkan kegiatan sehari-hari menggunakan simple present dapat membuat kalimat sederhana tentang kendaraan sudah tercapai.</v>
      </c>
      <c r="CD27" s="257" t="str">
        <f t="shared" si="56"/>
        <v>Kompetensi dalam hal dapat menuliskan kegiatan sehari-hari dengan menggunakan adverbs of frequency (always, usually, sometimes, never)dapat mengidentifikasi jenis-jenis kendaraan perlu ditingkatkan.</v>
      </c>
    </row>
    <row r="28" spans="1:82" ht="13.5" customHeight="1">
      <c r="A28" s="190"/>
      <c r="B28" s="208">
        <f>'DATA PESERTA DIDIK'!A18</f>
        <v>13</v>
      </c>
      <c r="C28" s="248" t="str">
        <f>'DATA PESERTA DIDIK'!D18</f>
        <v>DAFFA FAIRUZ HIDAYANTO</v>
      </c>
      <c r="D28" s="450">
        <v>83.666666666666671</v>
      </c>
      <c r="E28" s="249">
        <v>89</v>
      </c>
      <c r="F28" s="249">
        <v>84</v>
      </c>
      <c r="G28" s="249">
        <v>86</v>
      </c>
      <c r="H28" s="249">
        <v>88.5</v>
      </c>
      <c r="I28" s="249"/>
      <c r="J28" s="249"/>
      <c r="K28" s="249"/>
      <c r="L28" s="249"/>
      <c r="M28" s="249"/>
      <c r="N28" s="250">
        <f t="shared" si="10"/>
        <v>86.875</v>
      </c>
      <c r="O28" s="251"/>
      <c r="P28" s="251">
        <v>85.7842857842857</v>
      </c>
      <c r="Q28" s="250">
        <f t="shared" si="11"/>
        <v>85.7842857842857</v>
      </c>
      <c r="R28" s="250">
        <f t="shared" si="12"/>
        <v>86.511428594761909</v>
      </c>
      <c r="S28" s="190"/>
      <c r="T28" s="190"/>
      <c r="U28" s="253" t="str">
        <f t="shared" si="13"/>
        <v/>
      </c>
      <c r="V28" s="253">
        <f t="shared" si="14"/>
        <v>89</v>
      </c>
      <c r="W28" s="253" t="str">
        <f t="shared" si="15"/>
        <v/>
      </c>
      <c r="X28" s="253" t="str">
        <f t="shared" si="16"/>
        <v/>
      </c>
      <c r="Y28" s="253">
        <f t="shared" si="17"/>
        <v>88.5</v>
      </c>
      <c r="Z28" s="253" t="str">
        <f t="shared" si="18"/>
        <v/>
      </c>
      <c r="AA28" s="253" t="str">
        <f t="shared" si="19"/>
        <v/>
      </c>
      <c r="AB28" s="253" t="str">
        <f t="shared" si="20"/>
        <v/>
      </c>
      <c r="AC28" s="253" t="str">
        <f t="shared" si="21"/>
        <v/>
      </c>
      <c r="AD28" s="253" t="str">
        <f t="shared" si="22"/>
        <v/>
      </c>
      <c r="AE28" s="254" t="str">
        <f t="shared" ref="AE28:AN28" si="77">IFERROR(RANK(U28,$U28:$AD28,0)+COUNTIF($U28:U28,U28)-1,"")</f>
        <v/>
      </c>
      <c r="AF28" s="254">
        <f t="shared" si="77"/>
        <v>1</v>
      </c>
      <c r="AG28" s="254" t="str">
        <f t="shared" si="77"/>
        <v/>
      </c>
      <c r="AH28" s="254" t="str">
        <f t="shared" si="77"/>
        <v/>
      </c>
      <c r="AI28" s="254">
        <f t="shared" si="77"/>
        <v>2</v>
      </c>
      <c r="AJ28" s="254" t="str">
        <f t="shared" si="77"/>
        <v/>
      </c>
      <c r="AK28" s="254" t="str">
        <f t="shared" si="77"/>
        <v/>
      </c>
      <c r="AL28" s="254" t="str">
        <f t="shared" si="77"/>
        <v/>
      </c>
      <c r="AM28" s="254" t="str">
        <f t="shared" si="77"/>
        <v/>
      </c>
      <c r="AN28" s="254" t="str">
        <f t="shared" si="77"/>
        <v/>
      </c>
      <c r="AO28" s="379" t="str">
        <f t="shared" si="24"/>
        <v/>
      </c>
      <c r="AP28" s="380" t="str">
        <f t="shared" si="25"/>
        <v xml:space="preserve">dapat menyebutkan kegiatan sehari-hari menggunakan simple present </v>
      </c>
      <c r="AQ28" s="380" t="str">
        <f t="shared" si="26"/>
        <v/>
      </c>
      <c r="AR28" s="380" t="str">
        <f t="shared" si="27"/>
        <v/>
      </c>
      <c r="AS28" s="380" t="str">
        <f t="shared" si="28"/>
        <v>dapat membuat kalimat sederhana tentang kendaraan</v>
      </c>
      <c r="AT28" s="380" t="str">
        <f t="shared" si="29"/>
        <v/>
      </c>
      <c r="AU28" s="380" t="str">
        <f t="shared" si="30"/>
        <v/>
      </c>
      <c r="AV28" s="380" t="str">
        <f t="shared" si="31"/>
        <v/>
      </c>
      <c r="AW28" s="380" t="str">
        <f t="shared" si="32"/>
        <v/>
      </c>
      <c r="AX28" s="380" t="str">
        <f t="shared" si="33"/>
        <v/>
      </c>
      <c r="AY28" s="255">
        <f t="shared" si="34"/>
        <v>83.666666666666671</v>
      </c>
      <c r="AZ28" s="255" t="str">
        <f t="shared" si="35"/>
        <v/>
      </c>
      <c r="BA28" s="255">
        <f t="shared" si="36"/>
        <v>84</v>
      </c>
      <c r="BB28" s="255">
        <f t="shared" si="37"/>
        <v>86</v>
      </c>
      <c r="BC28" s="255" t="str">
        <f t="shared" si="38"/>
        <v/>
      </c>
      <c r="BD28" s="255">
        <f t="shared" si="39"/>
        <v>0</v>
      </c>
      <c r="BE28" s="255">
        <f t="shared" si="40"/>
        <v>0</v>
      </c>
      <c r="BF28" s="255">
        <f t="shared" si="41"/>
        <v>0</v>
      </c>
      <c r="BG28" s="255">
        <f t="shared" si="42"/>
        <v>0</v>
      </c>
      <c r="BH28" s="255">
        <f t="shared" si="43"/>
        <v>0</v>
      </c>
      <c r="BI28" s="225">
        <f t="shared" ref="BI28:BR28" si="78">IFERROR(RANK(AY28,$AY28:$BH28,0)+COUNTIF($AY28:AY28,AY28)-1,"")</f>
        <v>3</v>
      </c>
      <c r="BJ28" s="225" t="str">
        <f t="shared" si="78"/>
        <v/>
      </c>
      <c r="BK28" s="225">
        <f t="shared" si="78"/>
        <v>2</v>
      </c>
      <c r="BL28" s="225">
        <f t="shared" si="78"/>
        <v>1</v>
      </c>
      <c r="BM28" s="225" t="str">
        <f t="shared" si="78"/>
        <v/>
      </c>
      <c r="BN28" s="225">
        <f t="shared" si="78"/>
        <v>4</v>
      </c>
      <c r="BO28" s="225">
        <f t="shared" si="78"/>
        <v>5</v>
      </c>
      <c r="BP28" s="225">
        <f t="shared" si="78"/>
        <v>6</v>
      </c>
      <c r="BQ28" s="225">
        <f t="shared" si="78"/>
        <v>7</v>
      </c>
      <c r="BR28" s="225">
        <f t="shared" si="78"/>
        <v>8</v>
      </c>
      <c r="BS28" s="379" t="str">
        <f t="shared" si="45"/>
        <v>dapat mengidentifikasi  waktu dengan menggunakan jam analog</v>
      </c>
      <c r="BT28" s="377" t="str">
        <f t="shared" si="46"/>
        <v/>
      </c>
      <c r="BU28" s="377" t="str">
        <f t="shared" si="47"/>
        <v>dapat menuliskan kegiatan sehari-hari dengan menggunakan adverbs of frequency (always, usually, sometimes, never)</v>
      </c>
      <c r="BV28" s="377" t="str">
        <f t="shared" si="48"/>
        <v>dapat mengidentifikasi jenis-jenis kendaraan</v>
      </c>
      <c r="BW28" s="377" t="str">
        <f t="shared" si="49"/>
        <v/>
      </c>
      <c r="BX28" s="377">
        <f t="shared" si="50"/>
        <v>0</v>
      </c>
      <c r="BY28" s="377">
        <f t="shared" si="51"/>
        <v>0</v>
      </c>
      <c r="BZ28" s="377">
        <f t="shared" si="52"/>
        <v>0</v>
      </c>
      <c r="CA28" s="377">
        <f t="shared" si="53"/>
        <v>0</v>
      </c>
      <c r="CB28" s="377">
        <f t="shared" si="54"/>
        <v>0</v>
      </c>
      <c r="CC28" s="257" t="str">
        <f t="shared" si="55"/>
        <v>Kompetensi dalam hal dapat menyebutkan kegiatan sehari-hari menggunakan simple present dapat membuat kalimat sederhana tentang kendaraan sudah tercapai.</v>
      </c>
      <c r="CD28" s="257" t="str">
        <f t="shared" si="56"/>
        <v>Kompetensi dalam hal dapat mengidentifikasi  waktu dengan menggunakan jam analogdapat menuliskan kegiatan sehari-hari dengan menggunakan adverbs of frequency (always, usually, sometimes, never)dapat mengidentifikasi jenis-jenis kendaraan perlu ditingkatkan.</v>
      </c>
    </row>
    <row r="29" spans="1:82" ht="13.5" customHeight="1">
      <c r="A29" s="190"/>
      <c r="B29" s="208">
        <f>'DATA PESERTA DIDIK'!A19</f>
        <v>14</v>
      </c>
      <c r="C29" s="248" t="str">
        <f>'DATA PESERTA DIDIK'!D19</f>
        <v>DAFFA NAUFAL ALFARIL</v>
      </c>
      <c r="D29" s="450">
        <v>98</v>
      </c>
      <c r="E29" s="249">
        <v>93</v>
      </c>
      <c r="F29" s="249">
        <v>91.333333333333329</v>
      </c>
      <c r="G29" s="249">
        <v>94</v>
      </c>
      <c r="H29" s="249">
        <v>85.5</v>
      </c>
      <c r="I29" s="249"/>
      <c r="J29" s="249"/>
      <c r="K29" s="249"/>
      <c r="L29" s="249"/>
      <c r="M29" s="249"/>
      <c r="N29" s="250">
        <f t="shared" si="10"/>
        <v>90.958333333333329</v>
      </c>
      <c r="O29" s="251"/>
      <c r="P29" s="251">
        <v>87.142857842857794</v>
      </c>
      <c r="Q29" s="250">
        <f t="shared" si="11"/>
        <v>87.142857842857794</v>
      </c>
      <c r="R29" s="250">
        <f t="shared" si="12"/>
        <v>89.686508169841488</v>
      </c>
      <c r="S29" s="190"/>
      <c r="T29" s="190"/>
      <c r="U29" s="253">
        <f t="shared" si="13"/>
        <v>98</v>
      </c>
      <c r="V29" s="253">
        <f t="shared" si="14"/>
        <v>93</v>
      </c>
      <c r="W29" s="253">
        <f t="shared" si="15"/>
        <v>91.333333333333329</v>
      </c>
      <c r="X29" s="253">
        <f t="shared" si="16"/>
        <v>94</v>
      </c>
      <c r="Y29" s="253" t="str">
        <f t="shared" si="17"/>
        <v/>
      </c>
      <c r="Z29" s="253" t="str">
        <f t="shared" si="18"/>
        <v/>
      </c>
      <c r="AA29" s="253" t="str">
        <f t="shared" si="19"/>
        <v/>
      </c>
      <c r="AB29" s="253" t="str">
        <f t="shared" si="20"/>
        <v/>
      </c>
      <c r="AC29" s="253" t="str">
        <f t="shared" si="21"/>
        <v/>
      </c>
      <c r="AD29" s="253" t="str">
        <f t="shared" si="22"/>
        <v/>
      </c>
      <c r="AE29" s="254">
        <f t="shared" ref="AE29:AN29" si="79">IFERROR(RANK(U29,$U29:$AD29,0)+COUNTIF($U29:U29,U29)-1,"")</f>
        <v>1</v>
      </c>
      <c r="AF29" s="254">
        <f t="shared" si="79"/>
        <v>3</v>
      </c>
      <c r="AG29" s="254">
        <f t="shared" si="79"/>
        <v>4</v>
      </c>
      <c r="AH29" s="254">
        <f t="shared" si="79"/>
        <v>2</v>
      </c>
      <c r="AI29" s="254" t="str">
        <f t="shared" si="79"/>
        <v/>
      </c>
      <c r="AJ29" s="254" t="str">
        <f t="shared" si="79"/>
        <v/>
      </c>
      <c r="AK29" s="254" t="str">
        <f t="shared" si="79"/>
        <v/>
      </c>
      <c r="AL29" s="254" t="str">
        <f t="shared" si="79"/>
        <v/>
      </c>
      <c r="AM29" s="254" t="str">
        <f t="shared" si="79"/>
        <v/>
      </c>
      <c r="AN29" s="254" t="str">
        <f t="shared" si="79"/>
        <v/>
      </c>
      <c r="AO29" s="379" t="str">
        <f t="shared" si="24"/>
        <v>dapat mengidentifikasi  waktu dengan menggunakan jam analog</v>
      </c>
      <c r="AP29" s="380" t="str">
        <f t="shared" si="25"/>
        <v xml:space="preserve">dapat menyebutkan kegiatan sehari-hari menggunakan simple present </v>
      </c>
      <c r="AQ29" s="380" t="str">
        <f t="shared" si="26"/>
        <v>dapat menuliskan kegiatan sehari-hari dengan menggunakan adverbs of frequency (always, usually, sometimes, never)</v>
      </c>
      <c r="AR29" s="380" t="str">
        <f t="shared" si="27"/>
        <v>dapat mengidentifikasi jenis-jenis kendaraan</v>
      </c>
      <c r="AS29" s="380" t="str">
        <f t="shared" si="28"/>
        <v/>
      </c>
      <c r="AT29" s="380" t="str">
        <f t="shared" si="29"/>
        <v/>
      </c>
      <c r="AU29" s="380" t="str">
        <f t="shared" si="30"/>
        <v/>
      </c>
      <c r="AV29" s="380" t="str">
        <f t="shared" si="31"/>
        <v/>
      </c>
      <c r="AW29" s="380" t="str">
        <f t="shared" si="32"/>
        <v/>
      </c>
      <c r="AX29" s="380" t="str">
        <f t="shared" si="33"/>
        <v/>
      </c>
      <c r="AY29" s="255" t="str">
        <f t="shared" si="34"/>
        <v/>
      </c>
      <c r="AZ29" s="255" t="str">
        <f t="shared" si="35"/>
        <v/>
      </c>
      <c r="BA29" s="255" t="str">
        <f t="shared" si="36"/>
        <v/>
      </c>
      <c r="BB29" s="255" t="str">
        <f t="shared" si="37"/>
        <v/>
      </c>
      <c r="BC29" s="255">
        <f t="shared" si="38"/>
        <v>85.5</v>
      </c>
      <c r="BD29" s="255">
        <f t="shared" si="39"/>
        <v>0</v>
      </c>
      <c r="BE29" s="255">
        <f t="shared" si="40"/>
        <v>0</v>
      </c>
      <c r="BF29" s="255">
        <f t="shared" si="41"/>
        <v>0</v>
      </c>
      <c r="BG29" s="255">
        <f t="shared" si="42"/>
        <v>0</v>
      </c>
      <c r="BH29" s="255">
        <f t="shared" si="43"/>
        <v>0</v>
      </c>
      <c r="BI29" s="225" t="str">
        <f t="shared" ref="BI29:BR29" si="80">IFERROR(RANK(AY29,$AY29:$BH29,0)+COUNTIF($AY29:AY29,AY29)-1,"")</f>
        <v/>
      </c>
      <c r="BJ29" s="225" t="str">
        <f t="shared" si="80"/>
        <v/>
      </c>
      <c r="BK29" s="225" t="str">
        <f t="shared" si="80"/>
        <v/>
      </c>
      <c r="BL29" s="225" t="str">
        <f t="shared" si="80"/>
        <v/>
      </c>
      <c r="BM29" s="225">
        <f t="shared" si="80"/>
        <v>1</v>
      </c>
      <c r="BN29" s="225">
        <f t="shared" si="80"/>
        <v>2</v>
      </c>
      <c r="BO29" s="225">
        <f t="shared" si="80"/>
        <v>3</v>
      </c>
      <c r="BP29" s="225">
        <f t="shared" si="80"/>
        <v>4</v>
      </c>
      <c r="BQ29" s="225">
        <f t="shared" si="80"/>
        <v>5</v>
      </c>
      <c r="BR29" s="225">
        <f t="shared" si="80"/>
        <v>6</v>
      </c>
      <c r="BS29" s="379" t="str">
        <f t="shared" si="45"/>
        <v/>
      </c>
      <c r="BT29" s="377" t="str">
        <f t="shared" si="46"/>
        <v/>
      </c>
      <c r="BU29" s="377" t="str">
        <f t="shared" si="47"/>
        <v/>
      </c>
      <c r="BV29" s="377" t="str">
        <f t="shared" si="48"/>
        <v/>
      </c>
      <c r="BW29" s="377" t="str">
        <f t="shared" si="49"/>
        <v>dapat membuat kalimat sederhana tentang kendaraan</v>
      </c>
      <c r="BX29" s="377">
        <f t="shared" si="50"/>
        <v>0</v>
      </c>
      <c r="BY29" s="377">
        <f t="shared" si="51"/>
        <v>0</v>
      </c>
      <c r="BZ29" s="377">
        <f t="shared" si="52"/>
        <v>0</v>
      </c>
      <c r="CA29" s="377">
        <f t="shared" si="53"/>
        <v>0</v>
      </c>
      <c r="CB29" s="377">
        <f t="shared" si="54"/>
        <v>0</v>
      </c>
      <c r="CC29"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CD29" s="257" t="str">
        <f t="shared" si="56"/>
        <v>Kompetensi dalam hal dapat membuat kalimat sederhana tentang kendaraan perlu ditingkatkan.</v>
      </c>
    </row>
    <row r="30" spans="1:82" ht="13.5" customHeight="1">
      <c r="A30" s="190"/>
      <c r="B30" s="208">
        <f>'DATA PESERTA DIDIK'!A20</f>
        <v>15</v>
      </c>
      <c r="C30" s="248" t="str">
        <f>'DATA PESERTA DIDIK'!D20</f>
        <v>DYAN ADHITAMA CATUR RIADY</v>
      </c>
      <c r="D30" s="450">
        <v>90.333333333333329</v>
      </c>
      <c r="E30" s="249">
        <v>93</v>
      </c>
      <c r="F30" s="249">
        <v>85.333333333333329</v>
      </c>
      <c r="G30" s="249">
        <v>94.333333333333329</v>
      </c>
      <c r="H30" s="249">
        <v>98.5</v>
      </c>
      <c r="I30" s="249"/>
      <c r="J30" s="249"/>
      <c r="K30" s="249"/>
      <c r="L30" s="249"/>
      <c r="M30" s="249"/>
      <c r="N30" s="250">
        <f t="shared" si="10"/>
        <v>92.791666666666657</v>
      </c>
      <c r="O30" s="251"/>
      <c r="P30" s="251">
        <v>88.5784285784286</v>
      </c>
      <c r="Q30" s="250">
        <f t="shared" si="11"/>
        <v>88.5784285784286</v>
      </c>
      <c r="R30" s="250">
        <f t="shared" si="12"/>
        <v>91.387253970587309</v>
      </c>
      <c r="S30" s="190"/>
      <c r="T30" s="190"/>
      <c r="U30" s="253">
        <f t="shared" si="13"/>
        <v>90.333333333333329</v>
      </c>
      <c r="V30" s="253">
        <f t="shared" si="14"/>
        <v>93</v>
      </c>
      <c r="W30" s="253" t="str">
        <f t="shared" si="15"/>
        <v/>
      </c>
      <c r="X30" s="253">
        <f t="shared" si="16"/>
        <v>94.333333333333329</v>
      </c>
      <c r="Y30" s="253">
        <f t="shared" si="17"/>
        <v>98.5</v>
      </c>
      <c r="Z30" s="253" t="str">
        <f t="shared" si="18"/>
        <v/>
      </c>
      <c r="AA30" s="253" t="str">
        <f t="shared" si="19"/>
        <v/>
      </c>
      <c r="AB30" s="253" t="str">
        <f t="shared" si="20"/>
        <v/>
      </c>
      <c r="AC30" s="253" t="str">
        <f t="shared" si="21"/>
        <v/>
      </c>
      <c r="AD30" s="253" t="str">
        <f t="shared" si="22"/>
        <v/>
      </c>
      <c r="AE30" s="254">
        <f t="shared" ref="AE30:AN30" si="81">IFERROR(RANK(U30,$U30:$AD30,0)+COUNTIF($U30:U30,U30)-1,"")</f>
        <v>4</v>
      </c>
      <c r="AF30" s="254">
        <f t="shared" si="81"/>
        <v>3</v>
      </c>
      <c r="AG30" s="254" t="str">
        <f t="shared" si="81"/>
        <v/>
      </c>
      <c r="AH30" s="254">
        <f t="shared" si="81"/>
        <v>2</v>
      </c>
      <c r="AI30" s="254">
        <f t="shared" si="81"/>
        <v>1</v>
      </c>
      <c r="AJ30" s="254" t="str">
        <f t="shared" si="81"/>
        <v/>
      </c>
      <c r="AK30" s="254" t="str">
        <f t="shared" si="81"/>
        <v/>
      </c>
      <c r="AL30" s="254" t="str">
        <f t="shared" si="81"/>
        <v/>
      </c>
      <c r="AM30" s="254" t="str">
        <f t="shared" si="81"/>
        <v/>
      </c>
      <c r="AN30" s="254" t="str">
        <f t="shared" si="81"/>
        <v/>
      </c>
      <c r="AO30" s="379" t="str">
        <f t="shared" si="24"/>
        <v/>
      </c>
      <c r="AP30" s="380" t="str">
        <f t="shared" si="25"/>
        <v xml:space="preserve">dapat menyebutkan kegiatan sehari-hari menggunakan simple present </v>
      </c>
      <c r="AQ30" s="380" t="str">
        <f t="shared" si="26"/>
        <v/>
      </c>
      <c r="AR30" s="380" t="str">
        <f t="shared" si="27"/>
        <v>dapat mengidentifikasi jenis-jenis kendaraan</v>
      </c>
      <c r="AS30" s="380" t="str">
        <f t="shared" si="28"/>
        <v>dapat membuat kalimat sederhana tentang kendaraan</v>
      </c>
      <c r="AT30" s="380" t="str">
        <f t="shared" si="29"/>
        <v/>
      </c>
      <c r="AU30" s="380" t="str">
        <f t="shared" si="30"/>
        <v/>
      </c>
      <c r="AV30" s="380" t="str">
        <f t="shared" si="31"/>
        <v/>
      </c>
      <c r="AW30" s="380" t="str">
        <f t="shared" si="32"/>
        <v/>
      </c>
      <c r="AX30" s="380" t="str">
        <f t="shared" si="33"/>
        <v/>
      </c>
      <c r="AY30" s="255" t="str">
        <f t="shared" si="34"/>
        <v/>
      </c>
      <c r="AZ30" s="255" t="str">
        <f t="shared" si="35"/>
        <v/>
      </c>
      <c r="BA30" s="255">
        <f t="shared" si="36"/>
        <v>85.333333333333329</v>
      </c>
      <c r="BB30" s="255" t="str">
        <f t="shared" si="37"/>
        <v/>
      </c>
      <c r="BC30" s="255" t="str">
        <f t="shared" si="38"/>
        <v/>
      </c>
      <c r="BD30" s="255">
        <f t="shared" si="39"/>
        <v>0</v>
      </c>
      <c r="BE30" s="255">
        <f t="shared" si="40"/>
        <v>0</v>
      </c>
      <c r="BF30" s="255">
        <f t="shared" si="41"/>
        <v>0</v>
      </c>
      <c r="BG30" s="255">
        <f t="shared" si="42"/>
        <v>0</v>
      </c>
      <c r="BH30" s="255">
        <f t="shared" si="43"/>
        <v>0</v>
      </c>
      <c r="BI30" s="225" t="str">
        <f t="shared" ref="BI30:BR30" si="82">IFERROR(RANK(AY30,$AY30:$BH30,0)+COUNTIF($AY30:AY30,AY30)-1,"")</f>
        <v/>
      </c>
      <c r="BJ30" s="225" t="str">
        <f t="shared" si="82"/>
        <v/>
      </c>
      <c r="BK30" s="225">
        <f t="shared" si="82"/>
        <v>1</v>
      </c>
      <c r="BL30" s="225" t="str">
        <f t="shared" si="82"/>
        <v/>
      </c>
      <c r="BM30" s="225" t="str">
        <f t="shared" si="82"/>
        <v/>
      </c>
      <c r="BN30" s="225">
        <f t="shared" si="82"/>
        <v>2</v>
      </c>
      <c r="BO30" s="225">
        <f t="shared" si="82"/>
        <v>3</v>
      </c>
      <c r="BP30" s="225">
        <f t="shared" si="82"/>
        <v>4</v>
      </c>
      <c r="BQ30" s="225">
        <f t="shared" si="82"/>
        <v>5</v>
      </c>
      <c r="BR30" s="225">
        <f t="shared" si="82"/>
        <v>6</v>
      </c>
      <c r="BS30" s="379" t="str">
        <f t="shared" si="45"/>
        <v>dapat mengidentifikasi  waktu dengan menggunakan jam analog</v>
      </c>
      <c r="BT30" s="377" t="str">
        <f t="shared" si="46"/>
        <v/>
      </c>
      <c r="BU30" s="377" t="str">
        <f t="shared" si="47"/>
        <v>dapat menuliskan kegiatan sehari-hari dengan menggunakan adverbs of frequency (always, usually, sometimes, never)</v>
      </c>
      <c r="BV30" s="377" t="str">
        <f t="shared" si="48"/>
        <v/>
      </c>
      <c r="BW30" s="377" t="str">
        <f t="shared" si="49"/>
        <v/>
      </c>
      <c r="BX30" s="377">
        <f t="shared" si="50"/>
        <v>0</v>
      </c>
      <c r="BY30" s="377">
        <f t="shared" si="51"/>
        <v>0</v>
      </c>
      <c r="BZ30" s="377">
        <f t="shared" si="52"/>
        <v>0</v>
      </c>
      <c r="CA30" s="377">
        <f t="shared" si="53"/>
        <v>0</v>
      </c>
      <c r="CB30" s="377">
        <f t="shared" si="54"/>
        <v>0</v>
      </c>
      <c r="CC30" s="257" t="str">
        <f t="shared" si="55"/>
        <v>Kompetensi dalam hal dapat menyebutkan kegiatan sehari-hari menggunakan simple present dapat mengidentifikasi jenis-jenis kendaraandapat membuat kalimat sederhana tentang kendaraan sudah tercapai.</v>
      </c>
      <c r="CD30" s="257" t="str">
        <f t="shared" si="56"/>
        <v>Kompetensi dalam hal dapat mengidentifikasi  waktu dengan menggunakan jam analogdapat menuliskan kegiatan sehari-hari dengan menggunakan adverbs of frequency (always, usually, sometimes, never) perlu ditingkatkan.</v>
      </c>
    </row>
    <row r="31" spans="1:82" ht="13.5" customHeight="1">
      <c r="A31" s="190"/>
      <c r="B31" s="208">
        <f>'DATA PESERTA DIDIK'!A21</f>
        <v>16</v>
      </c>
      <c r="C31" s="248" t="str">
        <f>'DATA PESERTA DIDIK'!D21</f>
        <v>GENDHIS KINANTI TALITHA HERNADI</v>
      </c>
      <c r="D31" s="450">
        <v>88.78</v>
      </c>
      <c r="E31" s="249">
        <v>86.666666666666671</v>
      </c>
      <c r="F31" s="249">
        <v>81.666666666666671</v>
      </c>
      <c r="G31" s="249">
        <v>89.666666666666671</v>
      </c>
      <c r="H31" s="249">
        <v>81.5</v>
      </c>
      <c r="I31" s="249"/>
      <c r="J31" s="249"/>
      <c r="K31" s="249"/>
      <c r="L31" s="249"/>
      <c r="M31" s="249"/>
      <c r="N31" s="250">
        <f t="shared" si="10"/>
        <v>84.875</v>
      </c>
      <c r="O31" s="251"/>
      <c r="P31" s="251">
        <v>84.285784285784302</v>
      </c>
      <c r="Q31" s="250">
        <f t="shared" si="11"/>
        <v>84.285784285784302</v>
      </c>
      <c r="R31" s="250">
        <f t="shared" si="12"/>
        <v>84.678594761928096</v>
      </c>
      <c r="S31" s="190"/>
      <c r="T31" s="190"/>
      <c r="U31" s="253">
        <f t="shared" si="13"/>
        <v>88.78</v>
      </c>
      <c r="V31" s="253" t="str">
        <f t="shared" si="14"/>
        <v/>
      </c>
      <c r="W31" s="253" t="str">
        <f t="shared" si="15"/>
        <v/>
      </c>
      <c r="X31" s="253">
        <f t="shared" si="16"/>
        <v>89.666666666666671</v>
      </c>
      <c r="Y31" s="253" t="str">
        <f t="shared" si="17"/>
        <v/>
      </c>
      <c r="Z31" s="253" t="str">
        <f t="shared" si="18"/>
        <v/>
      </c>
      <c r="AA31" s="253" t="str">
        <f t="shared" si="19"/>
        <v/>
      </c>
      <c r="AB31" s="253" t="str">
        <f t="shared" si="20"/>
        <v/>
      </c>
      <c r="AC31" s="253" t="str">
        <f t="shared" si="21"/>
        <v/>
      </c>
      <c r="AD31" s="253" t="str">
        <f t="shared" si="22"/>
        <v/>
      </c>
      <c r="AE31" s="254">
        <f t="shared" ref="AE31:AN31" si="83">IFERROR(RANK(U31,$U31:$AD31,0)+COUNTIF($U31:U31,U31)-1,"")</f>
        <v>2</v>
      </c>
      <c r="AF31" s="254" t="str">
        <f t="shared" si="83"/>
        <v/>
      </c>
      <c r="AG31" s="254" t="str">
        <f t="shared" si="83"/>
        <v/>
      </c>
      <c r="AH31" s="254">
        <f t="shared" si="83"/>
        <v>1</v>
      </c>
      <c r="AI31" s="254" t="str">
        <f t="shared" si="83"/>
        <v/>
      </c>
      <c r="AJ31" s="254" t="str">
        <f t="shared" si="83"/>
        <v/>
      </c>
      <c r="AK31" s="254" t="str">
        <f t="shared" si="83"/>
        <v/>
      </c>
      <c r="AL31" s="254" t="str">
        <f t="shared" si="83"/>
        <v/>
      </c>
      <c r="AM31" s="254" t="str">
        <f t="shared" si="83"/>
        <v/>
      </c>
      <c r="AN31" s="254" t="str">
        <f t="shared" si="83"/>
        <v/>
      </c>
      <c r="AO31" s="379" t="str">
        <f t="shared" si="24"/>
        <v>dapat mengidentifikasi  waktu dengan menggunakan jam analog</v>
      </c>
      <c r="AP31" s="380" t="str">
        <f t="shared" si="25"/>
        <v xml:space="preserve">dapat menyebutkan kegiatan sehari-hari menggunakan simple present </v>
      </c>
      <c r="AQ31" s="380" t="str">
        <f t="shared" si="26"/>
        <v/>
      </c>
      <c r="AR31" s="380" t="str">
        <f t="shared" si="27"/>
        <v>dapat mengidentifikasi jenis-jenis kendaraan</v>
      </c>
      <c r="AS31" s="380" t="str">
        <f t="shared" si="28"/>
        <v/>
      </c>
      <c r="AT31" s="380" t="str">
        <f t="shared" si="29"/>
        <v/>
      </c>
      <c r="AU31" s="380" t="str">
        <f t="shared" si="30"/>
        <v/>
      </c>
      <c r="AV31" s="380" t="str">
        <f t="shared" si="31"/>
        <v/>
      </c>
      <c r="AW31" s="380" t="str">
        <f t="shared" si="32"/>
        <v/>
      </c>
      <c r="AX31" s="380" t="str">
        <f t="shared" si="33"/>
        <v/>
      </c>
      <c r="AY31" s="255" t="str">
        <f t="shared" si="34"/>
        <v/>
      </c>
      <c r="AZ31" s="255">
        <f t="shared" si="35"/>
        <v>86.666666666666671</v>
      </c>
      <c r="BA31" s="255">
        <f t="shared" si="36"/>
        <v>81.666666666666671</v>
      </c>
      <c r="BB31" s="255" t="str">
        <f t="shared" si="37"/>
        <v/>
      </c>
      <c r="BC31" s="255">
        <f t="shared" si="38"/>
        <v>81.5</v>
      </c>
      <c r="BD31" s="255">
        <f t="shared" si="39"/>
        <v>0</v>
      </c>
      <c r="BE31" s="255">
        <f t="shared" si="40"/>
        <v>0</v>
      </c>
      <c r="BF31" s="255">
        <f t="shared" si="41"/>
        <v>0</v>
      </c>
      <c r="BG31" s="255">
        <f t="shared" si="42"/>
        <v>0</v>
      </c>
      <c r="BH31" s="255">
        <f t="shared" si="43"/>
        <v>0</v>
      </c>
      <c r="BI31" s="225" t="str">
        <f t="shared" ref="BI31:BR31" si="84">IFERROR(RANK(AY31,$AY31:$BH31,0)+COUNTIF($AY31:AY31,AY31)-1,"")</f>
        <v/>
      </c>
      <c r="BJ31" s="225">
        <f t="shared" si="84"/>
        <v>1</v>
      </c>
      <c r="BK31" s="225">
        <f t="shared" si="84"/>
        <v>2</v>
      </c>
      <c r="BL31" s="225" t="str">
        <f t="shared" si="84"/>
        <v/>
      </c>
      <c r="BM31" s="225">
        <f t="shared" si="84"/>
        <v>3</v>
      </c>
      <c r="BN31" s="225">
        <f t="shared" si="84"/>
        <v>4</v>
      </c>
      <c r="BO31" s="225">
        <f t="shared" si="84"/>
        <v>5</v>
      </c>
      <c r="BP31" s="225">
        <f t="shared" si="84"/>
        <v>6</v>
      </c>
      <c r="BQ31" s="225">
        <f t="shared" si="84"/>
        <v>7</v>
      </c>
      <c r="BR31" s="225">
        <f t="shared" si="84"/>
        <v>8</v>
      </c>
      <c r="BS31" s="379" t="str">
        <f t="shared" si="45"/>
        <v/>
      </c>
      <c r="BT31" s="377" t="str">
        <f t="shared" si="46"/>
        <v/>
      </c>
      <c r="BU31" s="377" t="str">
        <f t="shared" si="47"/>
        <v>dapat menuliskan kegiatan sehari-hari dengan menggunakan adverbs of frequency (always, usually, sometimes, never)</v>
      </c>
      <c r="BV31" s="377" t="str">
        <f t="shared" si="48"/>
        <v/>
      </c>
      <c r="BW31" s="377" t="str">
        <f t="shared" si="49"/>
        <v>dapat membuat kalimat sederhana tentang kendaraan</v>
      </c>
      <c r="BX31" s="377">
        <f t="shared" si="50"/>
        <v>0</v>
      </c>
      <c r="BY31" s="377">
        <f t="shared" si="51"/>
        <v>0</v>
      </c>
      <c r="BZ31" s="377">
        <f t="shared" si="52"/>
        <v>0</v>
      </c>
      <c r="CA31" s="377">
        <f t="shared" si="53"/>
        <v>0</v>
      </c>
      <c r="CB31" s="377">
        <f t="shared" si="54"/>
        <v>0</v>
      </c>
      <c r="CC31" s="257" t="str">
        <f t="shared" si="55"/>
        <v>Kompetensi dalam hal dapat mengidentifikasi  waktu dengan menggunakan jam analogdapat menyebutkan kegiatan sehari-hari menggunakan simple present dapat mengidentifikasi jenis-jenis kendaraan sudah tercapai.</v>
      </c>
      <c r="CD31" s="257" t="str">
        <f t="shared" si="56"/>
        <v>Kompetensi dalam hal dapat menuliskan kegiatan sehari-hari dengan menggunakan adverbs of frequency (always, usually, sometimes, never)dapat membuat kalimat sederhana tentang kendaraan perlu ditingkatkan.</v>
      </c>
    </row>
    <row r="32" spans="1:82" ht="13.5" customHeight="1">
      <c r="A32" s="190"/>
      <c r="B32" s="208">
        <f>'DATA PESERTA DIDIK'!A22</f>
        <v>17</v>
      </c>
      <c r="C32" s="248" t="str">
        <f>'DATA PESERTA DIDIK'!D22</f>
        <v>HANAN TAQI AFLAHA</v>
      </c>
      <c r="D32" s="450">
        <v>91</v>
      </c>
      <c r="E32" s="249">
        <v>96</v>
      </c>
      <c r="F32" s="249">
        <v>93</v>
      </c>
      <c r="G32" s="249">
        <v>97.666666666666671</v>
      </c>
      <c r="H32" s="249">
        <v>98.5</v>
      </c>
      <c r="I32" s="249"/>
      <c r="J32" s="249"/>
      <c r="K32" s="249"/>
      <c r="L32" s="249"/>
      <c r="M32" s="249"/>
      <c r="N32" s="250">
        <f t="shared" si="10"/>
        <v>96.291666666666671</v>
      </c>
      <c r="O32" s="251"/>
      <c r="P32" s="251">
        <v>94.285784285784302</v>
      </c>
      <c r="Q32" s="250">
        <f t="shared" si="11"/>
        <v>94.285784285784302</v>
      </c>
      <c r="R32" s="250">
        <f t="shared" si="12"/>
        <v>95.623039206372553</v>
      </c>
      <c r="S32" s="190"/>
      <c r="T32" s="190"/>
      <c r="U32" s="253">
        <f t="shared" si="13"/>
        <v>91</v>
      </c>
      <c r="V32" s="253">
        <f t="shared" si="14"/>
        <v>96</v>
      </c>
      <c r="W32" s="253">
        <f t="shared" si="15"/>
        <v>93</v>
      </c>
      <c r="X32" s="253">
        <f t="shared" si="16"/>
        <v>97.666666666666671</v>
      </c>
      <c r="Y32" s="253">
        <f t="shared" si="17"/>
        <v>98.5</v>
      </c>
      <c r="Z32" s="253" t="str">
        <f t="shared" si="18"/>
        <v/>
      </c>
      <c r="AA32" s="253" t="str">
        <f t="shared" si="19"/>
        <v/>
      </c>
      <c r="AB32" s="253" t="str">
        <f t="shared" si="20"/>
        <v/>
      </c>
      <c r="AC32" s="253" t="str">
        <f t="shared" si="21"/>
        <v/>
      </c>
      <c r="AD32" s="253" t="str">
        <f t="shared" si="22"/>
        <v/>
      </c>
      <c r="AE32" s="254">
        <f t="shared" ref="AE32:AN32" si="85">IFERROR(RANK(U32,$U32:$AD32,0)+COUNTIF($U32:U32,U32)-1,"")</f>
        <v>5</v>
      </c>
      <c r="AF32" s="254">
        <f t="shared" si="85"/>
        <v>3</v>
      </c>
      <c r="AG32" s="254">
        <f t="shared" si="85"/>
        <v>4</v>
      </c>
      <c r="AH32" s="254">
        <f t="shared" si="85"/>
        <v>2</v>
      </c>
      <c r="AI32" s="254">
        <f t="shared" si="85"/>
        <v>1</v>
      </c>
      <c r="AJ32" s="254" t="str">
        <f t="shared" si="85"/>
        <v/>
      </c>
      <c r="AK32" s="254" t="str">
        <f t="shared" si="85"/>
        <v/>
      </c>
      <c r="AL32" s="254" t="str">
        <f t="shared" si="85"/>
        <v/>
      </c>
      <c r="AM32" s="254" t="str">
        <f t="shared" si="85"/>
        <v/>
      </c>
      <c r="AN32" s="254" t="str">
        <f t="shared" si="85"/>
        <v/>
      </c>
      <c r="AO32" s="379" t="str">
        <f t="shared" si="24"/>
        <v/>
      </c>
      <c r="AP32" s="380" t="str">
        <f t="shared" si="25"/>
        <v xml:space="preserve">dapat menyebutkan kegiatan sehari-hari menggunakan simple present </v>
      </c>
      <c r="AQ32" s="380" t="str">
        <f t="shared" si="26"/>
        <v/>
      </c>
      <c r="AR32" s="380" t="str">
        <f t="shared" si="27"/>
        <v>dapat mengidentifikasi jenis-jenis kendaraan</v>
      </c>
      <c r="AS32" s="380" t="str">
        <f t="shared" si="28"/>
        <v>dapat membuat kalimat sederhana tentang kendaraan</v>
      </c>
      <c r="AT32" s="380" t="str">
        <f t="shared" si="29"/>
        <v/>
      </c>
      <c r="AU32" s="380" t="str">
        <f t="shared" si="30"/>
        <v/>
      </c>
      <c r="AV32" s="380" t="str">
        <f t="shared" si="31"/>
        <v/>
      </c>
      <c r="AW32" s="380" t="str">
        <f t="shared" si="32"/>
        <v/>
      </c>
      <c r="AX32" s="380" t="str">
        <f t="shared" si="33"/>
        <v/>
      </c>
      <c r="AY32" s="255" t="str">
        <f t="shared" si="34"/>
        <v/>
      </c>
      <c r="AZ32" s="255" t="str">
        <f t="shared" si="35"/>
        <v/>
      </c>
      <c r="BA32" s="255" t="str">
        <f t="shared" si="36"/>
        <v/>
      </c>
      <c r="BB32" s="255" t="str">
        <f t="shared" si="37"/>
        <v/>
      </c>
      <c r="BC32" s="255" t="str">
        <f t="shared" si="38"/>
        <v/>
      </c>
      <c r="BD32" s="255">
        <f t="shared" si="39"/>
        <v>0</v>
      </c>
      <c r="BE32" s="255">
        <f t="shared" si="40"/>
        <v>0</v>
      </c>
      <c r="BF32" s="255">
        <f t="shared" si="41"/>
        <v>0</v>
      </c>
      <c r="BG32" s="255">
        <f t="shared" si="42"/>
        <v>0</v>
      </c>
      <c r="BH32" s="255">
        <f t="shared" si="43"/>
        <v>0</v>
      </c>
      <c r="BI32" s="225" t="str">
        <f t="shared" ref="BI32:BR32" si="86">IFERROR(RANK(AY32,$AY32:$BH32,0)+COUNTIF($AY32:AY32,AY32)-1,"")</f>
        <v/>
      </c>
      <c r="BJ32" s="225" t="str">
        <f t="shared" si="86"/>
        <v/>
      </c>
      <c r="BK32" s="225" t="str">
        <f t="shared" si="86"/>
        <v/>
      </c>
      <c r="BL32" s="225" t="str">
        <f t="shared" si="86"/>
        <v/>
      </c>
      <c r="BM32" s="225" t="str">
        <f t="shared" si="86"/>
        <v/>
      </c>
      <c r="BN32" s="225">
        <f t="shared" si="86"/>
        <v>1</v>
      </c>
      <c r="BO32" s="225">
        <f t="shared" si="86"/>
        <v>2</v>
      </c>
      <c r="BP32" s="225">
        <f t="shared" si="86"/>
        <v>3</v>
      </c>
      <c r="BQ32" s="225">
        <f t="shared" si="86"/>
        <v>4</v>
      </c>
      <c r="BR32" s="225">
        <f t="shared" si="86"/>
        <v>5</v>
      </c>
      <c r="BS32" s="379" t="str">
        <f t="shared" si="45"/>
        <v>dapat mengidentifikasi  waktu dengan menggunakan jam analog</v>
      </c>
      <c r="BT32" s="377" t="str">
        <f t="shared" si="46"/>
        <v/>
      </c>
      <c r="BU32" s="377" t="str">
        <f t="shared" si="47"/>
        <v>dapat menuliskan kegiatan sehari-hari dengan menggunakan adverbs of frequency (always, usually, sometimes, never)</v>
      </c>
      <c r="BV32" s="377" t="str">
        <f t="shared" si="48"/>
        <v/>
      </c>
      <c r="BW32" s="377" t="str">
        <f t="shared" si="49"/>
        <v/>
      </c>
      <c r="BX32" s="377">
        <f t="shared" si="50"/>
        <v>0</v>
      </c>
      <c r="BY32" s="377">
        <f t="shared" si="51"/>
        <v>0</v>
      </c>
      <c r="BZ32" s="377">
        <f t="shared" si="52"/>
        <v>0</v>
      </c>
      <c r="CA32" s="377">
        <f t="shared" si="53"/>
        <v>0</v>
      </c>
      <c r="CB32" s="377">
        <f t="shared" si="54"/>
        <v>0</v>
      </c>
      <c r="CC32" s="257" t="str">
        <f t="shared" si="55"/>
        <v>Kompetensi dalam hal dapat menyebutkan kegiatan sehari-hari menggunakan simple present dapat mengidentifikasi jenis-jenis kendaraandapat membuat kalimat sederhana tentang kendaraan sudah tercapai.</v>
      </c>
      <c r="CD32" s="257" t="str">
        <f t="shared" si="56"/>
        <v>Kompetensi dalam hal dapat mengidentifikasi  waktu dengan menggunakan jam analogdapat menuliskan kegiatan sehari-hari dengan menggunakan adverbs of frequency (always, usually, sometimes, never) perlu ditingkatkan.</v>
      </c>
    </row>
    <row r="33" spans="1:82" ht="13.5" customHeight="1">
      <c r="A33" s="190"/>
      <c r="B33" s="208">
        <f>'DATA PESERTA DIDIK'!A23</f>
        <v>18</v>
      </c>
      <c r="C33" s="248" t="str">
        <f>'DATA PESERTA DIDIK'!D23</f>
        <v>ILLONA JIHAN AL SYAURABBANI</v>
      </c>
      <c r="D33" s="450">
        <v>96.666666666666671</v>
      </c>
      <c r="E33" s="249">
        <v>91.666666666666671</v>
      </c>
      <c r="F33" s="249">
        <v>93.333333333333329</v>
      </c>
      <c r="G33" s="249">
        <v>88</v>
      </c>
      <c r="H33" s="249">
        <v>95.5</v>
      </c>
      <c r="I33" s="249"/>
      <c r="J33" s="249"/>
      <c r="K33" s="249"/>
      <c r="L33" s="249"/>
      <c r="M33" s="249"/>
      <c r="N33" s="250">
        <f t="shared" si="10"/>
        <v>92.125</v>
      </c>
      <c r="O33" s="251"/>
      <c r="P33" s="251">
        <v>92.857842857842897</v>
      </c>
      <c r="Q33" s="250">
        <f t="shared" si="11"/>
        <v>92.857842857842897</v>
      </c>
      <c r="R33" s="250">
        <f t="shared" si="12"/>
        <v>92.369280952614304</v>
      </c>
      <c r="S33" s="190"/>
      <c r="T33" s="190"/>
      <c r="U33" s="253">
        <f t="shared" si="13"/>
        <v>96.666666666666671</v>
      </c>
      <c r="V33" s="253">
        <f t="shared" si="14"/>
        <v>91.666666666666671</v>
      </c>
      <c r="W33" s="253">
        <f t="shared" si="15"/>
        <v>93.333333333333329</v>
      </c>
      <c r="X33" s="253" t="str">
        <f t="shared" si="16"/>
        <v/>
      </c>
      <c r="Y33" s="253">
        <f t="shared" si="17"/>
        <v>95.5</v>
      </c>
      <c r="Z33" s="253" t="str">
        <f t="shared" si="18"/>
        <v/>
      </c>
      <c r="AA33" s="253" t="str">
        <f t="shared" si="19"/>
        <v/>
      </c>
      <c r="AB33" s="253" t="str">
        <f t="shared" si="20"/>
        <v/>
      </c>
      <c r="AC33" s="253" t="str">
        <f t="shared" si="21"/>
        <v/>
      </c>
      <c r="AD33" s="253" t="str">
        <f t="shared" si="22"/>
        <v/>
      </c>
      <c r="AE33" s="254">
        <f t="shared" ref="AE33:AN33" si="87">IFERROR(RANK(U33,$U33:$AD33,0)+COUNTIF($U33:U33,U33)-1,"")</f>
        <v>1</v>
      </c>
      <c r="AF33" s="254">
        <f t="shared" si="87"/>
        <v>4</v>
      </c>
      <c r="AG33" s="254">
        <f t="shared" si="87"/>
        <v>3</v>
      </c>
      <c r="AH33" s="254" t="str">
        <f t="shared" si="87"/>
        <v/>
      </c>
      <c r="AI33" s="254">
        <f t="shared" si="87"/>
        <v>2</v>
      </c>
      <c r="AJ33" s="254" t="str">
        <f t="shared" si="87"/>
        <v/>
      </c>
      <c r="AK33" s="254" t="str">
        <f t="shared" si="87"/>
        <v/>
      </c>
      <c r="AL33" s="254" t="str">
        <f t="shared" si="87"/>
        <v/>
      </c>
      <c r="AM33" s="254" t="str">
        <f t="shared" si="87"/>
        <v/>
      </c>
      <c r="AN33" s="254" t="str">
        <f t="shared" si="87"/>
        <v/>
      </c>
      <c r="AO33" s="379" t="str">
        <f t="shared" si="24"/>
        <v>dapat mengidentifikasi  waktu dengan menggunakan jam analog</v>
      </c>
      <c r="AP33" s="380" t="str">
        <f t="shared" si="25"/>
        <v/>
      </c>
      <c r="AQ33" s="380" t="str">
        <f t="shared" si="26"/>
        <v>dapat menuliskan kegiatan sehari-hari dengan menggunakan adverbs of frequency (always, usually, sometimes, never)</v>
      </c>
      <c r="AR33" s="380" t="str">
        <f t="shared" si="27"/>
        <v/>
      </c>
      <c r="AS33" s="380" t="str">
        <f t="shared" si="28"/>
        <v>dapat membuat kalimat sederhana tentang kendaraan</v>
      </c>
      <c r="AT33" s="380" t="str">
        <f t="shared" si="29"/>
        <v/>
      </c>
      <c r="AU33" s="380" t="str">
        <f t="shared" si="30"/>
        <v/>
      </c>
      <c r="AV33" s="380" t="str">
        <f t="shared" si="31"/>
        <v/>
      </c>
      <c r="AW33" s="380" t="str">
        <f t="shared" si="32"/>
        <v/>
      </c>
      <c r="AX33" s="380" t="str">
        <f t="shared" si="33"/>
        <v/>
      </c>
      <c r="AY33" s="255" t="str">
        <f t="shared" si="34"/>
        <v/>
      </c>
      <c r="AZ33" s="255" t="str">
        <f t="shared" si="35"/>
        <v/>
      </c>
      <c r="BA33" s="255" t="str">
        <f t="shared" si="36"/>
        <v/>
      </c>
      <c r="BB33" s="255">
        <f t="shared" si="37"/>
        <v>88</v>
      </c>
      <c r="BC33" s="255" t="str">
        <f t="shared" si="38"/>
        <v/>
      </c>
      <c r="BD33" s="255">
        <f t="shared" si="39"/>
        <v>0</v>
      </c>
      <c r="BE33" s="255">
        <f t="shared" si="40"/>
        <v>0</v>
      </c>
      <c r="BF33" s="255">
        <f t="shared" si="41"/>
        <v>0</v>
      </c>
      <c r="BG33" s="255">
        <f t="shared" si="42"/>
        <v>0</v>
      </c>
      <c r="BH33" s="255">
        <f t="shared" si="43"/>
        <v>0</v>
      </c>
      <c r="BI33" s="225" t="str">
        <f t="shared" ref="BI33:BR33" si="88">IFERROR(RANK(AY33,$AY33:$BH33,0)+COUNTIF($AY33:AY33,AY33)-1,"")</f>
        <v/>
      </c>
      <c r="BJ33" s="225" t="str">
        <f t="shared" si="88"/>
        <v/>
      </c>
      <c r="BK33" s="225" t="str">
        <f t="shared" si="88"/>
        <v/>
      </c>
      <c r="BL33" s="225">
        <f t="shared" si="88"/>
        <v>1</v>
      </c>
      <c r="BM33" s="225" t="str">
        <f t="shared" si="88"/>
        <v/>
      </c>
      <c r="BN33" s="225">
        <f t="shared" si="88"/>
        <v>2</v>
      </c>
      <c r="BO33" s="225">
        <f t="shared" si="88"/>
        <v>3</v>
      </c>
      <c r="BP33" s="225">
        <f t="shared" si="88"/>
        <v>4</v>
      </c>
      <c r="BQ33" s="225">
        <f t="shared" si="88"/>
        <v>5</v>
      </c>
      <c r="BR33" s="225">
        <f t="shared" si="88"/>
        <v>6</v>
      </c>
      <c r="BS33" s="379" t="str">
        <f t="shared" si="45"/>
        <v/>
      </c>
      <c r="BT33" s="377" t="str">
        <f t="shared" si="46"/>
        <v xml:space="preserve">dapat menyebutkan kegiatan sehari-hari menggunakan simple present </v>
      </c>
      <c r="BU33" s="377" t="str">
        <f t="shared" si="47"/>
        <v/>
      </c>
      <c r="BV33" s="377" t="str">
        <f t="shared" si="48"/>
        <v>dapat mengidentifikasi jenis-jenis kendaraan</v>
      </c>
      <c r="BW33" s="377" t="str">
        <f t="shared" si="49"/>
        <v/>
      </c>
      <c r="BX33" s="377">
        <f t="shared" si="50"/>
        <v>0</v>
      </c>
      <c r="BY33" s="377">
        <f t="shared" si="51"/>
        <v>0</v>
      </c>
      <c r="BZ33" s="377">
        <f t="shared" si="52"/>
        <v>0</v>
      </c>
      <c r="CA33" s="377">
        <f t="shared" si="53"/>
        <v>0</v>
      </c>
      <c r="CB33" s="377">
        <f t="shared" si="54"/>
        <v>0</v>
      </c>
      <c r="CC33" s="257" t="str">
        <f t="shared" si="55"/>
        <v>Kompetensi dalam hal dapat mengidentifikasi  waktu dengan menggunakan jam analogdapat menuliskan kegiatan sehari-hari dengan menggunakan adverbs of frequency (always, usually, sometimes, never)dapat membuat kalimat sederhana tentang kendaraan sudah tercapai.</v>
      </c>
      <c r="CD33" s="257" t="str">
        <f t="shared" si="56"/>
        <v>Kompetensi dalam hal dapat menyebutkan kegiatan sehari-hari menggunakan simple present dapat mengidentifikasi jenis-jenis kendaraan perlu ditingkatkan.</v>
      </c>
    </row>
    <row r="34" spans="1:82" ht="13.5" customHeight="1">
      <c r="A34" s="190"/>
      <c r="B34" s="208">
        <f>'DATA PESERTA DIDIK'!A24</f>
        <v>19</v>
      </c>
      <c r="C34" s="248" t="str">
        <f>'DATA PESERTA DIDIK'!D24</f>
        <v>LATISHA MEIRA AZIZAHRA</v>
      </c>
      <c r="D34" s="450">
        <v>88.333333333333329</v>
      </c>
      <c r="E34" s="249">
        <v>90</v>
      </c>
      <c r="F34" s="249">
        <v>85</v>
      </c>
      <c r="G34" s="249">
        <v>97.666666666666671</v>
      </c>
      <c r="H34" s="249">
        <v>95.5</v>
      </c>
      <c r="I34" s="249"/>
      <c r="J34" s="249"/>
      <c r="K34" s="249"/>
      <c r="L34" s="249"/>
      <c r="M34" s="249"/>
      <c r="N34" s="250">
        <f t="shared" si="10"/>
        <v>92.041666666666671</v>
      </c>
      <c r="O34" s="251"/>
      <c r="P34" s="251">
        <v>81.428578428578405</v>
      </c>
      <c r="Q34" s="250">
        <f t="shared" si="11"/>
        <v>81.428578428578405</v>
      </c>
      <c r="R34" s="250">
        <f t="shared" si="12"/>
        <v>88.503970587303911</v>
      </c>
      <c r="S34" s="190"/>
      <c r="T34" s="190"/>
      <c r="U34" s="253">
        <f t="shared" si="13"/>
        <v>88.333333333333329</v>
      </c>
      <c r="V34" s="253">
        <f t="shared" si="14"/>
        <v>90</v>
      </c>
      <c r="W34" s="253" t="str">
        <f t="shared" si="15"/>
        <v/>
      </c>
      <c r="X34" s="253">
        <f t="shared" si="16"/>
        <v>97.666666666666671</v>
      </c>
      <c r="Y34" s="253">
        <f t="shared" si="17"/>
        <v>95.5</v>
      </c>
      <c r="Z34" s="253" t="str">
        <f t="shared" si="18"/>
        <v/>
      </c>
      <c r="AA34" s="253" t="str">
        <f t="shared" si="19"/>
        <v/>
      </c>
      <c r="AB34" s="253" t="str">
        <f t="shared" si="20"/>
        <v/>
      </c>
      <c r="AC34" s="253" t="str">
        <f t="shared" si="21"/>
        <v/>
      </c>
      <c r="AD34" s="253" t="str">
        <f t="shared" si="22"/>
        <v/>
      </c>
      <c r="AE34" s="254">
        <f t="shared" ref="AE34:AN34" si="89">IFERROR(RANK(U34,$U34:$AD34,0)+COUNTIF($U34:U34,U34)-1,"")</f>
        <v>4</v>
      </c>
      <c r="AF34" s="254">
        <f t="shared" si="89"/>
        <v>3</v>
      </c>
      <c r="AG34" s="254" t="str">
        <f t="shared" si="89"/>
        <v/>
      </c>
      <c r="AH34" s="254">
        <f t="shared" si="89"/>
        <v>1</v>
      </c>
      <c r="AI34" s="254">
        <f t="shared" si="89"/>
        <v>2</v>
      </c>
      <c r="AJ34" s="254" t="str">
        <f t="shared" si="89"/>
        <v/>
      </c>
      <c r="AK34" s="254" t="str">
        <f t="shared" si="89"/>
        <v/>
      </c>
      <c r="AL34" s="254" t="str">
        <f t="shared" si="89"/>
        <v/>
      </c>
      <c r="AM34" s="254" t="str">
        <f t="shared" si="89"/>
        <v/>
      </c>
      <c r="AN34" s="254" t="str">
        <f t="shared" si="89"/>
        <v/>
      </c>
      <c r="AO34" s="379" t="str">
        <f t="shared" si="24"/>
        <v/>
      </c>
      <c r="AP34" s="380" t="str">
        <f t="shared" si="25"/>
        <v xml:space="preserve">dapat menyebutkan kegiatan sehari-hari menggunakan simple present </v>
      </c>
      <c r="AQ34" s="380" t="str">
        <f t="shared" si="26"/>
        <v/>
      </c>
      <c r="AR34" s="380" t="str">
        <f t="shared" si="27"/>
        <v>dapat mengidentifikasi jenis-jenis kendaraan</v>
      </c>
      <c r="AS34" s="380" t="str">
        <f t="shared" si="28"/>
        <v>dapat membuat kalimat sederhana tentang kendaraan</v>
      </c>
      <c r="AT34" s="380" t="str">
        <f t="shared" si="29"/>
        <v/>
      </c>
      <c r="AU34" s="380" t="str">
        <f t="shared" si="30"/>
        <v/>
      </c>
      <c r="AV34" s="380" t="str">
        <f t="shared" si="31"/>
        <v/>
      </c>
      <c r="AW34" s="380" t="str">
        <f t="shared" si="32"/>
        <v/>
      </c>
      <c r="AX34" s="380" t="str">
        <f t="shared" si="33"/>
        <v/>
      </c>
      <c r="AY34" s="255" t="str">
        <f t="shared" si="34"/>
        <v/>
      </c>
      <c r="AZ34" s="255" t="str">
        <f t="shared" si="35"/>
        <v/>
      </c>
      <c r="BA34" s="255">
        <f t="shared" si="36"/>
        <v>85</v>
      </c>
      <c r="BB34" s="255" t="str">
        <f t="shared" si="37"/>
        <v/>
      </c>
      <c r="BC34" s="255" t="str">
        <f t="shared" si="38"/>
        <v/>
      </c>
      <c r="BD34" s="255">
        <f t="shared" si="39"/>
        <v>0</v>
      </c>
      <c r="BE34" s="255">
        <f t="shared" si="40"/>
        <v>0</v>
      </c>
      <c r="BF34" s="255">
        <f t="shared" si="41"/>
        <v>0</v>
      </c>
      <c r="BG34" s="255">
        <f t="shared" si="42"/>
        <v>0</v>
      </c>
      <c r="BH34" s="255">
        <f t="shared" si="43"/>
        <v>0</v>
      </c>
      <c r="BI34" s="225" t="str">
        <f t="shared" ref="BI34:BR34" si="90">IFERROR(RANK(AY34,$AY34:$BH34,0)+COUNTIF($AY34:AY34,AY34)-1,"")</f>
        <v/>
      </c>
      <c r="BJ34" s="225" t="str">
        <f t="shared" si="90"/>
        <v/>
      </c>
      <c r="BK34" s="225">
        <f t="shared" si="90"/>
        <v>1</v>
      </c>
      <c r="BL34" s="225" t="str">
        <f t="shared" si="90"/>
        <v/>
      </c>
      <c r="BM34" s="225" t="str">
        <f t="shared" si="90"/>
        <v/>
      </c>
      <c r="BN34" s="225">
        <f t="shared" si="90"/>
        <v>2</v>
      </c>
      <c r="BO34" s="225">
        <f t="shared" si="90"/>
        <v>3</v>
      </c>
      <c r="BP34" s="225">
        <f t="shared" si="90"/>
        <v>4</v>
      </c>
      <c r="BQ34" s="225">
        <f t="shared" si="90"/>
        <v>5</v>
      </c>
      <c r="BR34" s="225">
        <f t="shared" si="90"/>
        <v>6</v>
      </c>
      <c r="BS34" s="379" t="str">
        <f t="shared" si="45"/>
        <v>dapat mengidentifikasi  waktu dengan menggunakan jam analog</v>
      </c>
      <c r="BT34" s="377" t="str">
        <f t="shared" si="46"/>
        <v/>
      </c>
      <c r="BU34" s="377" t="str">
        <f t="shared" si="47"/>
        <v>dapat menuliskan kegiatan sehari-hari dengan menggunakan adverbs of frequency (always, usually, sometimes, never)</v>
      </c>
      <c r="BV34" s="377" t="str">
        <f t="shared" si="48"/>
        <v/>
      </c>
      <c r="BW34" s="377" t="str">
        <f t="shared" si="49"/>
        <v/>
      </c>
      <c r="BX34" s="377">
        <f t="shared" si="50"/>
        <v>0</v>
      </c>
      <c r="BY34" s="377">
        <f t="shared" si="51"/>
        <v>0</v>
      </c>
      <c r="BZ34" s="377">
        <f t="shared" si="52"/>
        <v>0</v>
      </c>
      <c r="CA34" s="377">
        <f t="shared" si="53"/>
        <v>0</v>
      </c>
      <c r="CB34" s="377">
        <f t="shared" si="54"/>
        <v>0</v>
      </c>
      <c r="CC34" s="257" t="str">
        <f t="shared" si="55"/>
        <v>Kompetensi dalam hal dapat menyebutkan kegiatan sehari-hari menggunakan simple present dapat mengidentifikasi jenis-jenis kendaraandapat membuat kalimat sederhana tentang kendaraan sudah tercapai.</v>
      </c>
      <c r="CD34" s="257" t="str">
        <f t="shared" si="56"/>
        <v>Kompetensi dalam hal dapat mengidentifikasi  waktu dengan menggunakan jam analogdapat menuliskan kegiatan sehari-hari dengan menggunakan adverbs of frequency (always, usually, sometimes, never) perlu ditingkatkan.</v>
      </c>
    </row>
    <row r="35" spans="1:82" ht="13.5" customHeight="1">
      <c r="A35" s="190"/>
      <c r="B35" s="208">
        <f>'DATA PESERTA DIDIK'!A25</f>
        <v>20</v>
      </c>
      <c r="C35" s="248" t="str">
        <f>'DATA PESERTA DIDIK'!D25</f>
        <v>MUHAMMAD ANANTA AESAR NAIL</v>
      </c>
      <c r="D35" s="450">
        <v>87.5</v>
      </c>
      <c r="E35" s="249">
        <v>95</v>
      </c>
      <c r="F35" s="249">
        <v>96.666666666666671</v>
      </c>
      <c r="G35" s="249">
        <v>91</v>
      </c>
      <c r="H35" s="249">
        <v>95.5</v>
      </c>
      <c r="I35" s="249"/>
      <c r="J35" s="249"/>
      <c r="K35" s="249"/>
      <c r="L35" s="249"/>
      <c r="M35" s="249"/>
      <c r="N35" s="250">
        <f t="shared" si="10"/>
        <v>94.541666666666671</v>
      </c>
      <c r="O35" s="251"/>
      <c r="P35" s="251">
        <v>91.428578428578405</v>
      </c>
      <c r="Q35" s="250">
        <f t="shared" si="11"/>
        <v>91.428578428578405</v>
      </c>
      <c r="R35" s="250">
        <f t="shared" si="12"/>
        <v>93.503970587303911</v>
      </c>
      <c r="S35" s="190"/>
      <c r="T35" s="190"/>
      <c r="U35" s="253" t="str">
        <f t="shared" si="13"/>
        <v/>
      </c>
      <c r="V35" s="253">
        <f t="shared" si="14"/>
        <v>95</v>
      </c>
      <c r="W35" s="253">
        <f t="shared" si="15"/>
        <v>96.666666666666671</v>
      </c>
      <c r="X35" s="253">
        <f t="shared" si="16"/>
        <v>91</v>
      </c>
      <c r="Y35" s="253">
        <f t="shared" si="17"/>
        <v>95.5</v>
      </c>
      <c r="Z35" s="253" t="str">
        <f t="shared" si="18"/>
        <v/>
      </c>
      <c r="AA35" s="253" t="str">
        <f t="shared" si="19"/>
        <v/>
      </c>
      <c r="AB35" s="253" t="str">
        <f t="shared" si="20"/>
        <v/>
      </c>
      <c r="AC35" s="253" t="str">
        <f t="shared" si="21"/>
        <v/>
      </c>
      <c r="AD35" s="253" t="str">
        <f t="shared" si="22"/>
        <v/>
      </c>
      <c r="AE35" s="254" t="str">
        <f t="shared" ref="AE35:AN35" si="91">IFERROR(RANK(U35,$U35:$AD35,0)+COUNTIF($U35:U35,U35)-1,"")</f>
        <v/>
      </c>
      <c r="AF35" s="254">
        <f t="shared" si="91"/>
        <v>3</v>
      </c>
      <c r="AG35" s="254">
        <f t="shared" si="91"/>
        <v>1</v>
      </c>
      <c r="AH35" s="254">
        <f t="shared" si="91"/>
        <v>4</v>
      </c>
      <c r="AI35" s="254">
        <f t="shared" si="91"/>
        <v>2</v>
      </c>
      <c r="AJ35" s="254" t="str">
        <f t="shared" si="91"/>
        <v/>
      </c>
      <c r="AK35" s="254" t="str">
        <f t="shared" si="91"/>
        <v/>
      </c>
      <c r="AL35" s="254" t="str">
        <f t="shared" si="91"/>
        <v/>
      </c>
      <c r="AM35" s="254" t="str">
        <f t="shared" si="91"/>
        <v/>
      </c>
      <c r="AN35" s="254" t="str">
        <f t="shared" si="91"/>
        <v/>
      </c>
      <c r="AO35" s="379" t="str">
        <f t="shared" si="24"/>
        <v/>
      </c>
      <c r="AP35" s="380" t="str">
        <f t="shared" si="25"/>
        <v xml:space="preserve">dapat menyebutkan kegiatan sehari-hari menggunakan simple present </v>
      </c>
      <c r="AQ35" s="380" t="str">
        <f t="shared" si="26"/>
        <v>dapat menuliskan kegiatan sehari-hari dengan menggunakan adverbs of frequency (always, usually, sometimes, never)</v>
      </c>
      <c r="AR35" s="380" t="str">
        <f t="shared" si="27"/>
        <v/>
      </c>
      <c r="AS35" s="380" t="str">
        <f t="shared" si="28"/>
        <v>dapat membuat kalimat sederhana tentang kendaraan</v>
      </c>
      <c r="AT35" s="380" t="str">
        <f t="shared" si="29"/>
        <v/>
      </c>
      <c r="AU35" s="380" t="str">
        <f t="shared" si="30"/>
        <v/>
      </c>
      <c r="AV35" s="380" t="str">
        <f t="shared" si="31"/>
        <v/>
      </c>
      <c r="AW35" s="380" t="str">
        <f t="shared" si="32"/>
        <v/>
      </c>
      <c r="AX35" s="380" t="str">
        <f t="shared" si="33"/>
        <v/>
      </c>
      <c r="AY35" s="255">
        <f t="shared" si="34"/>
        <v>87.5</v>
      </c>
      <c r="AZ35" s="255" t="str">
        <f t="shared" si="35"/>
        <v/>
      </c>
      <c r="BA35" s="255" t="str">
        <f t="shared" si="36"/>
        <v/>
      </c>
      <c r="BB35" s="255" t="str">
        <f t="shared" si="37"/>
        <v/>
      </c>
      <c r="BC35" s="255" t="str">
        <f t="shared" si="38"/>
        <v/>
      </c>
      <c r="BD35" s="255">
        <f t="shared" si="39"/>
        <v>0</v>
      </c>
      <c r="BE35" s="255">
        <f t="shared" si="40"/>
        <v>0</v>
      </c>
      <c r="BF35" s="255">
        <f t="shared" si="41"/>
        <v>0</v>
      </c>
      <c r="BG35" s="255">
        <f t="shared" si="42"/>
        <v>0</v>
      </c>
      <c r="BH35" s="255">
        <f t="shared" si="43"/>
        <v>0</v>
      </c>
      <c r="BI35" s="225">
        <f t="shared" ref="BI35:BR35" si="92">IFERROR(RANK(AY35,$AY35:$BH35,0)+COUNTIF($AY35:AY35,AY35)-1,"")</f>
        <v>1</v>
      </c>
      <c r="BJ35" s="225" t="str">
        <f t="shared" si="92"/>
        <v/>
      </c>
      <c r="BK35" s="225" t="str">
        <f t="shared" si="92"/>
        <v/>
      </c>
      <c r="BL35" s="225" t="str">
        <f t="shared" si="92"/>
        <v/>
      </c>
      <c r="BM35" s="225" t="str">
        <f t="shared" si="92"/>
        <v/>
      </c>
      <c r="BN35" s="225">
        <f t="shared" si="92"/>
        <v>2</v>
      </c>
      <c r="BO35" s="225">
        <f t="shared" si="92"/>
        <v>3</v>
      </c>
      <c r="BP35" s="225">
        <f t="shared" si="92"/>
        <v>4</v>
      </c>
      <c r="BQ35" s="225">
        <f t="shared" si="92"/>
        <v>5</v>
      </c>
      <c r="BR35" s="225">
        <f t="shared" si="92"/>
        <v>6</v>
      </c>
      <c r="BS35" s="379" t="str">
        <f t="shared" si="45"/>
        <v>dapat mengidentifikasi  waktu dengan menggunakan jam analog</v>
      </c>
      <c r="BT35" s="377" t="str">
        <f t="shared" si="46"/>
        <v/>
      </c>
      <c r="BU35" s="377" t="str">
        <f t="shared" si="47"/>
        <v/>
      </c>
      <c r="BV35" s="377" t="str">
        <f t="shared" si="48"/>
        <v>dapat mengidentifikasi jenis-jenis kendaraan</v>
      </c>
      <c r="BW35" s="377" t="str">
        <f t="shared" si="49"/>
        <v/>
      </c>
      <c r="BX35" s="377">
        <f t="shared" si="50"/>
        <v>0</v>
      </c>
      <c r="BY35" s="377">
        <f t="shared" si="51"/>
        <v>0</v>
      </c>
      <c r="BZ35" s="377">
        <f t="shared" si="52"/>
        <v>0</v>
      </c>
      <c r="CA35" s="377">
        <f t="shared" si="53"/>
        <v>0</v>
      </c>
      <c r="CB35" s="377">
        <f t="shared" si="54"/>
        <v>0</v>
      </c>
      <c r="CC35" s="257" t="str">
        <f t="shared" si="55"/>
        <v>Kompetensi dalam hal dapat menyebutkan kegiatan sehari-hari menggunakan simple present dapat menuliskan kegiatan sehari-hari dengan menggunakan adverbs of frequency (always, usually, sometimes, never)dapat membuat kalimat sederhana tentang kendaraan sudah tercapai.</v>
      </c>
      <c r="CD35" s="257" t="str">
        <f t="shared" si="56"/>
        <v>Kompetensi dalam hal dapat mengidentifikasi  waktu dengan menggunakan jam analogdapat mengidentifikasi jenis-jenis kendaraan perlu ditingkatkan.</v>
      </c>
    </row>
    <row r="36" spans="1:82" ht="13.5" customHeight="1">
      <c r="A36" s="190"/>
      <c r="B36" s="208">
        <f>'DATA PESERTA DIDIK'!A26</f>
        <v>21</v>
      </c>
      <c r="C36" s="248" t="str">
        <f>'DATA PESERTA DIDIK'!D26</f>
        <v>MUHAMMAD FAREZKY IMANULLAH</v>
      </c>
      <c r="D36" s="450">
        <v>78</v>
      </c>
      <c r="E36" s="249">
        <v>78</v>
      </c>
      <c r="F36" s="249">
        <v>82.5</v>
      </c>
      <c r="G36" s="249">
        <v>75</v>
      </c>
      <c r="H36" s="249">
        <v>75</v>
      </c>
      <c r="I36" s="249"/>
      <c r="J36" s="249"/>
      <c r="K36" s="249"/>
      <c r="L36" s="249"/>
      <c r="M36" s="249"/>
      <c r="N36" s="250">
        <f t="shared" si="10"/>
        <v>77.625</v>
      </c>
      <c r="O36" s="251"/>
      <c r="P36" s="251">
        <v>70</v>
      </c>
      <c r="Q36" s="250">
        <f t="shared" si="11"/>
        <v>70</v>
      </c>
      <c r="R36" s="250">
        <f t="shared" si="12"/>
        <v>75.083333333333329</v>
      </c>
      <c r="S36" s="190"/>
      <c r="T36" s="190"/>
      <c r="U36" s="253" t="str">
        <f t="shared" si="13"/>
        <v/>
      </c>
      <c r="V36" s="253" t="str">
        <f t="shared" si="14"/>
        <v/>
      </c>
      <c r="W36" s="253" t="str">
        <f t="shared" si="15"/>
        <v/>
      </c>
      <c r="X36" s="253" t="str">
        <f t="shared" si="16"/>
        <v/>
      </c>
      <c r="Y36" s="253" t="str">
        <f t="shared" si="17"/>
        <v/>
      </c>
      <c r="Z36" s="253" t="str">
        <f t="shared" si="18"/>
        <v/>
      </c>
      <c r="AA36" s="253" t="str">
        <f t="shared" si="19"/>
        <v/>
      </c>
      <c r="AB36" s="253" t="str">
        <f t="shared" si="20"/>
        <v/>
      </c>
      <c r="AC36" s="253" t="str">
        <f t="shared" si="21"/>
        <v/>
      </c>
      <c r="AD36" s="253" t="str">
        <f t="shared" si="22"/>
        <v/>
      </c>
      <c r="AE36" s="254" t="str">
        <f t="shared" ref="AE36:AN36" si="93">IFERROR(RANK(U36,$U36:$AD36,0)+COUNTIF($U36:U36,U36)-1,"")</f>
        <v/>
      </c>
      <c r="AF36" s="254" t="str">
        <f t="shared" si="93"/>
        <v/>
      </c>
      <c r="AG36" s="254" t="str">
        <f t="shared" si="93"/>
        <v/>
      </c>
      <c r="AH36" s="254" t="str">
        <f t="shared" si="93"/>
        <v/>
      </c>
      <c r="AI36" s="254" t="str">
        <f t="shared" si="93"/>
        <v/>
      </c>
      <c r="AJ36" s="254" t="str">
        <f t="shared" si="93"/>
        <v/>
      </c>
      <c r="AK36" s="254" t="str">
        <f t="shared" si="93"/>
        <v/>
      </c>
      <c r="AL36" s="254" t="str">
        <f t="shared" si="93"/>
        <v/>
      </c>
      <c r="AM36" s="254" t="str">
        <f t="shared" si="93"/>
        <v/>
      </c>
      <c r="AN36" s="254" t="str">
        <f t="shared" si="93"/>
        <v/>
      </c>
      <c r="AO36" s="379" t="str">
        <f t="shared" si="24"/>
        <v>dapat mengidentifikasi  waktu dengan menggunakan jam analog</v>
      </c>
      <c r="AP36" s="380" t="str">
        <f t="shared" si="25"/>
        <v xml:space="preserve">dapat menyebutkan kegiatan sehari-hari menggunakan simple present </v>
      </c>
      <c r="AQ36" s="380" t="str">
        <f t="shared" si="26"/>
        <v>dapat menuliskan kegiatan sehari-hari dengan menggunakan adverbs of frequency (always, usually, sometimes, never)</v>
      </c>
      <c r="AR36" s="380" t="str">
        <f t="shared" si="27"/>
        <v/>
      </c>
      <c r="AS36" s="380" t="str">
        <f t="shared" si="28"/>
        <v/>
      </c>
      <c r="AT36" s="380" t="str">
        <f t="shared" si="29"/>
        <v/>
      </c>
      <c r="AU36" s="380" t="str">
        <f t="shared" si="30"/>
        <v/>
      </c>
      <c r="AV36" s="380" t="str">
        <f t="shared" si="31"/>
        <v/>
      </c>
      <c r="AW36" s="380" t="str">
        <f t="shared" si="32"/>
        <v/>
      </c>
      <c r="AX36" s="380" t="str">
        <f t="shared" si="33"/>
        <v/>
      </c>
      <c r="AY36" s="255">
        <f t="shared" si="34"/>
        <v>78</v>
      </c>
      <c r="AZ36" s="255">
        <f t="shared" si="35"/>
        <v>78</v>
      </c>
      <c r="BA36" s="255">
        <f t="shared" si="36"/>
        <v>82.5</v>
      </c>
      <c r="BB36" s="255">
        <f t="shared" si="37"/>
        <v>75</v>
      </c>
      <c r="BC36" s="255">
        <f t="shared" si="38"/>
        <v>75</v>
      </c>
      <c r="BD36" s="255">
        <f t="shared" si="39"/>
        <v>0</v>
      </c>
      <c r="BE36" s="255">
        <f t="shared" si="40"/>
        <v>0</v>
      </c>
      <c r="BF36" s="255">
        <f t="shared" si="41"/>
        <v>0</v>
      </c>
      <c r="BG36" s="255">
        <f t="shared" si="42"/>
        <v>0</v>
      </c>
      <c r="BH36" s="255">
        <f t="shared" si="43"/>
        <v>0</v>
      </c>
      <c r="BI36" s="225">
        <f t="shared" ref="BI36:BR36" si="94">IFERROR(RANK(AY36,$AY36:$BH36,0)+COUNTIF($AY36:AY36,AY36)-1,"")</f>
        <v>2</v>
      </c>
      <c r="BJ36" s="225">
        <f t="shared" si="94"/>
        <v>3</v>
      </c>
      <c r="BK36" s="225">
        <f t="shared" si="94"/>
        <v>1</v>
      </c>
      <c r="BL36" s="225">
        <f t="shared" si="94"/>
        <v>4</v>
      </c>
      <c r="BM36" s="225">
        <f t="shared" si="94"/>
        <v>5</v>
      </c>
      <c r="BN36" s="225">
        <f t="shared" si="94"/>
        <v>6</v>
      </c>
      <c r="BO36" s="225">
        <f t="shared" si="94"/>
        <v>7</v>
      </c>
      <c r="BP36" s="225">
        <f t="shared" si="94"/>
        <v>8</v>
      </c>
      <c r="BQ36" s="225">
        <f t="shared" si="94"/>
        <v>9</v>
      </c>
      <c r="BR36" s="225">
        <f t="shared" si="94"/>
        <v>10</v>
      </c>
      <c r="BS36" s="379" t="str">
        <f t="shared" si="45"/>
        <v/>
      </c>
      <c r="BT36" s="377" t="str">
        <f t="shared" si="46"/>
        <v/>
      </c>
      <c r="BU36" s="377" t="str">
        <f t="shared" si="47"/>
        <v/>
      </c>
      <c r="BV36" s="377" t="str">
        <f t="shared" si="48"/>
        <v>dapat mengidentifikasi jenis-jenis kendaraan</v>
      </c>
      <c r="BW36" s="377" t="str">
        <f t="shared" si="49"/>
        <v>dapat membuat kalimat sederhana tentang kendaraan</v>
      </c>
      <c r="BX36" s="377">
        <f t="shared" si="50"/>
        <v>0</v>
      </c>
      <c r="BY36" s="377">
        <f t="shared" si="51"/>
        <v>0</v>
      </c>
      <c r="BZ36" s="377">
        <f t="shared" si="52"/>
        <v>0</v>
      </c>
      <c r="CA36" s="377">
        <f t="shared" si="53"/>
        <v>0</v>
      </c>
      <c r="CB36" s="377">
        <f t="shared" si="54"/>
        <v>0</v>
      </c>
      <c r="CC36" s="257" t="str">
        <f t="shared" si="55"/>
        <v>Kompetensi dalam hal dapat mengidentifikasi  waktu dengan menggunakan jam analogdapat menyebutkan kegiatan sehari-hari menggunakan simple present dapat menuliskan kegiatan sehari-hari dengan menggunakan adverbs of frequency (always, usually, sometimes, never) sudah tercapai.</v>
      </c>
      <c r="CD36" s="257" t="str">
        <f t="shared" si="56"/>
        <v>Kompetensi dalam hal dapat mengidentifikasi jenis-jenis kendaraandapat membuat kalimat sederhana tentang kendaraan perlu ditingkatkan.</v>
      </c>
    </row>
    <row r="37" spans="1:82" ht="13.5" customHeight="1">
      <c r="A37" s="190"/>
      <c r="B37" s="208">
        <f>'DATA PESERTA DIDIK'!A27</f>
        <v>22</v>
      </c>
      <c r="C37" s="248" t="str">
        <f>'DATA PESERTA DIDIK'!D27</f>
        <v>MUHAMMAD HAFIDZ RAFI RACHMAN</v>
      </c>
      <c r="D37" s="450">
        <v>93.333333333333329</v>
      </c>
      <c r="E37" s="249">
        <v>90</v>
      </c>
      <c r="F37" s="249">
        <v>83.333333333333329</v>
      </c>
      <c r="G37" s="249">
        <v>97.666666666666671</v>
      </c>
      <c r="H37" s="249">
        <v>98.5</v>
      </c>
      <c r="I37" s="249"/>
      <c r="J37" s="249"/>
      <c r="K37" s="249"/>
      <c r="L37" s="249"/>
      <c r="M37" s="249"/>
      <c r="N37" s="250">
        <f t="shared" si="10"/>
        <v>92.375</v>
      </c>
      <c r="O37" s="251"/>
      <c r="P37" s="251">
        <v>91.428578428578405</v>
      </c>
      <c r="Q37" s="250">
        <f t="shared" si="11"/>
        <v>91.428578428578405</v>
      </c>
      <c r="R37" s="250">
        <f t="shared" si="12"/>
        <v>92.059526142859468</v>
      </c>
      <c r="S37" s="190"/>
      <c r="T37" s="190"/>
      <c r="U37" s="253">
        <f t="shared" si="13"/>
        <v>93.333333333333329</v>
      </c>
      <c r="V37" s="253">
        <f t="shared" si="14"/>
        <v>90</v>
      </c>
      <c r="W37" s="253" t="str">
        <f t="shared" si="15"/>
        <v/>
      </c>
      <c r="X37" s="253">
        <f t="shared" si="16"/>
        <v>97.666666666666671</v>
      </c>
      <c r="Y37" s="253">
        <f t="shared" si="17"/>
        <v>98.5</v>
      </c>
      <c r="Z37" s="253" t="str">
        <f t="shared" si="18"/>
        <v/>
      </c>
      <c r="AA37" s="253" t="str">
        <f t="shared" si="19"/>
        <v/>
      </c>
      <c r="AB37" s="253" t="str">
        <f t="shared" si="20"/>
        <v/>
      </c>
      <c r="AC37" s="253" t="str">
        <f t="shared" si="21"/>
        <v/>
      </c>
      <c r="AD37" s="253" t="str">
        <f t="shared" si="22"/>
        <v/>
      </c>
      <c r="AE37" s="254">
        <f t="shared" ref="AE37:AN37" si="95">IFERROR(RANK(U37,$U37:$AD37,0)+COUNTIF($U37:U37,U37)-1,"")</f>
        <v>3</v>
      </c>
      <c r="AF37" s="254">
        <f t="shared" si="95"/>
        <v>4</v>
      </c>
      <c r="AG37" s="254" t="str">
        <f t="shared" si="95"/>
        <v/>
      </c>
      <c r="AH37" s="254">
        <f t="shared" si="95"/>
        <v>2</v>
      </c>
      <c r="AI37" s="254">
        <f t="shared" si="95"/>
        <v>1</v>
      </c>
      <c r="AJ37" s="254" t="str">
        <f t="shared" si="95"/>
        <v/>
      </c>
      <c r="AK37" s="254" t="str">
        <f t="shared" si="95"/>
        <v/>
      </c>
      <c r="AL37" s="254" t="str">
        <f t="shared" si="95"/>
        <v/>
      </c>
      <c r="AM37" s="254" t="str">
        <f t="shared" si="95"/>
        <v/>
      </c>
      <c r="AN37" s="254" t="str">
        <f t="shared" si="95"/>
        <v/>
      </c>
      <c r="AO37" s="379" t="str">
        <f t="shared" si="24"/>
        <v>dapat mengidentifikasi  waktu dengan menggunakan jam analog</v>
      </c>
      <c r="AP37" s="380" t="str">
        <f t="shared" si="25"/>
        <v/>
      </c>
      <c r="AQ37" s="380" t="str">
        <f t="shared" si="26"/>
        <v/>
      </c>
      <c r="AR37" s="380" t="str">
        <f t="shared" si="27"/>
        <v>dapat mengidentifikasi jenis-jenis kendaraan</v>
      </c>
      <c r="AS37" s="380" t="str">
        <f t="shared" si="28"/>
        <v>dapat membuat kalimat sederhana tentang kendaraan</v>
      </c>
      <c r="AT37" s="380" t="str">
        <f t="shared" si="29"/>
        <v/>
      </c>
      <c r="AU37" s="380" t="str">
        <f t="shared" si="30"/>
        <v/>
      </c>
      <c r="AV37" s="380" t="str">
        <f t="shared" si="31"/>
        <v/>
      </c>
      <c r="AW37" s="380" t="str">
        <f t="shared" si="32"/>
        <v/>
      </c>
      <c r="AX37" s="380" t="str">
        <f t="shared" si="33"/>
        <v/>
      </c>
      <c r="AY37" s="255" t="str">
        <f t="shared" si="34"/>
        <v/>
      </c>
      <c r="AZ37" s="255" t="str">
        <f t="shared" si="35"/>
        <v/>
      </c>
      <c r="BA37" s="255">
        <f t="shared" si="36"/>
        <v>83.333333333333329</v>
      </c>
      <c r="BB37" s="255" t="str">
        <f t="shared" si="37"/>
        <v/>
      </c>
      <c r="BC37" s="255" t="str">
        <f t="shared" si="38"/>
        <v/>
      </c>
      <c r="BD37" s="255">
        <f t="shared" si="39"/>
        <v>0</v>
      </c>
      <c r="BE37" s="255">
        <f t="shared" si="40"/>
        <v>0</v>
      </c>
      <c r="BF37" s="255">
        <f t="shared" si="41"/>
        <v>0</v>
      </c>
      <c r="BG37" s="255">
        <f t="shared" si="42"/>
        <v>0</v>
      </c>
      <c r="BH37" s="255">
        <f t="shared" si="43"/>
        <v>0</v>
      </c>
      <c r="BI37" s="225" t="str">
        <f t="shared" ref="BI37:BR37" si="96">IFERROR(RANK(AY37,$AY37:$BH37,0)+COUNTIF($AY37:AY37,AY37)-1,"")</f>
        <v/>
      </c>
      <c r="BJ37" s="225" t="str">
        <f t="shared" si="96"/>
        <v/>
      </c>
      <c r="BK37" s="225">
        <f t="shared" si="96"/>
        <v>1</v>
      </c>
      <c r="BL37" s="225" t="str">
        <f t="shared" si="96"/>
        <v/>
      </c>
      <c r="BM37" s="225" t="str">
        <f t="shared" si="96"/>
        <v/>
      </c>
      <c r="BN37" s="225">
        <f t="shared" si="96"/>
        <v>2</v>
      </c>
      <c r="BO37" s="225">
        <f t="shared" si="96"/>
        <v>3</v>
      </c>
      <c r="BP37" s="225">
        <f t="shared" si="96"/>
        <v>4</v>
      </c>
      <c r="BQ37" s="225">
        <f t="shared" si="96"/>
        <v>5</v>
      </c>
      <c r="BR37" s="225">
        <f t="shared" si="96"/>
        <v>6</v>
      </c>
      <c r="BS37" s="379" t="str">
        <f t="shared" si="45"/>
        <v/>
      </c>
      <c r="BT37" s="377" t="str">
        <f t="shared" si="46"/>
        <v xml:space="preserve">dapat menyebutkan kegiatan sehari-hari menggunakan simple present </v>
      </c>
      <c r="BU37" s="377" t="str">
        <f t="shared" si="47"/>
        <v>dapat menuliskan kegiatan sehari-hari dengan menggunakan adverbs of frequency (always, usually, sometimes, never)</v>
      </c>
      <c r="BV37" s="377" t="str">
        <f t="shared" si="48"/>
        <v/>
      </c>
      <c r="BW37" s="377" t="str">
        <f t="shared" si="49"/>
        <v/>
      </c>
      <c r="BX37" s="377">
        <f t="shared" si="50"/>
        <v>0</v>
      </c>
      <c r="BY37" s="377">
        <f t="shared" si="51"/>
        <v>0</v>
      </c>
      <c r="BZ37" s="377">
        <f t="shared" si="52"/>
        <v>0</v>
      </c>
      <c r="CA37" s="377">
        <f t="shared" si="53"/>
        <v>0</v>
      </c>
      <c r="CB37" s="377">
        <f t="shared" si="54"/>
        <v>0</v>
      </c>
      <c r="CC37" s="257" t="str">
        <f t="shared" si="55"/>
        <v>Kompetensi dalam hal dapat mengidentifikasi  waktu dengan menggunakan jam analogdapat mengidentifikasi jenis-jenis kendaraandapat membuat kalimat sederhana tentang kendaraan sudah tercapai.</v>
      </c>
      <c r="CD37" s="257" t="str">
        <f t="shared" si="56"/>
        <v>Kompetensi dalam hal dapat menyebutkan kegiatan sehari-hari menggunakan simple present dapat menuliskan kegiatan sehari-hari dengan menggunakan adverbs of frequency (always, usually, sometimes, never) perlu ditingkatkan.</v>
      </c>
    </row>
    <row r="38" spans="1:82" ht="13.5" customHeight="1">
      <c r="A38" s="190"/>
      <c r="B38" s="208">
        <f>'DATA PESERTA DIDIK'!A28</f>
        <v>23</v>
      </c>
      <c r="C38" s="248" t="str">
        <f>'DATA PESERTA DIDIK'!D28</f>
        <v>MUHAMMAD RAJASTA ANDISA KRISNATAMA</v>
      </c>
      <c r="D38" s="450">
        <v>92.166666666666671</v>
      </c>
      <c r="E38" s="249">
        <v>97.666666666666671</v>
      </c>
      <c r="F38" s="249">
        <v>89.333333333333329</v>
      </c>
      <c r="G38" s="249">
        <v>96</v>
      </c>
      <c r="H38" s="249">
        <v>91.5</v>
      </c>
      <c r="I38" s="249"/>
      <c r="J38" s="249"/>
      <c r="K38" s="249"/>
      <c r="L38" s="249"/>
      <c r="M38" s="249"/>
      <c r="N38" s="250">
        <f t="shared" si="10"/>
        <v>93.625</v>
      </c>
      <c r="O38" s="251"/>
      <c r="P38" s="251">
        <v>97.142857842857794</v>
      </c>
      <c r="Q38" s="250">
        <f t="shared" si="11"/>
        <v>97.142857842857794</v>
      </c>
      <c r="R38" s="250">
        <f t="shared" si="12"/>
        <v>94.797619280952588</v>
      </c>
      <c r="S38" s="190"/>
      <c r="T38" s="190"/>
      <c r="U38" s="253">
        <f t="shared" si="13"/>
        <v>92.166666666666671</v>
      </c>
      <c r="V38" s="253">
        <f t="shared" si="14"/>
        <v>97.666666666666671</v>
      </c>
      <c r="W38" s="253">
        <f t="shared" si="15"/>
        <v>89.333333333333329</v>
      </c>
      <c r="X38" s="253">
        <f t="shared" si="16"/>
        <v>96</v>
      </c>
      <c r="Y38" s="253">
        <f t="shared" si="17"/>
        <v>91.5</v>
      </c>
      <c r="Z38" s="253" t="str">
        <f t="shared" si="18"/>
        <v/>
      </c>
      <c r="AA38" s="253" t="str">
        <f t="shared" si="19"/>
        <v/>
      </c>
      <c r="AB38" s="253" t="str">
        <f t="shared" si="20"/>
        <v/>
      </c>
      <c r="AC38" s="253" t="str">
        <f t="shared" si="21"/>
        <v/>
      </c>
      <c r="AD38" s="253" t="str">
        <f t="shared" si="22"/>
        <v/>
      </c>
      <c r="AE38" s="254">
        <f t="shared" ref="AE38:AN38" si="97">IFERROR(RANK(U38,$U38:$AD38,0)+COUNTIF($U38:U38,U38)-1,"")</f>
        <v>3</v>
      </c>
      <c r="AF38" s="254">
        <f t="shared" si="97"/>
        <v>1</v>
      </c>
      <c r="AG38" s="254">
        <f t="shared" si="97"/>
        <v>5</v>
      </c>
      <c r="AH38" s="254">
        <f t="shared" si="97"/>
        <v>2</v>
      </c>
      <c r="AI38" s="254">
        <f t="shared" si="97"/>
        <v>4</v>
      </c>
      <c r="AJ38" s="254" t="str">
        <f t="shared" si="97"/>
        <v/>
      </c>
      <c r="AK38" s="254" t="str">
        <f t="shared" si="97"/>
        <v/>
      </c>
      <c r="AL38" s="254" t="str">
        <f t="shared" si="97"/>
        <v/>
      </c>
      <c r="AM38" s="254" t="str">
        <f t="shared" si="97"/>
        <v/>
      </c>
      <c r="AN38" s="254" t="str">
        <f t="shared" si="97"/>
        <v/>
      </c>
      <c r="AO38" s="379" t="str">
        <f t="shared" si="24"/>
        <v/>
      </c>
      <c r="AP38" s="380" t="str">
        <f t="shared" si="25"/>
        <v xml:space="preserve">dapat menyebutkan kegiatan sehari-hari menggunakan simple present </v>
      </c>
      <c r="AQ38" s="380" t="str">
        <f t="shared" si="26"/>
        <v/>
      </c>
      <c r="AR38" s="380" t="str">
        <f t="shared" si="27"/>
        <v>dapat mengidentifikasi jenis-jenis kendaraan</v>
      </c>
      <c r="AS38" s="380" t="str">
        <f t="shared" si="28"/>
        <v/>
      </c>
      <c r="AT38" s="380" t="str">
        <f t="shared" si="29"/>
        <v/>
      </c>
      <c r="AU38" s="380" t="str">
        <f t="shared" si="30"/>
        <v/>
      </c>
      <c r="AV38" s="380" t="str">
        <f t="shared" si="31"/>
        <v/>
      </c>
      <c r="AW38" s="380" t="str">
        <f t="shared" si="32"/>
        <v/>
      </c>
      <c r="AX38" s="380" t="str">
        <f t="shared" si="33"/>
        <v/>
      </c>
      <c r="AY38" s="255" t="str">
        <f t="shared" si="34"/>
        <v/>
      </c>
      <c r="AZ38" s="255" t="str">
        <f t="shared" si="35"/>
        <v/>
      </c>
      <c r="BA38" s="255" t="str">
        <f t="shared" si="36"/>
        <v/>
      </c>
      <c r="BB38" s="255" t="str">
        <f t="shared" si="37"/>
        <v/>
      </c>
      <c r="BC38" s="255" t="str">
        <f t="shared" si="38"/>
        <v/>
      </c>
      <c r="BD38" s="255">
        <f t="shared" si="39"/>
        <v>0</v>
      </c>
      <c r="BE38" s="255">
        <f t="shared" si="40"/>
        <v>0</v>
      </c>
      <c r="BF38" s="255">
        <f t="shared" si="41"/>
        <v>0</v>
      </c>
      <c r="BG38" s="255">
        <f t="shared" si="42"/>
        <v>0</v>
      </c>
      <c r="BH38" s="255">
        <f t="shared" si="43"/>
        <v>0</v>
      </c>
      <c r="BI38" s="225" t="str">
        <f t="shared" ref="BI38:BR38" si="98">IFERROR(RANK(AY38,$AY38:$BH38,0)+COUNTIF($AY38:AY38,AY38)-1,"")</f>
        <v/>
      </c>
      <c r="BJ38" s="225" t="str">
        <f t="shared" si="98"/>
        <v/>
      </c>
      <c r="BK38" s="225" t="str">
        <f t="shared" si="98"/>
        <v/>
      </c>
      <c r="BL38" s="225" t="str">
        <f t="shared" si="98"/>
        <v/>
      </c>
      <c r="BM38" s="225" t="str">
        <f t="shared" si="98"/>
        <v/>
      </c>
      <c r="BN38" s="225">
        <f t="shared" si="98"/>
        <v>1</v>
      </c>
      <c r="BO38" s="225">
        <f t="shared" si="98"/>
        <v>2</v>
      </c>
      <c r="BP38" s="225">
        <f t="shared" si="98"/>
        <v>3</v>
      </c>
      <c r="BQ38" s="225">
        <f t="shared" si="98"/>
        <v>4</v>
      </c>
      <c r="BR38" s="225">
        <f t="shared" si="98"/>
        <v>5</v>
      </c>
      <c r="BS38" s="379" t="str">
        <f t="shared" si="45"/>
        <v>dapat mengidentifikasi  waktu dengan menggunakan jam analog</v>
      </c>
      <c r="BT38" s="377" t="str">
        <f t="shared" si="46"/>
        <v/>
      </c>
      <c r="BU38" s="377" t="str">
        <f t="shared" si="47"/>
        <v>dapat menuliskan kegiatan sehari-hari dengan menggunakan adverbs of frequency (always, usually, sometimes, never)</v>
      </c>
      <c r="BV38" s="377" t="str">
        <f t="shared" si="48"/>
        <v/>
      </c>
      <c r="BW38" s="377" t="str">
        <f t="shared" si="49"/>
        <v>dapat membuat kalimat sederhana tentang kendaraan</v>
      </c>
      <c r="BX38" s="377">
        <f t="shared" si="50"/>
        <v>0</v>
      </c>
      <c r="BY38" s="377">
        <f t="shared" si="51"/>
        <v>0</v>
      </c>
      <c r="BZ38" s="377">
        <f t="shared" si="52"/>
        <v>0</v>
      </c>
      <c r="CA38" s="377">
        <f t="shared" si="53"/>
        <v>0</v>
      </c>
      <c r="CB38" s="377">
        <f t="shared" si="54"/>
        <v>0</v>
      </c>
      <c r="CC38" s="257" t="str">
        <f t="shared" si="55"/>
        <v>Kompetensi dalam hal dapat menyebutkan kegiatan sehari-hari menggunakan simple present dapat mengidentifikasi jenis-jenis kendaraan sudah tercapai.</v>
      </c>
      <c r="CD38" s="257" t="str">
        <f t="shared" si="56"/>
        <v>Kompetensi dalam hal dapat mengidentifikasi  waktu dengan menggunakan jam analogdapat menuliskan kegiatan sehari-hari dengan menggunakan adverbs of frequency (always, usually, sometimes, never)dapat membuat kalimat sederhana tentang kendaraan perlu ditingkatkan.</v>
      </c>
    </row>
    <row r="39" spans="1:82" ht="13.5" customHeight="1">
      <c r="A39" s="190"/>
      <c r="B39" s="208">
        <f>'DATA PESERTA DIDIK'!A29</f>
        <v>24</v>
      </c>
      <c r="C39" s="248" t="str">
        <f>'DATA PESERTA DIDIK'!D29</f>
        <v>MUHAMMAD SABIAN ELDEN LAKSANA</v>
      </c>
      <c r="D39" s="450">
        <v>94.666666666666671</v>
      </c>
      <c r="E39" s="249">
        <v>93</v>
      </c>
      <c r="F39" s="249">
        <v>94.666666666666671</v>
      </c>
      <c r="G39" s="249">
        <v>93</v>
      </c>
      <c r="H39" s="249">
        <v>85.5</v>
      </c>
      <c r="I39" s="249"/>
      <c r="J39" s="249"/>
      <c r="K39" s="249"/>
      <c r="L39" s="249"/>
      <c r="M39" s="249"/>
      <c r="N39" s="250">
        <f t="shared" si="10"/>
        <v>91.541666666666671</v>
      </c>
      <c r="O39" s="251"/>
      <c r="P39" s="251">
        <v>90</v>
      </c>
      <c r="Q39" s="250">
        <f t="shared" si="11"/>
        <v>90</v>
      </c>
      <c r="R39" s="250">
        <f t="shared" si="12"/>
        <v>91.027777777777786</v>
      </c>
      <c r="S39" s="190"/>
      <c r="T39" s="190"/>
      <c r="U39" s="253">
        <f t="shared" si="13"/>
        <v>94.666666666666671</v>
      </c>
      <c r="V39" s="253">
        <f t="shared" si="14"/>
        <v>93</v>
      </c>
      <c r="W39" s="253">
        <f t="shared" si="15"/>
        <v>94.666666666666671</v>
      </c>
      <c r="X39" s="253">
        <f t="shared" si="16"/>
        <v>93</v>
      </c>
      <c r="Y39" s="253" t="str">
        <f t="shared" si="17"/>
        <v/>
      </c>
      <c r="Z39" s="253" t="str">
        <f t="shared" si="18"/>
        <v/>
      </c>
      <c r="AA39" s="253" t="str">
        <f t="shared" si="19"/>
        <v/>
      </c>
      <c r="AB39" s="253" t="str">
        <f t="shared" si="20"/>
        <v/>
      </c>
      <c r="AC39" s="253" t="str">
        <f t="shared" si="21"/>
        <v/>
      </c>
      <c r="AD39" s="253" t="str">
        <f t="shared" si="22"/>
        <v/>
      </c>
      <c r="AE39" s="254">
        <f t="shared" ref="AE39:AN39" si="99">IFERROR(RANK(U39,$U39:$AD39,0)+COUNTIF($U39:U39,U39)-1,"")</f>
        <v>1</v>
      </c>
      <c r="AF39" s="254">
        <f t="shared" si="99"/>
        <v>3</v>
      </c>
      <c r="AG39" s="254">
        <f t="shared" si="99"/>
        <v>2</v>
      </c>
      <c r="AH39" s="254">
        <f t="shared" si="99"/>
        <v>4</v>
      </c>
      <c r="AI39" s="254" t="str">
        <f t="shared" si="99"/>
        <v/>
      </c>
      <c r="AJ39" s="254" t="str">
        <f t="shared" si="99"/>
        <v/>
      </c>
      <c r="AK39" s="254" t="str">
        <f t="shared" si="99"/>
        <v/>
      </c>
      <c r="AL39" s="254" t="str">
        <f t="shared" si="99"/>
        <v/>
      </c>
      <c r="AM39" s="254" t="str">
        <f t="shared" si="99"/>
        <v/>
      </c>
      <c r="AN39" s="254" t="str">
        <f t="shared" si="99"/>
        <v/>
      </c>
      <c r="AO39" s="379" t="str">
        <f t="shared" si="24"/>
        <v>dapat mengidentifikasi  waktu dengan menggunakan jam analog</v>
      </c>
      <c r="AP39" s="380" t="str">
        <f t="shared" si="25"/>
        <v xml:space="preserve">dapat menyebutkan kegiatan sehari-hari menggunakan simple present </v>
      </c>
      <c r="AQ39" s="380" t="str">
        <f t="shared" si="26"/>
        <v>dapat menuliskan kegiatan sehari-hari dengan menggunakan adverbs of frequency (always, usually, sometimes, never)</v>
      </c>
      <c r="AR39" s="380" t="str">
        <f t="shared" si="27"/>
        <v>dapat mengidentifikasi jenis-jenis kendaraan</v>
      </c>
      <c r="AS39" s="380" t="str">
        <f t="shared" si="28"/>
        <v/>
      </c>
      <c r="AT39" s="380" t="str">
        <f t="shared" si="29"/>
        <v/>
      </c>
      <c r="AU39" s="380" t="str">
        <f t="shared" si="30"/>
        <v/>
      </c>
      <c r="AV39" s="380" t="str">
        <f t="shared" si="31"/>
        <v/>
      </c>
      <c r="AW39" s="380" t="str">
        <f t="shared" si="32"/>
        <v/>
      </c>
      <c r="AX39" s="380" t="str">
        <f t="shared" si="33"/>
        <v/>
      </c>
      <c r="AY39" s="255" t="str">
        <f t="shared" si="34"/>
        <v/>
      </c>
      <c r="AZ39" s="255" t="str">
        <f t="shared" si="35"/>
        <v/>
      </c>
      <c r="BA39" s="255" t="str">
        <f t="shared" si="36"/>
        <v/>
      </c>
      <c r="BB39" s="255" t="str">
        <f t="shared" si="37"/>
        <v/>
      </c>
      <c r="BC39" s="255">
        <f t="shared" si="38"/>
        <v>85.5</v>
      </c>
      <c r="BD39" s="255">
        <f t="shared" si="39"/>
        <v>0</v>
      </c>
      <c r="BE39" s="255">
        <f t="shared" si="40"/>
        <v>0</v>
      </c>
      <c r="BF39" s="255">
        <f t="shared" si="41"/>
        <v>0</v>
      </c>
      <c r="BG39" s="255">
        <f t="shared" si="42"/>
        <v>0</v>
      </c>
      <c r="BH39" s="255">
        <f t="shared" si="43"/>
        <v>0</v>
      </c>
      <c r="BI39" s="225" t="str">
        <f t="shared" ref="BI39:BR39" si="100">IFERROR(RANK(AY39,$AY39:$BH39,0)+COUNTIF($AY39:AY39,AY39)-1,"")</f>
        <v/>
      </c>
      <c r="BJ39" s="225" t="str">
        <f t="shared" si="100"/>
        <v/>
      </c>
      <c r="BK39" s="225" t="str">
        <f t="shared" si="100"/>
        <v/>
      </c>
      <c r="BL39" s="225" t="str">
        <f t="shared" si="100"/>
        <v/>
      </c>
      <c r="BM39" s="225">
        <f t="shared" si="100"/>
        <v>1</v>
      </c>
      <c r="BN39" s="225">
        <f t="shared" si="100"/>
        <v>2</v>
      </c>
      <c r="BO39" s="225">
        <f t="shared" si="100"/>
        <v>3</v>
      </c>
      <c r="BP39" s="225">
        <f t="shared" si="100"/>
        <v>4</v>
      </c>
      <c r="BQ39" s="225">
        <f t="shared" si="100"/>
        <v>5</v>
      </c>
      <c r="BR39" s="225">
        <f t="shared" si="100"/>
        <v>6</v>
      </c>
      <c r="BS39" s="379" t="str">
        <f t="shared" si="45"/>
        <v/>
      </c>
      <c r="BT39" s="377" t="str">
        <f t="shared" si="46"/>
        <v/>
      </c>
      <c r="BU39" s="377" t="str">
        <f t="shared" si="47"/>
        <v/>
      </c>
      <c r="BV39" s="377" t="str">
        <f t="shared" si="48"/>
        <v/>
      </c>
      <c r="BW39" s="377" t="str">
        <f t="shared" si="49"/>
        <v>dapat membuat kalimat sederhana tentang kendaraan</v>
      </c>
      <c r="BX39" s="377">
        <f t="shared" si="50"/>
        <v>0</v>
      </c>
      <c r="BY39" s="377">
        <f t="shared" si="51"/>
        <v>0</v>
      </c>
      <c r="BZ39" s="377">
        <f t="shared" si="52"/>
        <v>0</v>
      </c>
      <c r="CA39" s="377">
        <f t="shared" si="53"/>
        <v>0</v>
      </c>
      <c r="CB39" s="377">
        <f t="shared" si="54"/>
        <v>0</v>
      </c>
      <c r="CC39"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CD39" s="257" t="str">
        <f t="shared" si="56"/>
        <v>Kompetensi dalam hal dapat membuat kalimat sederhana tentang kendaraan perlu ditingkatkan.</v>
      </c>
    </row>
    <row r="40" spans="1:82" ht="13.5" customHeight="1">
      <c r="A40" s="190"/>
      <c r="B40" s="208">
        <f>'DATA PESERTA DIDIK'!A30</f>
        <v>25</v>
      </c>
      <c r="C40" s="248" t="str">
        <f>'DATA PESERTA DIDIK'!D30</f>
        <v>NARENDRA AZKA RAMADHAN</v>
      </c>
      <c r="D40" s="450">
        <v>94.333333333333329</v>
      </c>
      <c r="E40" s="249">
        <v>97</v>
      </c>
      <c r="F40" s="249">
        <v>98.666666666666671</v>
      </c>
      <c r="G40" s="249">
        <v>94</v>
      </c>
      <c r="H40" s="249">
        <v>91.5</v>
      </c>
      <c r="I40" s="249"/>
      <c r="J40" s="249"/>
      <c r="K40" s="249"/>
      <c r="L40" s="249"/>
      <c r="M40" s="249"/>
      <c r="N40" s="250">
        <f t="shared" si="10"/>
        <v>95.291666666666671</v>
      </c>
      <c r="O40" s="251"/>
      <c r="P40" s="251">
        <v>88.5784285784286</v>
      </c>
      <c r="Q40" s="250">
        <f t="shared" si="11"/>
        <v>88.5784285784286</v>
      </c>
      <c r="R40" s="250">
        <f t="shared" si="12"/>
        <v>93.053920637253967</v>
      </c>
      <c r="S40" s="190"/>
      <c r="T40" s="190"/>
      <c r="U40" s="253">
        <f t="shared" si="13"/>
        <v>94.333333333333329</v>
      </c>
      <c r="V40" s="253">
        <f t="shared" si="14"/>
        <v>97</v>
      </c>
      <c r="W40" s="253">
        <f t="shared" si="15"/>
        <v>98.666666666666671</v>
      </c>
      <c r="X40" s="253">
        <f t="shared" si="16"/>
        <v>94</v>
      </c>
      <c r="Y40" s="253">
        <f t="shared" si="17"/>
        <v>91.5</v>
      </c>
      <c r="Z40" s="253" t="str">
        <f t="shared" si="18"/>
        <v/>
      </c>
      <c r="AA40" s="253" t="str">
        <f t="shared" si="19"/>
        <v/>
      </c>
      <c r="AB40" s="253" t="str">
        <f t="shared" si="20"/>
        <v/>
      </c>
      <c r="AC40" s="253" t="str">
        <f t="shared" si="21"/>
        <v/>
      </c>
      <c r="AD40" s="253" t="str">
        <f t="shared" si="22"/>
        <v/>
      </c>
      <c r="AE40" s="254">
        <f t="shared" ref="AE40:AN40" si="101">IFERROR(RANK(U40,$U40:$AD40,0)+COUNTIF($U40:U40,U40)-1,"")</f>
        <v>3</v>
      </c>
      <c r="AF40" s="254">
        <f t="shared" si="101"/>
        <v>2</v>
      </c>
      <c r="AG40" s="254">
        <f t="shared" si="101"/>
        <v>1</v>
      </c>
      <c r="AH40" s="254">
        <f t="shared" si="101"/>
        <v>4</v>
      </c>
      <c r="AI40" s="254">
        <f t="shared" si="101"/>
        <v>5</v>
      </c>
      <c r="AJ40" s="254" t="str">
        <f t="shared" si="101"/>
        <v/>
      </c>
      <c r="AK40" s="254" t="str">
        <f t="shared" si="101"/>
        <v/>
      </c>
      <c r="AL40" s="254" t="str">
        <f t="shared" si="101"/>
        <v/>
      </c>
      <c r="AM40" s="254" t="str">
        <f t="shared" si="101"/>
        <v/>
      </c>
      <c r="AN40" s="254" t="str">
        <f t="shared" si="101"/>
        <v/>
      </c>
      <c r="AO40" s="379" t="str">
        <f t="shared" si="24"/>
        <v>dapat mengidentifikasi  waktu dengan menggunakan jam analog</v>
      </c>
      <c r="AP40" s="380" t="str">
        <f t="shared" si="25"/>
        <v xml:space="preserve">dapat menyebutkan kegiatan sehari-hari menggunakan simple present </v>
      </c>
      <c r="AQ40" s="380" t="str">
        <f t="shared" si="26"/>
        <v>dapat menuliskan kegiatan sehari-hari dengan menggunakan adverbs of frequency (always, usually, sometimes, never)</v>
      </c>
      <c r="AR40" s="380" t="str">
        <f t="shared" si="27"/>
        <v>dapat mengidentifikasi jenis-jenis kendaraan</v>
      </c>
      <c r="AS40" s="380" t="str">
        <f t="shared" si="28"/>
        <v/>
      </c>
      <c r="AT40" s="380" t="str">
        <f t="shared" si="29"/>
        <v/>
      </c>
      <c r="AU40" s="380" t="str">
        <f t="shared" si="30"/>
        <v/>
      </c>
      <c r="AV40" s="380" t="str">
        <f t="shared" si="31"/>
        <v/>
      </c>
      <c r="AW40" s="380" t="str">
        <f t="shared" si="32"/>
        <v/>
      </c>
      <c r="AX40" s="380" t="str">
        <f t="shared" si="33"/>
        <v/>
      </c>
      <c r="AY40" s="255" t="str">
        <f t="shared" si="34"/>
        <v/>
      </c>
      <c r="AZ40" s="255" t="str">
        <f t="shared" si="35"/>
        <v/>
      </c>
      <c r="BA40" s="255" t="str">
        <f t="shared" si="36"/>
        <v/>
      </c>
      <c r="BB40" s="255" t="str">
        <f t="shared" si="37"/>
        <v/>
      </c>
      <c r="BC40" s="255" t="str">
        <f t="shared" si="38"/>
        <v/>
      </c>
      <c r="BD40" s="255">
        <f t="shared" si="39"/>
        <v>0</v>
      </c>
      <c r="BE40" s="255">
        <f t="shared" si="40"/>
        <v>0</v>
      </c>
      <c r="BF40" s="255">
        <f t="shared" si="41"/>
        <v>0</v>
      </c>
      <c r="BG40" s="255">
        <f t="shared" si="42"/>
        <v>0</v>
      </c>
      <c r="BH40" s="255">
        <f t="shared" si="43"/>
        <v>0</v>
      </c>
      <c r="BI40" s="225" t="str">
        <f t="shared" ref="BI40:BR40" si="102">IFERROR(RANK(AY40,$AY40:$BH40,0)+COUNTIF($AY40:AY40,AY40)-1,"")</f>
        <v/>
      </c>
      <c r="BJ40" s="225" t="str">
        <f t="shared" si="102"/>
        <v/>
      </c>
      <c r="BK40" s="225" t="str">
        <f t="shared" si="102"/>
        <v/>
      </c>
      <c r="BL40" s="225" t="str">
        <f t="shared" si="102"/>
        <v/>
      </c>
      <c r="BM40" s="225" t="str">
        <f t="shared" si="102"/>
        <v/>
      </c>
      <c r="BN40" s="225">
        <f t="shared" si="102"/>
        <v>1</v>
      </c>
      <c r="BO40" s="225">
        <f t="shared" si="102"/>
        <v>2</v>
      </c>
      <c r="BP40" s="225">
        <f t="shared" si="102"/>
        <v>3</v>
      </c>
      <c r="BQ40" s="225">
        <f t="shared" si="102"/>
        <v>4</v>
      </c>
      <c r="BR40" s="225">
        <f t="shared" si="102"/>
        <v>5</v>
      </c>
      <c r="BS40" s="379" t="str">
        <f t="shared" si="45"/>
        <v/>
      </c>
      <c r="BT40" s="377" t="str">
        <f t="shared" si="46"/>
        <v/>
      </c>
      <c r="BU40" s="377" t="str">
        <f t="shared" si="47"/>
        <v/>
      </c>
      <c r="BV40" s="377" t="str">
        <f t="shared" si="48"/>
        <v/>
      </c>
      <c r="BW40" s="377" t="str">
        <f t="shared" si="49"/>
        <v>dapat membuat kalimat sederhana tentang kendaraan</v>
      </c>
      <c r="BX40" s="377">
        <f t="shared" si="50"/>
        <v>0</v>
      </c>
      <c r="BY40" s="377">
        <f t="shared" si="51"/>
        <v>0</v>
      </c>
      <c r="BZ40" s="377">
        <f t="shared" si="52"/>
        <v>0</v>
      </c>
      <c r="CA40" s="377">
        <f t="shared" si="53"/>
        <v>0</v>
      </c>
      <c r="CB40" s="377">
        <f t="shared" si="54"/>
        <v>0</v>
      </c>
      <c r="CC40"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sudah tercapai.</v>
      </c>
      <c r="CD40" s="257" t="str">
        <f t="shared" si="56"/>
        <v>Kompetensi dalam hal dapat membuat kalimat sederhana tentang kendaraan perlu ditingkatkan.</v>
      </c>
    </row>
    <row r="41" spans="1:82" ht="13.5" customHeight="1">
      <c r="A41" s="190"/>
      <c r="B41" s="208">
        <f>'DATA PESERTA DIDIK'!A31</f>
        <v>26</v>
      </c>
      <c r="C41" s="248" t="str">
        <f>'DATA PESERTA DIDIK'!D31</f>
        <v>NAUFAL IHSAN HAWARI</v>
      </c>
      <c r="D41" s="450">
        <v>98.833333333333329</v>
      </c>
      <c r="E41" s="249">
        <v>96</v>
      </c>
      <c r="F41" s="249">
        <v>89.333333333333329</v>
      </c>
      <c r="G41" s="249">
        <v>96</v>
      </c>
      <c r="H41" s="249">
        <v>98.5</v>
      </c>
      <c r="I41" s="249"/>
      <c r="J41" s="249"/>
      <c r="K41" s="249"/>
      <c r="L41" s="249"/>
      <c r="M41" s="249"/>
      <c r="N41" s="250">
        <f t="shared" si="10"/>
        <v>94.958333333333329</v>
      </c>
      <c r="O41" s="251"/>
      <c r="P41" s="251">
        <v>98.5784285784286</v>
      </c>
      <c r="Q41" s="250">
        <f t="shared" si="11"/>
        <v>98.5784285784286</v>
      </c>
      <c r="R41" s="250">
        <f t="shared" si="12"/>
        <v>96.165031748365095</v>
      </c>
      <c r="S41" s="190"/>
      <c r="T41" s="190"/>
      <c r="U41" s="253">
        <f t="shared" si="13"/>
        <v>98.833333333333329</v>
      </c>
      <c r="V41" s="253">
        <f t="shared" si="14"/>
        <v>96</v>
      </c>
      <c r="W41" s="253">
        <f t="shared" si="15"/>
        <v>89.333333333333329</v>
      </c>
      <c r="X41" s="253">
        <f t="shared" si="16"/>
        <v>96</v>
      </c>
      <c r="Y41" s="253">
        <f t="shared" si="17"/>
        <v>98.5</v>
      </c>
      <c r="Z41" s="253" t="str">
        <f t="shared" si="18"/>
        <v/>
      </c>
      <c r="AA41" s="253" t="str">
        <f t="shared" si="19"/>
        <v/>
      </c>
      <c r="AB41" s="253" t="str">
        <f t="shared" si="20"/>
        <v/>
      </c>
      <c r="AC41" s="253" t="str">
        <f t="shared" si="21"/>
        <v/>
      </c>
      <c r="AD41" s="253" t="str">
        <f t="shared" si="22"/>
        <v/>
      </c>
      <c r="AE41" s="254">
        <f t="shared" ref="AE41:AN41" si="103">IFERROR(RANK(U41,$U41:$AD41,0)+COUNTIF($U41:U41,U41)-1,"")</f>
        <v>1</v>
      </c>
      <c r="AF41" s="254">
        <f t="shared" si="103"/>
        <v>3</v>
      </c>
      <c r="AG41" s="254">
        <f t="shared" si="103"/>
        <v>5</v>
      </c>
      <c r="AH41" s="254">
        <f t="shared" si="103"/>
        <v>4</v>
      </c>
      <c r="AI41" s="254">
        <f t="shared" si="103"/>
        <v>2</v>
      </c>
      <c r="AJ41" s="254" t="str">
        <f t="shared" si="103"/>
        <v/>
      </c>
      <c r="AK41" s="254" t="str">
        <f t="shared" si="103"/>
        <v/>
      </c>
      <c r="AL41" s="254" t="str">
        <f t="shared" si="103"/>
        <v/>
      </c>
      <c r="AM41" s="254" t="str">
        <f t="shared" si="103"/>
        <v/>
      </c>
      <c r="AN41" s="254" t="str">
        <f t="shared" si="103"/>
        <v/>
      </c>
      <c r="AO41" s="379" t="str">
        <f t="shared" si="24"/>
        <v>dapat mengidentifikasi  waktu dengan menggunakan jam analog</v>
      </c>
      <c r="AP41" s="380" t="str">
        <f t="shared" si="25"/>
        <v/>
      </c>
      <c r="AQ41" s="380" t="str">
        <f t="shared" si="26"/>
        <v/>
      </c>
      <c r="AR41" s="380" t="str">
        <f t="shared" si="27"/>
        <v/>
      </c>
      <c r="AS41" s="380" t="str">
        <f t="shared" si="28"/>
        <v>dapat membuat kalimat sederhana tentang kendaraan</v>
      </c>
      <c r="AT41" s="380" t="str">
        <f t="shared" si="29"/>
        <v/>
      </c>
      <c r="AU41" s="380" t="str">
        <f t="shared" si="30"/>
        <v/>
      </c>
      <c r="AV41" s="380" t="str">
        <f t="shared" si="31"/>
        <v/>
      </c>
      <c r="AW41" s="380" t="str">
        <f t="shared" si="32"/>
        <v/>
      </c>
      <c r="AX41" s="380" t="str">
        <f t="shared" si="33"/>
        <v/>
      </c>
      <c r="AY41" s="255" t="str">
        <f t="shared" si="34"/>
        <v/>
      </c>
      <c r="AZ41" s="255" t="str">
        <f t="shared" si="35"/>
        <v/>
      </c>
      <c r="BA41" s="255" t="str">
        <f t="shared" si="36"/>
        <v/>
      </c>
      <c r="BB41" s="255" t="str">
        <f t="shared" si="37"/>
        <v/>
      </c>
      <c r="BC41" s="255" t="str">
        <f t="shared" si="38"/>
        <v/>
      </c>
      <c r="BD41" s="255">
        <f t="shared" si="39"/>
        <v>0</v>
      </c>
      <c r="BE41" s="255">
        <f t="shared" si="40"/>
        <v>0</v>
      </c>
      <c r="BF41" s="255">
        <f t="shared" si="41"/>
        <v>0</v>
      </c>
      <c r="BG41" s="255">
        <f t="shared" si="42"/>
        <v>0</v>
      </c>
      <c r="BH41" s="255">
        <f t="shared" si="43"/>
        <v>0</v>
      </c>
      <c r="BI41" s="225" t="str">
        <f t="shared" ref="BI41:BR41" si="104">IFERROR(RANK(AY41,$AY41:$BH41,0)+COUNTIF($AY41:AY41,AY41)-1,"")</f>
        <v/>
      </c>
      <c r="BJ41" s="225" t="str">
        <f t="shared" si="104"/>
        <v/>
      </c>
      <c r="BK41" s="225" t="str">
        <f t="shared" si="104"/>
        <v/>
      </c>
      <c r="BL41" s="225" t="str">
        <f t="shared" si="104"/>
        <v/>
      </c>
      <c r="BM41" s="225" t="str">
        <f t="shared" si="104"/>
        <v/>
      </c>
      <c r="BN41" s="225">
        <f t="shared" si="104"/>
        <v>1</v>
      </c>
      <c r="BO41" s="225">
        <f t="shared" si="104"/>
        <v>2</v>
      </c>
      <c r="BP41" s="225">
        <f t="shared" si="104"/>
        <v>3</v>
      </c>
      <c r="BQ41" s="225">
        <f t="shared" si="104"/>
        <v>4</v>
      </c>
      <c r="BR41" s="225">
        <f t="shared" si="104"/>
        <v>5</v>
      </c>
      <c r="BS41" s="379" t="str">
        <f t="shared" si="45"/>
        <v/>
      </c>
      <c r="BT41" s="377" t="str">
        <f t="shared" si="46"/>
        <v xml:space="preserve">dapat menyebutkan kegiatan sehari-hari menggunakan simple present </v>
      </c>
      <c r="BU41" s="377" t="str">
        <f t="shared" si="47"/>
        <v>dapat menuliskan kegiatan sehari-hari dengan menggunakan adverbs of frequency (always, usually, sometimes, never)</v>
      </c>
      <c r="BV41" s="377" t="str">
        <f t="shared" si="48"/>
        <v>dapat mengidentifikasi jenis-jenis kendaraan</v>
      </c>
      <c r="BW41" s="377" t="str">
        <f t="shared" si="49"/>
        <v/>
      </c>
      <c r="BX41" s="377">
        <f t="shared" si="50"/>
        <v>0</v>
      </c>
      <c r="BY41" s="377">
        <f t="shared" si="51"/>
        <v>0</v>
      </c>
      <c r="BZ41" s="377">
        <f t="shared" si="52"/>
        <v>0</v>
      </c>
      <c r="CA41" s="377">
        <f t="shared" si="53"/>
        <v>0</v>
      </c>
      <c r="CB41" s="377">
        <f t="shared" si="54"/>
        <v>0</v>
      </c>
      <c r="CC41" s="257" t="str">
        <f t="shared" si="55"/>
        <v>Kompetensi dalam hal dapat mengidentifikasi  waktu dengan menggunakan jam analogdapat membuat kalimat sederhana tentang kendaraan sudah tercapai.</v>
      </c>
      <c r="CD41" s="257" t="str">
        <f t="shared" si="56"/>
        <v>Kompetensi dalam hal dapat menyebutkan kegiatan sehari-hari menggunakan simple present dapat menuliskan kegiatan sehari-hari dengan menggunakan adverbs of frequency (always, usually, sometimes, never)dapat mengidentifikasi jenis-jenis kendaraan perlu ditingkatkan.</v>
      </c>
    </row>
    <row r="42" spans="1:82" ht="13.5" customHeight="1">
      <c r="A42" s="190"/>
      <c r="B42" s="208">
        <f>'DATA PESERTA DIDIK'!A32</f>
        <v>27</v>
      </c>
      <c r="C42" s="248" t="str">
        <f>'DATA PESERTA DIDIK'!D32</f>
        <v>SULTAN ATHALA DAVILLIO JAYANEGARA</v>
      </c>
      <c r="D42" s="450">
        <v>97.166666666666671</v>
      </c>
      <c r="E42" s="249">
        <v>97.666666666666671</v>
      </c>
      <c r="F42" s="249">
        <v>99.333333333333329</v>
      </c>
      <c r="G42" s="249">
        <v>97.666666666666671</v>
      </c>
      <c r="H42" s="249">
        <v>98.5</v>
      </c>
      <c r="I42" s="249"/>
      <c r="J42" s="249"/>
      <c r="K42" s="249"/>
      <c r="L42" s="249"/>
      <c r="M42" s="249"/>
      <c r="N42" s="250">
        <f t="shared" si="10"/>
        <v>98.291666666666671</v>
      </c>
      <c r="O42" s="251"/>
      <c r="P42" s="251">
        <v>97.142857842857794</v>
      </c>
      <c r="Q42" s="250">
        <f t="shared" si="11"/>
        <v>97.142857842857794</v>
      </c>
      <c r="R42" s="250">
        <f t="shared" si="12"/>
        <v>97.908730392063717</v>
      </c>
      <c r="S42" s="190"/>
      <c r="T42" s="190"/>
      <c r="U42" s="253">
        <f t="shared" si="13"/>
        <v>97.166666666666671</v>
      </c>
      <c r="V42" s="253">
        <f t="shared" si="14"/>
        <v>97.666666666666671</v>
      </c>
      <c r="W42" s="253">
        <f t="shared" si="15"/>
        <v>99.333333333333329</v>
      </c>
      <c r="X42" s="253">
        <f t="shared" si="16"/>
        <v>97.666666666666671</v>
      </c>
      <c r="Y42" s="253">
        <f t="shared" si="17"/>
        <v>98.5</v>
      </c>
      <c r="Z42" s="253" t="str">
        <f t="shared" si="18"/>
        <v/>
      </c>
      <c r="AA42" s="253" t="str">
        <f t="shared" si="19"/>
        <v/>
      </c>
      <c r="AB42" s="253" t="str">
        <f t="shared" si="20"/>
        <v/>
      </c>
      <c r="AC42" s="253" t="str">
        <f t="shared" si="21"/>
        <v/>
      </c>
      <c r="AD42" s="253" t="str">
        <f t="shared" si="22"/>
        <v/>
      </c>
      <c r="AE42" s="254">
        <f t="shared" ref="AE42:AN42" si="105">IFERROR(RANK(U42,$U42:$AD42,0)+COUNTIF($U42:U42,U42)-1,"")</f>
        <v>5</v>
      </c>
      <c r="AF42" s="254">
        <f t="shared" si="105"/>
        <v>3</v>
      </c>
      <c r="AG42" s="254">
        <f t="shared" si="105"/>
        <v>1</v>
      </c>
      <c r="AH42" s="254">
        <f t="shared" si="105"/>
        <v>4</v>
      </c>
      <c r="AI42" s="254">
        <f t="shared" si="105"/>
        <v>2</v>
      </c>
      <c r="AJ42" s="254" t="str">
        <f t="shared" si="105"/>
        <v/>
      </c>
      <c r="AK42" s="254" t="str">
        <f t="shared" si="105"/>
        <v/>
      </c>
      <c r="AL42" s="254" t="str">
        <f t="shared" si="105"/>
        <v/>
      </c>
      <c r="AM42" s="254" t="str">
        <f t="shared" si="105"/>
        <v/>
      </c>
      <c r="AN42" s="254" t="str">
        <f t="shared" si="105"/>
        <v/>
      </c>
      <c r="AO42" s="379" t="str">
        <f t="shared" si="24"/>
        <v/>
      </c>
      <c r="AP42" s="380" t="str">
        <f t="shared" si="25"/>
        <v/>
      </c>
      <c r="AQ42" s="380" t="str">
        <f t="shared" si="26"/>
        <v>dapat menuliskan kegiatan sehari-hari dengan menggunakan adverbs of frequency (always, usually, sometimes, never)</v>
      </c>
      <c r="AR42" s="380" t="str">
        <f t="shared" si="27"/>
        <v/>
      </c>
      <c r="AS42" s="380" t="str">
        <f t="shared" si="28"/>
        <v>dapat membuat kalimat sederhana tentang kendaraan</v>
      </c>
      <c r="AT42" s="380" t="str">
        <f t="shared" si="29"/>
        <v/>
      </c>
      <c r="AU42" s="380" t="str">
        <f t="shared" si="30"/>
        <v/>
      </c>
      <c r="AV42" s="380" t="str">
        <f t="shared" si="31"/>
        <v/>
      </c>
      <c r="AW42" s="380" t="str">
        <f t="shared" si="32"/>
        <v/>
      </c>
      <c r="AX42" s="380" t="str">
        <f t="shared" si="33"/>
        <v/>
      </c>
      <c r="AY42" s="255" t="str">
        <f t="shared" si="34"/>
        <v/>
      </c>
      <c r="AZ42" s="255" t="str">
        <f t="shared" si="35"/>
        <v/>
      </c>
      <c r="BA42" s="255" t="str">
        <f t="shared" si="36"/>
        <v/>
      </c>
      <c r="BB42" s="255" t="str">
        <f t="shared" si="37"/>
        <v/>
      </c>
      <c r="BC42" s="255" t="str">
        <f t="shared" si="38"/>
        <v/>
      </c>
      <c r="BD42" s="255">
        <f t="shared" si="39"/>
        <v>0</v>
      </c>
      <c r="BE42" s="255">
        <f t="shared" si="40"/>
        <v>0</v>
      </c>
      <c r="BF42" s="255">
        <f t="shared" si="41"/>
        <v>0</v>
      </c>
      <c r="BG42" s="255">
        <f t="shared" si="42"/>
        <v>0</v>
      </c>
      <c r="BH42" s="255">
        <f t="shared" si="43"/>
        <v>0</v>
      </c>
      <c r="BI42" s="225" t="str">
        <f t="shared" ref="BI42:BR42" si="106">IFERROR(RANK(AY42,$AY42:$BH42,0)+COUNTIF($AY42:AY42,AY42)-1,"")</f>
        <v/>
      </c>
      <c r="BJ42" s="225" t="str">
        <f t="shared" si="106"/>
        <v/>
      </c>
      <c r="BK42" s="225" t="str">
        <f t="shared" si="106"/>
        <v/>
      </c>
      <c r="BL42" s="225" t="str">
        <f t="shared" si="106"/>
        <v/>
      </c>
      <c r="BM42" s="225" t="str">
        <f t="shared" si="106"/>
        <v/>
      </c>
      <c r="BN42" s="225">
        <f t="shared" si="106"/>
        <v>1</v>
      </c>
      <c r="BO42" s="225">
        <f t="shared" si="106"/>
        <v>2</v>
      </c>
      <c r="BP42" s="225">
        <f t="shared" si="106"/>
        <v>3</v>
      </c>
      <c r="BQ42" s="225">
        <f t="shared" si="106"/>
        <v>4</v>
      </c>
      <c r="BR42" s="225">
        <f t="shared" si="106"/>
        <v>5</v>
      </c>
      <c r="BS42" s="379" t="str">
        <f t="shared" si="45"/>
        <v>dapat mengidentifikasi  waktu dengan menggunakan jam analog</v>
      </c>
      <c r="BT42" s="377" t="str">
        <f t="shared" si="46"/>
        <v xml:space="preserve">dapat menyebutkan kegiatan sehari-hari menggunakan simple present </v>
      </c>
      <c r="BU42" s="377" t="str">
        <f t="shared" si="47"/>
        <v/>
      </c>
      <c r="BV42" s="377" t="str">
        <f t="shared" si="48"/>
        <v>dapat mengidentifikasi jenis-jenis kendaraan</v>
      </c>
      <c r="BW42" s="377" t="str">
        <f t="shared" si="49"/>
        <v/>
      </c>
      <c r="BX42" s="377">
        <f t="shared" si="50"/>
        <v>0</v>
      </c>
      <c r="BY42" s="377">
        <f t="shared" si="51"/>
        <v>0</v>
      </c>
      <c r="BZ42" s="377">
        <f t="shared" si="52"/>
        <v>0</v>
      </c>
      <c r="CA42" s="377">
        <f t="shared" si="53"/>
        <v>0</v>
      </c>
      <c r="CB42" s="377">
        <f t="shared" si="54"/>
        <v>0</v>
      </c>
      <c r="CC42" s="257" t="str">
        <f t="shared" si="55"/>
        <v>Kompetensi dalam hal dapat menuliskan kegiatan sehari-hari dengan menggunakan adverbs of frequency (always, usually, sometimes, never)dapat membuat kalimat sederhana tentang kendaraan sudah tercapai.</v>
      </c>
      <c r="CD42" s="257" t="str">
        <f t="shared" si="56"/>
        <v>Kompetensi dalam hal dapat mengidentifikasi  waktu dengan menggunakan jam analogdapat menyebutkan kegiatan sehari-hari menggunakan simple present dapat mengidentifikasi jenis-jenis kendaraan perlu ditingkatkan.</v>
      </c>
    </row>
    <row r="43" spans="1:82" ht="13.5" customHeight="1">
      <c r="A43" s="190"/>
      <c r="B43" s="208">
        <f>'DATA PESERTA DIDIK'!A33</f>
        <v>28</v>
      </c>
      <c r="C43" s="248" t="str">
        <f>'DATA PESERTA DIDIK'!D33</f>
        <v>SYIFA AZZAHRA RAHMANIA</v>
      </c>
      <c r="D43" s="450">
        <v>98.333333333333329</v>
      </c>
      <c r="E43" s="249">
        <v>98.333333333333329</v>
      </c>
      <c r="F43" s="249">
        <v>100</v>
      </c>
      <c r="G43" s="249">
        <v>97.666666666666671</v>
      </c>
      <c r="H43" s="249">
        <v>98.5</v>
      </c>
      <c r="I43" s="249"/>
      <c r="J43" s="249"/>
      <c r="K43" s="249"/>
      <c r="L43" s="249"/>
      <c r="M43" s="249"/>
      <c r="N43" s="250">
        <f t="shared" si="10"/>
        <v>98.625</v>
      </c>
      <c r="O43" s="251"/>
      <c r="P43" s="251">
        <v>97.142857842857794</v>
      </c>
      <c r="Q43" s="250">
        <f t="shared" si="11"/>
        <v>97.142857842857794</v>
      </c>
      <c r="R43" s="250">
        <f t="shared" si="12"/>
        <v>98.130952614285931</v>
      </c>
      <c r="S43" s="190"/>
      <c r="T43" s="190"/>
      <c r="U43" s="253">
        <f t="shared" si="13"/>
        <v>98.333333333333329</v>
      </c>
      <c r="V43" s="253">
        <f t="shared" si="14"/>
        <v>98.333333333333329</v>
      </c>
      <c r="W43" s="253">
        <f t="shared" si="15"/>
        <v>100</v>
      </c>
      <c r="X43" s="253">
        <f t="shared" si="16"/>
        <v>97.666666666666671</v>
      </c>
      <c r="Y43" s="253">
        <f t="shared" si="17"/>
        <v>98.5</v>
      </c>
      <c r="Z43" s="253" t="str">
        <f t="shared" si="18"/>
        <v/>
      </c>
      <c r="AA43" s="253" t="str">
        <f t="shared" si="19"/>
        <v/>
      </c>
      <c r="AB43" s="253" t="str">
        <f t="shared" si="20"/>
        <v/>
      </c>
      <c r="AC43" s="253" t="str">
        <f t="shared" si="21"/>
        <v/>
      </c>
      <c r="AD43" s="253" t="str">
        <f t="shared" si="22"/>
        <v/>
      </c>
      <c r="AE43" s="254">
        <f t="shared" ref="AE43:AN43" si="107">IFERROR(RANK(U43,$U43:$AD43,0)+COUNTIF($U43:U43,U43)-1,"")</f>
        <v>3</v>
      </c>
      <c r="AF43" s="254">
        <f t="shared" si="107"/>
        <v>4</v>
      </c>
      <c r="AG43" s="254">
        <f t="shared" si="107"/>
        <v>1</v>
      </c>
      <c r="AH43" s="254">
        <f t="shared" si="107"/>
        <v>5</v>
      </c>
      <c r="AI43" s="254">
        <f t="shared" si="107"/>
        <v>2</v>
      </c>
      <c r="AJ43" s="254" t="str">
        <f t="shared" si="107"/>
        <v/>
      </c>
      <c r="AK43" s="254" t="str">
        <f t="shared" si="107"/>
        <v/>
      </c>
      <c r="AL43" s="254" t="str">
        <f t="shared" si="107"/>
        <v/>
      </c>
      <c r="AM43" s="254" t="str">
        <f t="shared" si="107"/>
        <v/>
      </c>
      <c r="AN43" s="254" t="str">
        <f t="shared" si="107"/>
        <v/>
      </c>
      <c r="AO43" s="379" t="str">
        <f t="shared" si="24"/>
        <v>dapat mengidentifikasi  waktu dengan menggunakan jam analog</v>
      </c>
      <c r="AP43" s="380" t="str">
        <f t="shared" si="25"/>
        <v xml:space="preserve">dapat menyebutkan kegiatan sehari-hari menggunakan simple present </v>
      </c>
      <c r="AQ43" s="380" t="str">
        <f t="shared" si="26"/>
        <v>dapat menuliskan kegiatan sehari-hari dengan menggunakan adverbs of frequency (always, usually, sometimes, never)</v>
      </c>
      <c r="AR43" s="380" t="str">
        <f t="shared" si="27"/>
        <v/>
      </c>
      <c r="AS43" s="380" t="str">
        <f t="shared" si="28"/>
        <v>dapat membuat kalimat sederhana tentang kendaraan</v>
      </c>
      <c r="AT43" s="380" t="str">
        <f t="shared" si="29"/>
        <v/>
      </c>
      <c r="AU43" s="380" t="str">
        <f t="shared" si="30"/>
        <v/>
      </c>
      <c r="AV43" s="380" t="str">
        <f t="shared" si="31"/>
        <v/>
      </c>
      <c r="AW43" s="380" t="str">
        <f t="shared" si="32"/>
        <v/>
      </c>
      <c r="AX43" s="380" t="str">
        <f t="shared" si="33"/>
        <v/>
      </c>
      <c r="AY43" s="255" t="str">
        <f t="shared" si="34"/>
        <v/>
      </c>
      <c r="AZ43" s="255" t="str">
        <f t="shared" si="35"/>
        <v/>
      </c>
      <c r="BA43" s="255" t="str">
        <f t="shared" si="36"/>
        <v/>
      </c>
      <c r="BB43" s="255" t="str">
        <f t="shared" si="37"/>
        <v/>
      </c>
      <c r="BC43" s="255" t="str">
        <f t="shared" si="38"/>
        <v/>
      </c>
      <c r="BD43" s="255">
        <f t="shared" si="39"/>
        <v>0</v>
      </c>
      <c r="BE43" s="255">
        <f t="shared" si="40"/>
        <v>0</v>
      </c>
      <c r="BF43" s="255">
        <f t="shared" si="41"/>
        <v>0</v>
      </c>
      <c r="BG43" s="255">
        <f t="shared" si="42"/>
        <v>0</v>
      </c>
      <c r="BH43" s="255">
        <f t="shared" si="43"/>
        <v>0</v>
      </c>
      <c r="BI43" s="225" t="str">
        <f t="shared" ref="BI43:BR43" si="108">IFERROR(RANK(AY43,$AY43:$BH43,0)+COUNTIF($AY43:AY43,AY43)-1,"")</f>
        <v/>
      </c>
      <c r="BJ43" s="225" t="str">
        <f t="shared" si="108"/>
        <v/>
      </c>
      <c r="BK43" s="225" t="str">
        <f t="shared" si="108"/>
        <v/>
      </c>
      <c r="BL43" s="225" t="str">
        <f t="shared" si="108"/>
        <v/>
      </c>
      <c r="BM43" s="225" t="str">
        <f t="shared" si="108"/>
        <v/>
      </c>
      <c r="BN43" s="225">
        <f t="shared" si="108"/>
        <v>1</v>
      </c>
      <c r="BO43" s="225">
        <f t="shared" si="108"/>
        <v>2</v>
      </c>
      <c r="BP43" s="225">
        <f t="shared" si="108"/>
        <v>3</v>
      </c>
      <c r="BQ43" s="225">
        <f t="shared" si="108"/>
        <v>4</v>
      </c>
      <c r="BR43" s="225">
        <f t="shared" si="108"/>
        <v>5</v>
      </c>
      <c r="BS43" s="379" t="str">
        <f t="shared" si="45"/>
        <v/>
      </c>
      <c r="BT43" s="377" t="str">
        <f t="shared" si="46"/>
        <v/>
      </c>
      <c r="BU43" s="377" t="str">
        <f t="shared" si="47"/>
        <v/>
      </c>
      <c r="BV43" s="377" t="str">
        <f t="shared" si="48"/>
        <v>dapat mengidentifikasi jenis-jenis kendaraan</v>
      </c>
      <c r="BW43" s="377" t="str">
        <f t="shared" si="49"/>
        <v/>
      </c>
      <c r="BX43" s="377">
        <f t="shared" si="50"/>
        <v>0</v>
      </c>
      <c r="BY43" s="377">
        <f t="shared" si="51"/>
        <v>0</v>
      </c>
      <c r="BZ43" s="377">
        <f t="shared" si="52"/>
        <v>0</v>
      </c>
      <c r="CA43" s="377">
        <f t="shared" si="53"/>
        <v>0</v>
      </c>
      <c r="CB43" s="377">
        <f t="shared" si="54"/>
        <v>0</v>
      </c>
      <c r="CC43" s="257" t="str">
        <f t="shared" si="55"/>
        <v>Kompetensi dalam hal dapat mengidentifikasi  waktu dengan menggunakan jam analogdapat menyebutkan kegiatan sehari-hari menggunakan simple present dapat menuliskan kegiatan sehari-hari dengan menggunakan adverbs of frequency (always, usually, sometimes, never)dapat membuat kalimat sederhana tentang kendaraan sudah tercapai.</v>
      </c>
      <c r="CD43" s="257" t="str">
        <f t="shared" si="56"/>
        <v>Kompetensi dalam hal dapat mengidentifikasi jenis-jenis kendaraan perlu ditingkatkan.</v>
      </c>
    </row>
    <row r="44" spans="1:82" ht="13.5" customHeight="1">
      <c r="A44" s="190"/>
      <c r="B44" s="208">
        <f>'DATA PESERTA DIDIK'!A34</f>
        <v>29</v>
      </c>
      <c r="C44" s="248" t="str">
        <f>'DATA PESERTA DIDIK'!D34</f>
        <v>ZERINA RAZEETA SHANUM</v>
      </c>
      <c r="D44" s="450">
        <v>89</v>
      </c>
      <c r="E44" s="249">
        <v>86.333333333333329</v>
      </c>
      <c r="F44" s="249">
        <v>83</v>
      </c>
      <c r="G44" s="249">
        <v>94</v>
      </c>
      <c r="H44" s="249">
        <v>81.5</v>
      </c>
      <c r="I44" s="249"/>
      <c r="J44" s="249"/>
      <c r="K44" s="249"/>
      <c r="L44" s="249"/>
      <c r="M44" s="249"/>
      <c r="N44" s="250">
        <f t="shared" si="10"/>
        <v>86.208333333333329</v>
      </c>
      <c r="O44" s="251"/>
      <c r="P44" s="251">
        <v>82.857842857842897</v>
      </c>
      <c r="Q44" s="250">
        <f t="shared" si="11"/>
        <v>82.857842857842897</v>
      </c>
      <c r="R44" s="250">
        <f t="shared" si="12"/>
        <v>85.091503174836518</v>
      </c>
      <c r="S44" s="190"/>
      <c r="T44" s="190"/>
      <c r="U44" s="253">
        <f t="shared" si="13"/>
        <v>89</v>
      </c>
      <c r="V44" s="253" t="str">
        <f t="shared" si="14"/>
        <v/>
      </c>
      <c r="W44" s="253" t="str">
        <f t="shared" si="15"/>
        <v/>
      </c>
      <c r="X44" s="253">
        <f t="shared" si="16"/>
        <v>94</v>
      </c>
      <c r="Y44" s="253" t="str">
        <f t="shared" si="17"/>
        <v/>
      </c>
      <c r="Z44" s="253" t="str">
        <f t="shared" si="18"/>
        <v/>
      </c>
      <c r="AA44" s="253" t="str">
        <f t="shared" si="19"/>
        <v/>
      </c>
      <c r="AB44" s="253" t="str">
        <f t="shared" si="20"/>
        <v/>
      </c>
      <c r="AC44" s="253" t="str">
        <f t="shared" si="21"/>
        <v/>
      </c>
      <c r="AD44" s="253" t="str">
        <f t="shared" si="22"/>
        <v/>
      </c>
      <c r="AE44" s="254">
        <f t="shared" ref="AE44:AN44" si="109">IFERROR(RANK(U44,$U44:$AD44,0)+COUNTIF($U44:U44,U44)-1,"")</f>
        <v>2</v>
      </c>
      <c r="AF44" s="254" t="str">
        <f t="shared" si="109"/>
        <v/>
      </c>
      <c r="AG44" s="254" t="str">
        <f t="shared" si="109"/>
        <v/>
      </c>
      <c r="AH44" s="254">
        <f t="shared" si="109"/>
        <v>1</v>
      </c>
      <c r="AI44" s="254" t="str">
        <f t="shared" si="109"/>
        <v/>
      </c>
      <c r="AJ44" s="254" t="str">
        <f t="shared" si="109"/>
        <v/>
      </c>
      <c r="AK44" s="254" t="str">
        <f t="shared" si="109"/>
        <v/>
      </c>
      <c r="AL44" s="254" t="str">
        <f t="shared" si="109"/>
        <v/>
      </c>
      <c r="AM44" s="254" t="str">
        <f t="shared" si="109"/>
        <v/>
      </c>
      <c r="AN44" s="254" t="str">
        <f t="shared" si="109"/>
        <v/>
      </c>
      <c r="AO44" s="379" t="str">
        <f t="shared" si="24"/>
        <v>dapat mengidentifikasi  waktu dengan menggunakan jam analog</v>
      </c>
      <c r="AP44" s="380" t="str">
        <f t="shared" si="25"/>
        <v xml:space="preserve">dapat menyebutkan kegiatan sehari-hari menggunakan simple present </v>
      </c>
      <c r="AQ44" s="380" t="str">
        <f t="shared" si="26"/>
        <v/>
      </c>
      <c r="AR44" s="380" t="str">
        <f t="shared" si="27"/>
        <v>dapat mengidentifikasi jenis-jenis kendaraan</v>
      </c>
      <c r="AS44" s="380" t="str">
        <f t="shared" si="28"/>
        <v/>
      </c>
      <c r="AT44" s="380" t="str">
        <f t="shared" si="29"/>
        <v/>
      </c>
      <c r="AU44" s="380" t="str">
        <f t="shared" si="30"/>
        <v/>
      </c>
      <c r="AV44" s="380" t="str">
        <f t="shared" si="31"/>
        <v/>
      </c>
      <c r="AW44" s="380" t="str">
        <f t="shared" si="32"/>
        <v/>
      </c>
      <c r="AX44" s="380" t="str">
        <f t="shared" si="33"/>
        <v/>
      </c>
      <c r="AY44" s="255" t="str">
        <f t="shared" si="34"/>
        <v/>
      </c>
      <c r="AZ44" s="255">
        <f t="shared" si="35"/>
        <v>86.333333333333329</v>
      </c>
      <c r="BA44" s="255">
        <f t="shared" si="36"/>
        <v>83</v>
      </c>
      <c r="BB44" s="255" t="str">
        <f t="shared" si="37"/>
        <v/>
      </c>
      <c r="BC44" s="255">
        <f t="shared" si="38"/>
        <v>81.5</v>
      </c>
      <c r="BD44" s="255">
        <f t="shared" si="39"/>
        <v>0</v>
      </c>
      <c r="BE44" s="255">
        <f t="shared" si="40"/>
        <v>0</v>
      </c>
      <c r="BF44" s="255">
        <f t="shared" si="41"/>
        <v>0</v>
      </c>
      <c r="BG44" s="255">
        <f t="shared" si="42"/>
        <v>0</v>
      </c>
      <c r="BH44" s="255">
        <f t="shared" si="43"/>
        <v>0</v>
      </c>
      <c r="BI44" s="225" t="str">
        <f t="shared" ref="BI44:BR44" si="110">IFERROR(RANK(AY44,$AY44:$BH44,0)+COUNTIF($AY44:AY44,AY44)-1,"")</f>
        <v/>
      </c>
      <c r="BJ44" s="225">
        <f t="shared" si="110"/>
        <v>1</v>
      </c>
      <c r="BK44" s="225">
        <f t="shared" si="110"/>
        <v>2</v>
      </c>
      <c r="BL44" s="225" t="str">
        <f t="shared" si="110"/>
        <v/>
      </c>
      <c r="BM44" s="225">
        <f t="shared" si="110"/>
        <v>3</v>
      </c>
      <c r="BN44" s="225">
        <f t="shared" si="110"/>
        <v>4</v>
      </c>
      <c r="BO44" s="225">
        <f t="shared" si="110"/>
        <v>5</v>
      </c>
      <c r="BP44" s="225">
        <f t="shared" si="110"/>
        <v>6</v>
      </c>
      <c r="BQ44" s="225">
        <f t="shared" si="110"/>
        <v>7</v>
      </c>
      <c r="BR44" s="225">
        <f t="shared" si="110"/>
        <v>8</v>
      </c>
      <c r="BS44" s="379" t="str">
        <f t="shared" si="45"/>
        <v/>
      </c>
      <c r="BT44" s="377" t="str">
        <f t="shared" si="46"/>
        <v/>
      </c>
      <c r="BU44" s="377" t="str">
        <f t="shared" si="47"/>
        <v>dapat menuliskan kegiatan sehari-hari dengan menggunakan adverbs of frequency (always, usually, sometimes, never)</v>
      </c>
      <c r="BV44" s="377" t="str">
        <f t="shared" si="48"/>
        <v/>
      </c>
      <c r="BW44" s="377" t="str">
        <f t="shared" si="49"/>
        <v>dapat membuat kalimat sederhana tentang kendaraan</v>
      </c>
      <c r="BX44" s="377">
        <f t="shared" si="50"/>
        <v>0</v>
      </c>
      <c r="BY44" s="377">
        <f t="shared" si="51"/>
        <v>0</v>
      </c>
      <c r="BZ44" s="377">
        <f t="shared" si="52"/>
        <v>0</v>
      </c>
      <c r="CA44" s="377">
        <f t="shared" si="53"/>
        <v>0</v>
      </c>
      <c r="CB44" s="377">
        <f t="shared" si="54"/>
        <v>0</v>
      </c>
      <c r="CC44" s="257" t="str">
        <f t="shared" si="55"/>
        <v>Kompetensi dalam hal dapat mengidentifikasi  waktu dengan menggunakan jam analogdapat menyebutkan kegiatan sehari-hari menggunakan simple present dapat mengidentifikasi jenis-jenis kendaraan sudah tercapai.</v>
      </c>
      <c r="CD44" s="257" t="str">
        <f t="shared" si="56"/>
        <v>Kompetensi dalam hal dapat menuliskan kegiatan sehari-hari dengan menggunakan adverbs of frequency (always, usually, sometimes, never)dapat membuat kalimat sederhana tentang kendaraan perlu ditingkatkan.</v>
      </c>
    </row>
    <row r="45" spans="1:82" ht="13.5" customHeight="1">
      <c r="A45" s="190"/>
      <c r="B45" s="208">
        <f>'DATA PESERTA DIDIK'!A35</f>
        <v>30</v>
      </c>
      <c r="C45" s="248" t="str">
        <f>'DATA PESERTA DIDIK'!D35</f>
        <v>ANAYRA TALITHA AZZAHRA</v>
      </c>
      <c r="D45" s="450">
        <v>92.5</v>
      </c>
      <c r="E45" s="249">
        <v>88.333333333333329</v>
      </c>
      <c r="F45" s="249">
        <v>90</v>
      </c>
      <c r="G45" s="249">
        <v>90.666666666666671</v>
      </c>
      <c r="H45" s="249">
        <v>98.5</v>
      </c>
      <c r="I45" s="249"/>
      <c r="J45" s="249"/>
      <c r="K45" s="249"/>
      <c r="L45" s="249"/>
      <c r="M45" s="249"/>
      <c r="N45" s="250">
        <f t="shared" si="10"/>
        <v>91.875</v>
      </c>
      <c r="O45" s="251"/>
      <c r="P45" s="251">
        <v>87.142857842857794</v>
      </c>
      <c r="Q45" s="250">
        <f t="shared" si="11"/>
        <v>87.142857842857794</v>
      </c>
      <c r="R45" s="250">
        <f t="shared" si="12"/>
        <v>90.297619280952588</v>
      </c>
      <c r="S45" s="190"/>
      <c r="T45" s="190"/>
      <c r="U45" s="253">
        <f t="shared" si="13"/>
        <v>92.5</v>
      </c>
      <c r="V45" s="253">
        <f t="shared" si="14"/>
        <v>88.333333333333329</v>
      </c>
      <c r="W45" s="253">
        <f t="shared" si="15"/>
        <v>90</v>
      </c>
      <c r="X45" s="253">
        <f t="shared" si="16"/>
        <v>90.666666666666671</v>
      </c>
      <c r="Y45" s="253">
        <f t="shared" si="17"/>
        <v>98.5</v>
      </c>
      <c r="Z45" s="253" t="str">
        <f t="shared" si="18"/>
        <v/>
      </c>
      <c r="AA45" s="253" t="str">
        <f t="shared" si="19"/>
        <v/>
      </c>
      <c r="AB45" s="253" t="str">
        <f t="shared" si="20"/>
        <v/>
      </c>
      <c r="AC45" s="253" t="str">
        <f t="shared" si="21"/>
        <v/>
      </c>
      <c r="AD45" s="253" t="str">
        <f t="shared" si="22"/>
        <v/>
      </c>
      <c r="AE45" s="254">
        <f t="shared" ref="AE45:AN45" si="111">IFERROR(RANK(U45,$U45:$AD45,0)+COUNTIF($U45:U45,U45)-1,"")</f>
        <v>2</v>
      </c>
      <c r="AF45" s="254">
        <f t="shared" si="111"/>
        <v>5</v>
      </c>
      <c r="AG45" s="254">
        <f t="shared" si="111"/>
        <v>4</v>
      </c>
      <c r="AH45" s="254">
        <f t="shared" si="111"/>
        <v>3</v>
      </c>
      <c r="AI45" s="254">
        <f t="shared" si="111"/>
        <v>1</v>
      </c>
      <c r="AJ45" s="254" t="str">
        <f t="shared" si="111"/>
        <v/>
      </c>
      <c r="AK45" s="254" t="str">
        <f t="shared" si="111"/>
        <v/>
      </c>
      <c r="AL45" s="254" t="str">
        <f t="shared" si="111"/>
        <v/>
      </c>
      <c r="AM45" s="254" t="str">
        <f t="shared" si="111"/>
        <v/>
      </c>
      <c r="AN45" s="254" t="str">
        <f t="shared" si="111"/>
        <v/>
      </c>
      <c r="AO45" s="379" t="str">
        <f t="shared" si="24"/>
        <v>dapat mengidentifikasi  waktu dengan menggunakan jam analog</v>
      </c>
      <c r="AP45" s="380" t="str">
        <f t="shared" si="25"/>
        <v/>
      </c>
      <c r="AQ45" s="380" t="str">
        <f t="shared" si="26"/>
        <v/>
      </c>
      <c r="AR45" s="380" t="str">
        <f t="shared" si="27"/>
        <v>dapat mengidentifikasi jenis-jenis kendaraan</v>
      </c>
      <c r="AS45" s="380" t="str">
        <f t="shared" si="28"/>
        <v>dapat membuat kalimat sederhana tentang kendaraan</v>
      </c>
      <c r="AT45" s="380" t="str">
        <f t="shared" si="29"/>
        <v/>
      </c>
      <c r="AU45" s="380" t="str">
        <f t="shared" si="30"/>
        <v/>
      </c>
      <c r="AV45" s="380" t="str">
        <f t="shared" si="31"/>
        <v/>
      </c>
      <c r="AW45" s="380" t="str">
        <f t="shared" si="32"/>
        <v/>
      </c>
      <c r="AX45" s="380" t="str">
        <f t="shared" si="33"/>
        <v/>
      </c>
      <c r="AY45" s="255" t="str">
        <f t="shared" si="34"/>
        <v/>
      </c>
      <c r="AZ45" s="255" t="str">
        <f t="shared" si="35"/>
        <v/>
      </c>
      <c r="BA45" s="255" t="str">
        <f t="shared" si="36"/>
        <v/>
      </c>
      <c r="BB45" s="255" t="str">
        <f t="shared" si="37"/>
        <v/>
      </c>
      <c r="BC45" s="255" t="str">
        <f t="shared" si="38"/>
        <v/>
      </c>
      <c r="BD45" s="255">
        <f t="shared" si="39"/>
        <v>0</v>
      </c>
      <c r="BE45" s="255">
        <f t="shared" si="40"/>
        <v>0</v>
      </c>
      <c r="BF45" s="255">
        <f t="shared" si="41"/>
        <v>0</v>
      </c>
      <c r="BG45" s="255">
        <f t="shared" si="42"/>
        <v>0</v>
      </c>
      <c r="BH45" s="255">
        <f t="shared" si="43"/>
        <v>0</v>
      </c>
      <c r="BI45" s="225" t="str">
        <f t="shared" ref="BI45:BR45" si="112">IFERROR(RANK(AY45,$AY45:$BH45,0)+COUNTIF($AY45:AY45,AY45)-1,"")</f>
        <v/>
      </c>
      <c r="BJ45" s="225" t="str">
        <f t="shared" si="112"/>
        <v/>
      </c>
      <c r="BK45" s="225" t="str">
        <f t="shared" si="112"/>
        <v/>
      </c>
      <c r="BL45" s="225" t="str">
        <f t="shared" si="112"/>
        <v/>
      </c>
      <c r="BM45" s="225" t="str">
        <f t="shared" si="112"/>
        <v/>
      </c>
      <c r="BN45" s="225">
        <f t="shared" si="112"/>
        <v>1</v>
      </c>
      <c r="BO45" s="225">
        <f t="shared" si="112"/>
        <v>2</v>
      </c>
      <c r="BP45" s="225">
        <f t="shared" si="112"/>
        <v>3</v>
      </c>
      <c r="BQ45" s="225">
        <f t="shared" si="112"/>
        <v>4</v>
      </c>
      <c r="BR45" s="225">
        <f t="shared" si="112"/>
        <v>5</v>
      </c>
      <c r="BS45" s="379" t="str">
        <f t="shared" si="45"/>
        <v/>
      </c>
      <c r="BT45" s="377" t="str">
        <f t="shared" si="46"/>
        <v xml:space="preserve">dapat menyebutkan kegiatan sehari-hari menggunakan simple present </v>
      </c>
      <c r="BU45" s="377" t="str">
        <f t="shared" si="47"/>
        <v>dapat menuliskan kegiatan sehari-hari dengan menggunakan adverbs of frequency (always, usually, sometimes, never)</v>
      </c>
      <c r="BV45" s="377" t="str">
        <f t="shared" si="48"/>
        <v/>
      </c>
      <c r="BW45" s="377" t="str">
        <f t="shared" si="49"/>
        <v/>
      </c>
      <c r="BX45" s="377">
        <f t="shared" si="50"/>
        <v>0</v>
      </c>
      <c r="BY45" s="377">
        <f t="shared" si="51"/>
        <v>0</v>
      </c>
      <c r="BZ45" s="377">
        <f t="shared" si="52"/>
        <v>0</v>
      </c>
      <c r="CA45" s="377">
        <f t="shared" si="53"/>
        <v>0</v>
      </c>
      <c r="CB45" s="377">
        <f t="shared" si="54"/>
        <v>0</v>
      </c>
      <c r="CC45" s="257" t="str">
        <f t="shared" si="55"/>
        <v>Kompetensi dalam hal dapat mengidentifikasi  waktu dengan menggunakan jam analogdapat mengidentifikasi jenis-jenis kendaraandapat membuat kalimat sederhana tentang kendaraan sudah tercapai.</v>
      </c>
      <c r="CD45" s="257" t="str">
        <f t="shared" si="56"/>
        <v>Kompetensi dalam hal dapat menyebutkan kegiatan sehari-hari menggunakan simple present dapat menuliskan kegiatan sehari-hari dengan menggunakan adverbs of frequency (always, usually, sometimes, never) perlu ditingkatkan.</v>
      </c>
    </row>
    <row r="46" spans="1:82" ht="13.5" customHeight="1">
      <c r="A46" s="190"/>
      <c r="B46" s="208">
        <f>'DATA PESERTA DIDIK'!A36</f>
        <v>31</v>
      </c>
      <c r="C46" s="248" t="str">
        <f>'DATA PESERTA DIDIK'!D36</f>
        <v>VARIO RAUF WILUTOMO</v>
      </c>
      <c r="D46" s="450">
        <v>83.333333333333329</v>
      </c>
      <c r="E46" s="249">
        <v>88.333333333333329</v>
      </c>
      <c r="F46" s="249">
        <v>84.333333333333329</v>
      </c>
      <c r="G46" s="249">
        <v>97.666666666666671</v>
      </c>
      <c r="H46" s="249">
        <v>98.5</v>
      </c>
      <c r="I46" s="249"/>
      <c r="J46" s="249"/>
      <c r="K46" s="249"/>
      <c r="L46" s="249"/>
      <c r="M46" s="249"/>
      <c r="N46" s="250">
        <f t="shared" si="10"/>
        <v>92.208333333333329</v>
      </c>
      <c r="O46" s="251"/>
      <c r="P46" s="251">
        <v>92.857842857842897</v>
      </c>
      <c r="Q46" s="250">
        <f t="shared" si="11"/>
        <v>92.857842857842897</v>
      </c>
      <c r="R46" s="250">
        <f t="shared" si="12"/>
        <v>92.424836508169847</v>
      </c>
      <c r="S46" s="190"/>
      <c r="T46" s="190"/>
      <c r="U46" s="253" t="str">
        <f t="shared" si="13"/>
        <v/>
      </c>
      <c r="V46" s="253">
        <f t="shared" si="14"/>
        <v>88.333333333333329</v>
      </c>
      <c r="W46" s="253" t="str">
        <f t="shared" si="15"/>
        <v/>
      </c>
      <c r="X46" s="253">
        <f t="shared" si="16"/>
        <v>97.666666666666671</v>
      </c>
      <c r="Y46" s="253">
        <f t="shared" si="17"/>
        <v>98.5</v>
      </c>
      <c r="Z46" s="253" t="str">
        <f t="shared" si="18"/>
        <v/>
      </c>
      <c r="AA46" s="253" t="str">
        <f t="shared" si="19"/>
        <v/>
      </c>
      <c r="AB46" s="253" t="str">
        <f t="shared" si="20"/>
        <v/>
      </c>
      <c r="AC46" s="253" t="str">
        <f t="shared" si="21"/>
        <v/>
      </c>
      <c r="AD46" s="253" t="str">
        <f t="shared" si="22"/>
        <v/>
      </c>
      <c r="AE46" s="254" t="str">
        <f t="shared" ref="AE46:AN46" si="113">IFERROR(RANK(U46,$U46:$AD46,0)+COUNTIF($U46:U46,U46)-1,"")</f>
        <v/>
      </c>
      <c r="AF46" s="254">
        <f t="shared" si="113"/>
        <v>3</v>
      </c>
      <c r="AG46" s="254" t="str">
        <f t="shared" si="113"/>
        <v/>
      </c>
      <c r="AH46" s="254">
        <f t="shared" si="113"/>
        <v>2</v>
      </c>
      <c r="AI46" s="254">
        <f t="shared" si="113"/>
        <v>1</v>
      </c>
      <c r="AJ46" s="254" t="str">
        <f t="shared" si="113"/>
        <v/>
      </c>
      <c r="AK46" s="254" t="str">
        <f t="shared" si="113"/>
        <v/>
      </c>
      <c r="AL46" s="254" t="str">
        <f t="shared" si="113"/>
        <v/>
      </c>
      <c r="AM46" s="254" t="str">
        <f t="shared" si="113"/>
        <v/>
      </c>
      <c r="AN46" s="254" t="str">
        <f t="shared" si="113"/>
        <v/>
      </c>
      <c r="AO46" s="379" t="str">
        <f t="shared" si="24"/>
        <v/>
      </c>
      <c r="AP46" s="380" t="str">
        <f t="shared" si="25"/>
        <v/>
      </c>
      <c r="AQ46" s="380" t="str">
        <f t="shared" si="26"/>
        <v/>
      </c>
      <c r="AR46" s="380" t="str">
        <f t="shared" si="27"/>
        <v>dapat mengidentifikasi jenis-jenis kendaraan</v>
      </c>
      <c r="AS46" s="380" t="str">
        <f t="shared" si="28"/>
        <v>dapat membuat kalimat sederhana tentang kendaraan</v>
      </c>
      <c r="AT46" s="380" t="str">
        <f t="shared" si="29"/>
        <v/>
      </c>
      <c r="AU46" s="380" t="str">
        <f t="shared" si="30"/>
        <v/>
      </c>
      <c r="AV46" s="380" t="str">
        <f t="shared" si="31"/>
        <v/>
      </c>
      <c r="AW46" s="380" t="str">
        <f t="shared" si="32"/>
        <v/>
      </c>
      <c r="AX46" s="380" t="str">
        <f t="shared" si="33"/>
        <v/>
      </c>
      <c r="AY46" s="255">
        <f t="shared" si="34"/>
        <v>83.333333333333329</v>
      </c>
      <c r="AZ46" s="255" t="str">
        <f t="shared" si="35"/>
        <v/>
      </c>
      <c r="BA46" s="255">
        <f t="shared" si="36"/>
        <v>84.333333333333329</v>
      </c>
      <c r="BB46" s="255" t="str">
        <f t="shared" si="37"/>
        <v/>
      </c>
      <c r="BC46" s="255" t="str">
        <f t="shared" si="38"/>
        <v/>
      </c>
      <c r="BD46" s="255">
        <f t="shared" si="39"/>
        <v>0</v>
      </c>
      <c r="BE46" s="255">
        <f t="shared" si="40"/>
        <v>0</v>
      </c>
      <c r="BF46" s="255">
        <f t="shared" si="41"/>
        <v>0</v>
      </c>
      <c r="BG46" s="255">
        <f t="shared" si="42"/>
        <v>0</v>
      </c>
      <c r="BH46" s="255">
        <f t="shared" si="43"/>
        <v>0</v>
      </c>
      <c r="BI46" s="225">
        <f t="shared" ref="BI46:BR46" si="114">IFERROR(RANK(AY46,$AY46:$BH46,0)+COUNTIF($AY46:AY46,AY46)-1,"")</f>
        <v>2</v>
      </c>
      <c r="BJ46" s="225" t="str">
        <f t="shared" si="114"/>
        <v/>
      </c>
      <c r="BK46" s="225">
        <f t="shared" si="114"/>
        <v>1</v>
      </c>
      <c r="BL46" s="225" t="str">
        <f t="shared" si="114"/>
        <v/>
      </c>
      <c r="BM46" s="225" t="str">
        <f t="shared" si="114"/>
        <v/>
      </c>
      <c r="BN46" s="225">
        <f t="shared" si="114"/>
        <v>3</v>
      </c>
      <c r="BO46" s="225">
        <f t="shared" si="114"/>
        <v>4</v>
      </c>
      <c r="BP46" s="225">
        <f t="shared" si="114"/>
        <v>5</v>
      </c>
      <c r="BQ46" s="225">
        <f t="shared" si="114"/>
        <v>6</v>
      </c>
      <c r="BR46" s="225">
        <f t="shared" si="114"/>
        <v>7</v>
      </c>
      <c r="BS46" s="379" t="str">
        <f t="shared" si="45"/>
        <v>dapat mengidentifikasi  waktu dengan menggunakan jam analog</v>
      </c>
      <c r="BT46" s="377" t="str">
        <f t="shared" si="46"/>
        <v xml:space="preserve">dapat menyebutkan kegiatan sehari-hari menggunakan simple present </v>
      </c>
      <c r="BU46" s="377" t="str">
        <f t="shared" si="47"/>
        <v>dapat menuliskan kegiatan sehari-hari dengan menggunakan adverbs of frequency (always, usually, sometimes, never)</v>
      </c>
      <c r="BV46" s="377" t="str">
        <f t="shared" si="48"/>
        <v/>
      </c>
      <c r="BW46" s="377" t="str">
        <f t="shared" si="49"/>
        <v/>
      </c>
      <c r="BX46" s="377">
        <f t="shared" si="50"/>
        <v>0</v>
      </c>
      <c r="BY46" s="377">
        <f t="shared" si="51"/>
        <v>0</v>
      </c>
      <c r="BZ46" s="377">
        <f t="shared" si="52"/>
        <v>0</v>
      </c>
      <c r="CA46" s="377">
        <f t="shared" si="53"/>
        <v>0</v>
      </c>
      <c r="CB46" s="377">
        <f t="shared" si="54"/>
        <v>0</v>
      </c>
      <c r="CC46" s="257" t="str">
        <f t="shared" si="55"/>
        <v>Kompetensi dalam hal dapat mengidentifikasi jenis-jenis kendaraandapat membuat kalimat sederhana tentang kendaraan sudah tercapai.</v>
      </c>
      <c r="CD46" s="257" t="str">
        <f t="shared" si="56"/>
        <v>Kompetensi dalam hal dapat mengidentifikasi  waktu dengan menggunakan jam analogdapat menyebutkan kegiatan sehari-hari menggunakan simple present dapat menuliskan kegiatan sehari-hari dengan menggunakan adverbs of frequency (always, usually, sometimes, never) perlu ditingkatkan.</v>
      </c>
    </row>
    <row r="47" spans="1:82" ht="13.5" customHeight="1">
      <c r="A47" s="190"/>
      <c r="B47" s="208">
        <f>'DATA PESERTA DIDIK'!A37</f>
        <v>32</v>
      </c>
      <c r="C47" s="248" t="str">
        <f>'DATA PESERTA DIDIK'!D37</f>
        <v>BERLIANTI QAIRINA WIGATI CANDRA</v>
      </c>
      <c r="D47" s="354">
        <v>88.333333333333329</v>
      </c>
      <c r="E47" s="249">
        <v>86.666666666666671</v>
      </c>
      <c r="F47" s="249">
        <v>86.666666666666671</v>
      </c>
      <c r="G47" s="249">
        <v>80.3333333333333</v>
      </c>
      <c r="H47" s="249">
        <v>98.5</v>
      </c>
      <c r="I47" s="249"/>
      <c r="J47" s="249"/>
      <c r="K47" s="249"/>
      <c r="L47" s="249"/>
      <c r="M47" s="249"/>
      <c r="N47" s="250">
        <f t="shared" si="10"/>
        <v>88.041666666666657</v>
      </c>
      <c r="O47" s="251"/>
      <c r="P47" s="251">
        <v>92.857842857842897</v>
      </c>
      <c r="Q47" s="250">
        <f t="shared" si="11"/>
        <v>92.857842857842897</v>
      </c>
      <c r="R47" s="250">
        <f t="shared" si="12"/>
        <v>89.647058730392075</v>
      </c>
      <c r="S47" s="190"/>
      <c r="T47" s="190"/>
      <c r="U47" s="253">
        <f t="shared" si="13"/>
        <v>88.333333333333329</v>
      </c>
      <c r="V47" s="253" t="str">
        <f t="shared" si="14"/>
        <v/>
      </c>
      <c r="W47" s="253" t="str">
        <f t="shared" si="15"/>
        <v/>
      </c>
      <c r="X47" s="253" t="str">
        <f t="shared" si="16"/>
        <v/>
      </c>
      <c r="Y47" s="253">
        <f t="shared" si="17"/>
        <v>98.5</v>
      </c>
      <c r="Z47" s="253" t="str">
        <f t="shared" si="18"/>
        <v/>
      </c>
      <c r="AA47" s="253" t="str">
        <f t="shared" si="19"/>
        <v/>
      </c>
      <c r="AB47" s="253" t="str">
        <f t="shared" si="20"/>
        <v/>
      </c>
      <c r="AC47" s="253" t="str">
        <f t="shared" si="21"/>
        <v/>
      </c>
      <c r="AD47" s="253" t="str">
        <f t="shared" si="22"/>
        <v/>
      </c>
      <c r="AE47" s="254">
        <f t="shared" ref="AE47:AN47" si="115">IFERROR(RANK(U47,$U47:$AD47,0)+COUNTIF($U47:U47,U47)-1,"")</f>
        <v>2</v>
      </c>
      <c r="AF47" s="254" t="str">
        <f t="shared" si="115"/>
        <v/>
      </c>
      <c r="AG47" s="254" t="str">
        <f t="shared" si="115"/>
        <v/>
      </c>
      <c r="AH47" s="254" t="str">
        <f t="shared" si="115"/>
        <v/>
      </c>
      <c r="AI47" s="254">
        <f t="shared" si="115"/>
        <v>1</v>
      </c>
      <c r="AJ47" s="254" t="str">
        <f t="shared" si="115"/>
        <v/>
      </c>
      <c r="AK47" s="254" t="str">
        <f t="shared" si="115"/>
        <v/>
      </c>
      <c r="AL47" s="254" t="str">
        <f t="shared" si="115"/>
        <v/>
      </c>
      <c r="AM47" s="254" t="str">
        <f t="shared" si="115"/>
        <v/>
      </c>
      <c r="AN47" s="254" t="str">
        <f t="shared" si="115"/>
        <v/>
      </c>
      <c r="AO47" s="379" t="str">
        <f t="shared" si="24"/>
        <v/>
      </c>
      <c r="AP47" s="380" t="str">
        <f t="shared" si="25"/>
        <v/>
      </c>
      <c r="AQ47" s="380" t="str">
        <f t="shared" si="26"/>
        <v/>
      </c>
      <c r="AR47" s="380" t="str">
        <f t="shared" si="27"/>
        <v/>
      </c>
      <c r="AS47" s="380" t="str">
        <f t="shared" si="28"/>
        <v>dapat membuat kalimat sederhana tentang kendaraan</v>
      </c>
      <c r="AT47" s="380" t="str">
        <f t="shared" si="29"/>
        <v/>
      </c>
      <c r="AU47" s="380" t="str">
        <f t="shared" si="30"/>
        <v/>
      </c>
      <c r="AV47" s="380" t="str">
        <f t="shared" si="31"/>
        <v/>
      </c>
      <c r="AW47" s="380" t="str">
        <f t="shared" si="32"/>
        <v/>
      </c>
      <c r="AX47" s="380" t="str">
        <f t="shared" si="33"/>
        <v/>
      </c>
      <c r="AY47" s="255" t="str">
        <f t="shared" si="34"/>
        <v/>
      </c>
      <c r="AZ47" s="255">
        <f t="shared" si="35"/>
        <v>86.666666666666671</v>
      </c>
      <c r="BA47" s="255">
        <f t="shared" si="36"/>
        <v>86.666666666666671</v>
      </c>
      <c r="BB47" s="255">
        <f t="shared" si="37"/>
        <v>80.3333333333333</v>
      </c>
      <c r="BC47" s="255" t="str">
        <f t="shared" si="38"/>
        <v/>
      </c>
      <c r="BD47" s="255">
        <f t="shared" si="39"/>
        <v>0</v>
      </c>
      <c r="BE47" s="255">
        <f t="shared" si="40"/>
        <v>0</v>
      </c>
      <c r="BF47" s="255">
        <f t="shared" si="41"/>
        <v>0</v>
      </c>
      <c r="BG47" s="255">
        <f t="shared" si="42"/>
        <v>0</v>
      </c>
      <c r="BH47" s="255">
        <f t="shared" si="43"/>
        <v>0</v>
      </c>
      <c r="BI47" s="225" t="str">
        <f t="shared" ref="BI47:BR47" si="116">IFERROR(RANK(AY47,$AY47:$BH47,0)+COUNTIF($AY47:AY47,AY47)-1,"")</f>
        <v/>
      </c>
      <c r="BJ47" s="225">
        <f t="shared" si="116"/>
        <v>1</v>
      </c>
      <c r="BK47" s="225">
        <f t="shared" si="116"/>
        <v>2</v>
      </c>
      <c r="BL47" s="225">
        <f t="shared" si="116"/>
        <v>3</v>
      </c>
      <c r="BM47" s="225" t="str">
        <f t="shared" si="116"/>
        <v/>
      </c>
      <c r="BN47" s="225">
        <f t="shared" si="116"/>
        <v>4</v>
      </c>
      <c r="BO47" s="225">
        <f t="shared" si="116"/>
        <v>5</v>
      </c>
      <c r="BP47" s="225">
        <f t="shared" si="116"/>
        <v>6</v>
      </c>
      <c r="BQ47" s="225">
        <f t="shared" si="116"/>
        <v>7</v>
      </c>
      <c r="BR47" s="225">
        <f t="shared" si="116"/>
        <v>8</v>
      </c>
      <c r="BS47" s="379" t="str">
        <f t="shared" si="45"/>
        <v>dapat mengidentifikasi  waktu dengan menggunakan jam analog</v>
      </c>
      <c r="BT47" s="377" t="str">
        <f t="shared" si="46"/>
        <v xml:space="preserve">dapat menyebutkan kegiatan sehari-hari menggunakan simple present </v>
      </c>
      <c r="BU47" s="377" t="str">
        <f t="shared" si="47"/>
        <v>dapat menuliskan kegiatan sehari-hari dengan menggunakan adverbs of frequency (always, usually, sometimes, never)</v>
      </c>
      <c r="BV47" s="377" t="str">
        <f t="shared" si="48"/>
        <v>dapat mengidentifikasi jenis-jenis kendaraan</v>
      </c>
      <c r="BW47" s="377" t="str">
        <f t="shared" si="49"/>
        <v/>
      </c>
      <c r="BX47" s="377">
        <f t="shared" si="50"/>
        <v>0</v>
      </c>
      <c r="BY47" s="377">
        <f t="shared" si="51"/>
        <v>0</v>
      </c>
      <c r="BZ47" s="377">
        <f t="shared" si="52"/>
        <v>0</v>
      </c>
      <c r="CA47" s="377">
        <f t="shared" si="53"/>
        <v>0</v>
      </c>
      <c r="CB47" s="377">
        <f t="shared" si="54"/>
        <v>0</v>
      </c>
      <c r="CC47" s="257" t="str">
        <f t="shared" si="55"/>
        <v>Kompetensi dalam hal dapat membuat kalimat sederhana tentang kendaraan sudah tercapai.</v>
      </c>
      <c r="CD47"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 perlu ditingkatkan.</v>
      </c>
    </row>
    <row r="48" spans="1:82" ht="13.5" customHeight="1">
      <c r="A48" s="190"/>
      <c r="B48" s="208">
        <f>'DATA PESERTA DIDIK'!A38</f>
        <v>33</v>
      </c>
      <c r="C48" s="248">
        <f>'DATA PESERTA DIDIK'!D38</f>
        <v>0</v>
      </c>
      <c r="D48" s="249"/>
      <c r="E48" s="249"/>
      <c r="F48" s="249"/>
      <c r="G48" s="249"/>
      <c r="H48" s="249"/>
      <c r="I48" s="249"/>
      <c r="J48" s="249"/>
      <c r="K48" s="249"/>
      <c r="L48" s="249"/>
      <c r="M48" s="249"/>
      <c r="N48" s="250" t="str">
        <f t="shared" ref="N48:N65" si="117">IFERROR(AVERAGE(D48:M48),"-")</f>
        <v>-</v>
      </c>
      <c r="O48" s="251"/>
      <c r="P48" s="251"/>
      <c r="Q48" s="250" t="str">
        <f t="shared" si="11"/>
        <v>-</v>
      </c>
      <c r="R48" s="250" t="str">
        <f t="shared" si="12"/>
        <v>-</v>
      </c>
      <c r="S48" s="190"/>
      <c r="T48" s="190"/>
      <c r="U48" s="253" t="str">
        <f t="shared" si="13"/>
        <v/>
      </c>
      <c r="V48" s="253" t="str">
        <f t="shared" si="14"/>
        <v/>
      </c>
      <c r="W48" s="253" t="str">
        <f t="shared" si="15"/>
        <v/>
      </c>
      <c r="X48" s="253" t="str">
        <f t="shared" si="16"/>
        <v/>
      </c>
      <c r="Y48" s="253" t="str">
        <f t="shared" si="17"/>
        <v/>
      </c>
      <c r="Z48" s="253" t="str">
        <f t="shared" si="18"/>
        <v/>
      </c>
      <c r="AA48" s="253" t="str">
        <f t="shared" si="19"/>
        <v/>
      </c>
      <c r="AB48" s="253" t="str">
        <f t="shared" si="20"/>
        <v/>
      </c>
      <c r="AC48" s="253" t="str">
        <f t="shared" si="21"/>
        <v/>
      </c>
      <c r="AD48" s="253" t="str">
        <f t="shared" si="22"/>
        <v/>
      </c>
      <c r="AE48" s="254" t="str">
        <f t="shared" ref="AE48:AN48" si="118">IFERROR(RANK(U48,$U48:$AD48,0)+COUNTIF($U48:U48,U48)-1,"")</f>
        <v/>
      </c>
      <c r="AF48" s="254" t="str">
        <f t="shared" si="118"/>
        <v/>
      </c>
      <c r="AG48" s="254" t="str">
        <f t="shared" si="118"/>
        <v/>
      </c>
      <c r="AH48" s="254" t="str">
        <f t="shared" si="118"/>
        <v/>
      </c>
      <c r="AI48" s="254" t="str">
        <f t="shared" si="118"/>
        <v/>
      </c>
      <c r="AJ48" s="254" t="str">
        <f t="shared" si="118"/>
        <v/>
      </c>
      <c r="AK48" s="254" t="str">
        <f t="shared" si="118"/>
        <v/>
      </c>
      <c r="AL48" s="254" t="str">
        <f t="shared" si="118"/>
        <v/>
      </c>
      <c r="AM48" s="254" t="str">
        <f t="shared" si="118"/>
        <v/>
      </c>
      <c r="AN48" s="254" t="str">
        <f t="shared" si="118"/>
        <v/>
      </c>
      <c r="AO48" s="379" t="str">
        <f t="shared" si="24"/>
        <v/>
      </c>
      <c r="AP48" s="380" t="str">
        <f t="shared" si="25"/>
        <v/>
      </c>
      <c r="AQ48" s="380" t="str">
        <f t="shared" si="26"/>
        <v/>
      </c>
      <c r="AR48" s="380" t="str">
        <f t="shared" si="27"/>
        <v/>
      </c>
      <c r="AS48" s="380" t="str">
        <f t="shared" si="28"/>
        <v/>
      </c>
      <c r="AT48" s="380" t="str">
        <f t="shared" si="29"/>
        <v/>
      </c>
      <c r="AU48" s="380" t="str">
        <f t="shared" si="30"/>
        <v/>
      </c>
      <c r="AV48" s="380" t="str">
        <f t="shared" si="31"/>
        <v/>
      </c>
      <c r="AW48" s="380" t="str">
        <f t="shared" si="32"/>
        <v/>
      </c>
      <c r="AX48" s="380" t="str">
        <f t="shared" si="33"/>
        <v/>
      </c>
      <c r="AY48" s="255">
        <f t="shared" si="34"/>
        <v>0</v>
      </c>
      <c r="AZ48" s="255">
        <f t="shared" si="35"/>
        <v>0</v>
      </c>
      <c r="BA48" s="255">
        <f t="shared" si="36"/>
        <v>0</v>
      </c>
      <c r="BB48" s="255">
        <f t="shared" si="37"/>
        <v>0</v>
      </c>
      <c r="BC48" s="255">
        <f t="shared" si="38"/>
        <v>0</v>
      </c>
      <c r="BD48" s="255">
        <f t="shared" si="39"/>
        <v>0</v>
      </c>
      <c r="BE48" s="255">
        <f t="shared" si="40"/>
        <v>0</v>
      </c>
      <c r="BF48" s="255">
        <f t="shared" si="41"/>
        <v>0</v>
      </c>
      <c r="BG48" s="255">
        <f t="shared" si="42"/>
        <v>0</v>
      </c>
      <c r="BH48" s="255">
        <f t="shared" si="43"/>
        <v>0</v>
      </c>
      <c r="BI48" s="225">
        <f t="shared" ref="BI48:BR48" si="119">IFERROR(RANK(AY48,$AY48:$BH48,0)+COUNTIF($AY48:AY48,AY48)-1,"")</f>
        <v>1</v>
      </c>
      <c r="BJ48" s="225">
        <f t="shared" si="119"/>
        <v>2</v>
      </c>
      <c r="BK48" s="225">
        <f t="shared" si="119"/>
        <v>3</v>
      </c>
      <c r="BL48" s="225">
        <f t="shared" si="119"/>
        <v>4</v>
      </c>
      <c r="BM48" s="225">
        <f t="shared" si="119"/>
        <v>5</v>
      </c>
      <c r="BN48" s="225">
        <f t="shared" si="119"/>
        <v>6</v>
      </c>
      <c r="BO48" s="225">
        <f t="shared" si="119"/>
        <v>7</v>
      </c>
      <c r="BP48" s="225">
        <f t="shared" si="119"/>
        <v>8</v>
      </c>
      <c r="BQ48" s="225">
        <f t="shared" si="119"/>
        <v>9</v>
      </c>
      <c r="BR48" s="225">
        <f t="shared" si="119"/>
        <v>10</v>
      </c>
      <c r="BS48" s="379" t="str">
        <f t="shared" si="45"/>
        <v>dapat mengidentifikasi  waktu dengan menggunakan jam analog</v>
      </c>
      <c r="BT48" s="377" t="str">
        <f t="shared" si="46"/>
        <v xml:space="preserve">dapat menyebutkan kegiatan sehari-hari menggunakan simple present </v>
      </c>
      <c r="BU48" s="377" t="str">
        <f t="shared" si="47"/>
        <v>dapat menuliskan kegiatan sehari-hari dengan menggunakan adverbs of frequency (always, usually, sometimes, never)</v>
      </c>
      <c r="BV48" s="377" t="str">
        <f t="shared" si="48"/>
        <v>dapat mengidentifikasi jenis-jenis kendaraan</v>
      </c>
      <c r="BW48" s="377" t="str">
        <f t="shared" si="49"/>
        <v>dapat membuat kalimat sederhana tentang kendaraan</v>
      </c>
      <c r="BX48" s="377">
        <f t="shared" si="50"/>
        <v>0</v>
      </c>
      <c r="BY48" s="377">
        <f t="shared" si="51"/>
        <v>0</v>
      </c>
      <c r="BZ48" s="377">
        <f t="shared" si="52"/>
        <v>0</v>
      </c>
      <c r="CA48" s="377">
        <f t="shared" si="53"/>
        <v>0</v>
      </c>
      <c r="CB48" s="377">
        <f t="shared" si="54"/>
        <v>0</v>
      </c>
      <c r="CC48" s="257" t="str">
        <f t="shared" si="55"/>
        <v>Kompetensi dalam hal  sudah tercapai.</v>
      </c>
      <c r="CD48"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49" spans="1:82" ht="13.5" customHeight="1">
      <c r="A49" s="190"/>
      <c r="B49" s="208">
        <f>'DATA PESERTA DIDIK'!A39</f>
        <v>34</v>
      </c>
      <c r="C49" s="248">
        <f>'DATA PESERTA DIDIK'!D39</f>
        <v>0</v>
      </c>
      <c r="D49" s="249"/>
      <c r="E49" s="249"/>
      <c r="F49" s="249"/>
      <c r="G49" s="249"/>
      <c r="H49" s="249"/>
      <c r="I49" s="249"/>
      <c r="J49" s="249"/>
      <c r="K49" s="249"/>
      <c r="L49" s="249"/>
      <c r="M49" s="249"/>
      <c r="N49" s="250" t="str">
        <f t="shared" si="117"/>
        <v>-</v>
      </c>
      <c r="O49" s="251"/>
      <c r="P49" s="251"/>
      <c r="Q49" s="250" t="str">
        <f t="shared" si="11"/>
        <v>-</v>
      </c>
      <c r="R49" s="250" t="str">
        <f t="shared" si="12"/>
        <v>-</v>
      </c>
      <c r="S49" s="190"/>
      <c r="T49" s="190"/>
      <c r="U49" s="253" t="str">
        <f t="shared" si="13"/>
        <v/>
      </c>
      <c r="V49" s="253" t="str">
        <f t="shared" si="14"/>
        <v/>
      </c>
      <c r="W49" s="253" t="str">
        <f t="shared" si="15"/>
        <v/>
      </c>
      <c r="X49" s="253" t="str">
        <f t="shared" si="16"/>
        <v/>
      </c>
      <c r="Y49" s="253" t="str">
        <f t="shared" si="17"/>
        <v/>
      </c>
      <c r="Z49" s="253" t="str">
        <f t="shared" si="18"/>
        <v/>
      </c>
      <c r="AA49" s="253" t="str">
        <f t="shared" si="19"/>
        <v/>
      </c>
      <c r="AB49" s="253" t="str">
        <f t="shared" si="20"/>
        <v/>
      </c>
      <c r="AC49" s="253" t="str">
        <f t="shared" si="21"/>
        <v/>
      </c>
      <c r="AD49" s="253" t="str">
        <f t="shared" si="22"/>
        <v/>
      </c>
      <c r="AE49" s="254" t="str">
        <f t="shared" ref="AE49:AN49" si="120">IFERROR(RANK(U49,$U49:$AD49,0)+COUNTIF($U49:U49,U49)-1,"")</f>
        <v/>
      </c>
      <c r="AF49" s="254" t="str">
        <f t="shared" si="120"/>
        <v/>
      </c>
      <c r="AG49" s="254" t="str">
        <f t="shared" si="120"/>
        <v/>
      </c>
      <c r="AH49" s="254" t="str">
        <f t="shared" si="120"/>
        <v/>
      </c>
      <c r="AI49" s="254" t="str">
        <f t="shared" si="120"/>
        <v/>
      </c>
      <c r="AJ49" s="254" t="str">
        <f t="shared" si="120"/>
        <v/>
      </c>
      <c r="AK49" s="254" t="str">
        <f t="shared" si="120"/>
        <v/>
      </c>
      <c r="AL49" s="254" t="str">
        <f t="shared" si="120"/>
        <v/>
      </c>
      <c r="AM49" s="254" t="str">
        <f t="shared" si="120"/>
        <v/>
      </c>
      <c r="AN49" s="254" t="str">
        <f t="shared" si="120"/>
        <v/>
      </c>
      <c r="AO49" s="379" t="str">
        <f t="shared" si="24"/>
        <v/>
      </c>
      <c r="AP49" s="380" t="str">
        <f t="shared" si="25"/>
        <v/>
      </c>
      <c r="AQ49" s="380" t="str">
        <f t="shared" si="26"/>
        <v/>
      </c>
      <c r="AR49" s="380" t="str">
        <f t="shared" si="27"/>
        <v/>
      </c>
      <c r="AS49" s="380" t="str">
        <f t="shared" si="28"/>
        <v/>
      </c>
      <c r="AT49" s="380" t="str">
        <f t="shared" si="29"/>
        <v/>
      </c>
      <c r="AU49" s="380" t="str">
        <f t="shared" si="30"/>
        <v/>
      </c>
      <c r="AV49" s="380" t="str">
        <f t="shared" si="31"/>
        <v/>
      </c>
      <c r="AW49" s="380" t="str">
        <f t="shared" si="32"/>
        <v/>
      </c>
      <c r="AX49" s="380" t="str">
        <f t="shared" si="33"/>
        <v/>
      </c>
      <c r="AY49" s="255">
        <f t="shared" si="34"/>
        <v>0</v>
      </c>
      <c r="AZ49" s="255">
        <f t="shared" si="35"/>
        <v>0</v>
      </c>
      <c r="BA49" s="255">
        <f t="shared" si="36"/>
        <v>0</v>
      </c>
      <c r="BB49" s="255">
        <f t="shared" si="37"/>
        <v>0</v>
      </c>
      <c r="BC49" s="255">
        <f t="shared" si="38"/>
        <v>0</v>
      </c>
      <c r="BD49" s="255">
        <f t="shared" si="39"/>
        <v>0</v>
      </c>
      <c r="BE49" s="255">
        <f t="shared" si="40"/>
        <v>0</v>
      </c>
      <c r="BF49" s="255">
        <f t="shared" si="41"/>
        <v>0</v>
      </c>
      <c r="BG49" s="255">
        <f t="shared" si="42"/>
        <v>0</v>
      </c>
      <c r="BH49" s="255">
        <f t="shared" si="43"/>
        <v>0</v>
      </c>
      <c r="BI49" s="225">
        <f t="shared" ref="BI49:BR49" si="121">IFERROR(RANK(AY49,$AY49:$BH49,0)+COUNTIF($AY49:AY49,AY49)-1,"")</f>
        <v>1</v>
      </c>
      <c r="BJ49" s="225">
        <f t="shared" si="121"/>
        <v>2</v>
      </c>
      <c r="BK49" s="225">
        <f t="shared" si="121"/>
        <v>3</v>
      </c>
      <c r="BL49" s="225">
        <f t="shared" si="121"/>
        <v>4</v>
      </c>
      <c r="BM49" s="225">
        <f t="shared" si="121"/>
        <v>5</v>
      </c>
      <c r="BN49" s="225">
        <f t="shared" si="121"/>
        <v>6</v>
      </c>
      <c r="BO49" s="225">
        <f t="shared" si="121"/>
        <v>7</v>
      </c>
      <c r="BP49" s="225">
        <f t="shared" si="121"/>
        <v>8</v>
      </c>
      <c r="BQ49" s="225">
        <f t="shared" si="121"/>
        <v>9</v>
      </c>
      <c r="BR49" s="225">
        <f t="shared" si="121"/>
        <v>10</v>
      </c>
      <c r="BS49" s="379" t="str">
        <f t="shared" si="45"/>
        <v>dapat mengidentifikasi  waktu dengan menggunakan jam analog</v>
      </c>
      <c r="BT49" s="377" t="str">
        <f t="shared" si="46"/>
        <v xml:space="preserve">dapat menyebutkan kegiatan sehari-hari menggunakan simple present </v>
      </c>
      <c r="BU49" s="377" t="str">
        <f t="shared" si="47"/>
        <v>dapat menuliskan kegiatan sehari-hari dengan menggunakan adverbs of frequency (always, usually, sometimes, never)</v>
      </c>
      <c r="BV49" s="377" t="str">
        <f t="shared" si="48"/>
        <v>dapat mengidentifikasi jenis-jenis kendaraan</v>
      </c>
      <c r="BW49" s="377" t="str">
        <f t="shared" si="49"/>
        <v>dapat membuat kalimat sederhana tentang kendaraan</v>
      </c>
      <c r="BX49" s="377">
        <f t="shared" si="50"/>
        <v>0</v>
      </c>
      <c r="BY49" s="377">
        <f t="shared" si="51"/>
        <v>0</v>
      </c>
      <c r="BZ49" s="377">
        <f t="shared" si="52"/>
        <v>0</v>
      </c>
      <c r="CA49" s="377">
        <f t="shared" si="53"/>
        <v>0</v>
      </c>
      <c r="CB49" s="377">
        <f t="shared" si="54"/>
        <v>0</v>
      </c>
      <c r="CC49" s="257" t="str">
        <f t="shared" si="55"/>
        <v>Kompetensi dalam hal  sudah tercapai.</v>
      </c>
      <c r="CD49"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0" spans="1:82" ht="13.5" customHeight="1">
      <c r="A50" s="190"/>
      <c r="B50" s="208">
        <f>'DATA PESERTA DIDIK'!A40</f>
        <v>0</v>
      </c>
      <c r="C50" s="248">
        <f>'DATA PESERTA DIDIK'!D40</f>
        <v>0</v>
      </c>
      <c r="D50" s="249"/>
      <c r="E50" s="249"/>
      <c r="F50" s="249"/>
      <c r="G50" s="249"/>
      <c r="H50" s="249"/>
      <c r="I50" s="249"/>
      <c r="J50" s="249"/>
      <c r="K50" s="249"/>
      <c r="L50" s="249"/>
      <c r="M50" s="249"/>
      <c r="N50" s="250" t="str">
        <f t="shared" si="117"/>
        <v>-</v>
      </c>
      <c r="O50" s="251"/>
      <c r="P50" s="251"/>
      <c r="Q50" s="250" t="str">
        <f t="shared" si="11"/>
        <v>-</v>
      </c>
      <c r="R50" s="250" t="str">
        <f t="shared" si="12"/>
        <v>-</v>
      </c>
      <c r="S50" s="190"/>
      <c r="T50" s="190"/>
      <c r="U50" s="253" t="str">
        <f t="shared" si="13"/>
        <v/>
      </c>
      <c r="V50" s="253" t="str">
        <f t="shared" si="14"/>
        <v/>
      </c>
      <c r="W50" s="253" t="str">
        <f t="shared" si="15"/>
        <v/>
      </c>
      <c r="X50" s="253" t="str">
        <f t="shared" si="16"/>
        <v/>
      </c>
      <c r="Y50" s="253" t="str">
        <f t="shared" si="17"/>
        <v/>
      </c>
      <c r="Z50" s="253" t="str">
        <f t="shared" si="18"/>
        <v/>
      </c>
      <c r="AA50" s="253" t="str">
        <f t="shared" si="19"/>
        <v/>
      </c>
      <c r="AB50" s="253" t="str">
        <f t="shared" si="20"/>
        <v/>
      </c>
      <c r="AC50" s="253" t="str">
        <f t="shared" si="21"/>
        <v/>
      </c>
      <c r="AD50" s="253" t="str">
        <f t="shared" si="22"/>
        <v/>
      </c>
      <c r="AE50" s="254" t="str">
        <f t="shared" ref="AE50:AN50" si="122">IFERROR(RANK(U50,$U50:$AD50,0)+COUNTIF($U50:U50,U50)-1,"")</f>
        <v/>
      </c>
      <c r="AF50" s="254" t="str">
        <f t="shared" si="122"/>
        <v/>
      </c>
      <c r="AG50" s="254" t="str">
        <f t="shared" si="122"/>
        <v/>
      </c>
      <c r="AH50" s="254" t="str">
        <f t="shared" si="122"/>
        <v/>
      </c>
      <c r="AI50" s="254" t="str">
        <f t="shared" si="122"/>
        <v/>
      </c>
      <c r="AJ50" s="254" t="str">
        <f t="shared" si="122"/>
        <v/>
      </c>
      <c r="AK50" s="254" t="str">
        <f t="shared" si="122"/>
        <v/>
      </c>
      <c r="AL50" s="254" t="str">
        <f t="shared" si="122"/>
        <v/>
      </c>
      <c r="AM50" s="254" t="str">
        <f t="shared" si="122"/>
        <v/>
      </c>
      <c r="AN50" s="254" t="str">
        <f t="shared" si="122"/>
        <v/>
      </c>
      <c r="AO50" s="379" t="str">
        <f t="shared" si="24"/>
        <v/>
      </c>
      <c r="AP50" s="380" t="str">
        <f t="shared" si="25"/>
        <v/>
      </c>
      <c r="AQ50" s="380" t="str">
        <f t="shared" si="26"/>
        <v/>
      </c>
      <c r="AR50" s="380" t="str">
        <f t="shared" si="27"/>
        <v/>
      </c>
      <c r="AS50" s="380" t="str">
        <f t="shared" si="28"/>
        <v/>
      </c>
      <c r="AT50" s="380" t="str">
        <f t="shared" si="29"/>
        <v/>
      </c>
      <c r="AU50" s="380" t="str">
        <f t="shared" si="30"/>
        <v/>
      </c>
      <c r="AV50" s="380" t="str">
        <f t="shared" si="31"/>
        <v/>
      </c>
      <c r="AW50" s="380" t="str">
        <f t="shared" si="32"/>
        <v/>
      </c>
      <c r="AX50" s="380" t="str">
        <f t="shared" si="33"/>
        <v/>
      </c>
      <c r="AY50" s="255">
        <f t="shared" si="34"/>
        <v>0</v>
      </c>
      <c r="AZ50" s="255">
        <f t="shared" si="35"/>
        <v>0</v>
      </c>
      <c r="BA50" s="255">
        <f t="shared" si="36"/>
        <v>0</v>
      </c>
      <c r="BB50" s="255">
        <f t="shared" si="37"/>
        <v>0</v>
      </c>
      <c r="BC50" s="255">
        <f t="shared" si="38"/>
        <v>0</v>
      </c>
      <c r="BD50" s="255">
        <f t="shared" si="39"/>
        <v>0</v>
      </c>
      <c r="BE50" s="255">
        <f t="shared" si="40"/>
        <v>0</v>
      </c>
      <c r="BF50" s="255">
        <f t="shared" si="41"/>
        <v>0</v>
      </c>
      <c r="BG50" s="255">
        <f t="shared" si="42"/>
        <v>0</v>
      </c>
      <c r="BH50" s="255">
        <f t="shared" si="43"/>
        <v>0</v>
      </c>
      <c r="BI50" s="225">
        <f t="shared" ref="BI50:BR50" si="123">IFERROR(RANK(AY50,$AY50:$BH50,0)+COUNTIF($AY50:AY50,AY50)-1,"")</f>
        <v>1</v>
      </c>
      <c r="BJ50" s="225">
        <f t="shared" si="123"/>
        <v>2</v>
      </c>
      <c r="BK50" s="225">
        <f t="shared" si="123"/>
        <v>3</v>
      </c>
      <c r="BL50" s="225">
        <f t="shared" si="123"/>
        <v>4</v>
      </c>
      <c r="BM50" s="225">
        <f t="shared" si="123"/>
        <v>5</v>
      </c>
      <c r="BN50" s="225">
        <f t="shared" si="123"/>
        <v>6</v>
      </c>
      <c r="BO50" s="225">
        <f t="shared" si="123"/>
        <v>7</v>
      </c>
      <c r="BP50" s="225">
        <f t="shared" si="123"/>
        <v>8</v>
      </c>
      <c r="BQ50" s="225">
        <f t="shared" si="123"/>
        <v>9</v>
      </c>
      <c r="BR50" s="225">
        <f t="shared" si="123"/>
        <v>10</v>
      </c>
      <c r="BS50" s="379" t="str">
        <f t="shared" si="45"/>
        <v>dapat mengidentifikasi  waktu dengan menggunakan jam analog</v>
      </c>
      <c r="BT50" s="377" t="str">
        <f t="shared" si="46"/>
        <v xml:space="preserve">dapat menyebutkan kegiatan sehari-hari menggunakan simple present </v>
      </c>
      <c r="BU50" s="377" t="str">
        <f t="shared" si="47"/>
        <v>dapat menuliskan kegiatan sehari-hari dengan menggunakan adverbs of frequency (always, usually, sometimes, never)</v>
      </c>
      <c r="BV50" s="377" t="str">
        <f t="shared" si="48"/>
        <v>dapat mengidentifikasi jenis-jenis kendaraan</v>
      </c>
      <c r="BW50" s="377" t="str">
        <f t="shared" si="49"/>
        <v>dapat membuat kalimat sederhana tentang kendaraan</v>
      </c>
      <c r="BX50" s="377">
        <f t="shared" si="50"/>
        <v>0</v>
      </c>
      <c r="BY50" s="377">
        <f t="shared" si="51"/>
        <v>0</v>
      </c>
      <c r="BZ50" s="377">
        <f t="shared" si="52"/>
        <v>0</v>
      </c>
      <c r="CA50" s="377">
        <f t="shared" si="53"/>
        <v>0</v>
      </c>
      <c r="CB50" s="377">
        <f t="shared" si="54"/>
        <v>0</v>
      </c>
      <c r="CC50" s="257" t="str">
        <f t="shared" si="55"/>
        <v>Kompetensi dalam hal  sudah tercapai.</v>
      </c>
      <c r="CD50"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1" spans="1:82" ht="13.5" customHeight="1">
      <c r="A51" s="190"/>
      <c r="B51" s="208">
        <f>'DATA PESERTA DIDIK'!A41</f>
        <v>0</v>
      </c>
      <c r="C51" s="248">
        <f>'DATA PESERTA DIDIK'!D41</f>
        <v>0</v>
      </c>
      <c r="D51" s="249"/>
      <c r="E51" s="249"/>
      <c r="F51" s="249"/>
      <c r="G51" s="249"/>
      <c r="H51" s="249"/>
      <c r="I51" s="249"/>
      <c r="J51" s="249"/>
      <c r="K51" s="249"/>
      <c r="L51" s="249"/>
      <c r="M51" s="249"/>
      <c r="N51" s="250" t="str">
        <f t="shared" si="117"/>
        <v>-</v>
      </c>
      <c r="O51" s="251"/>
      <c r="P51" s="251"/>
      <c r="Q51" s="250" t="str">
        <f t="shared" si="11"/>
        <v>-</v>
      </c>
      <c r="R51" s="250" t="str">
        <f t="shared" si="12"/>
        <v>-</v>
      </c>
      <c r="S51" s="190"/>
      <c r="T51" s="190"/>
      <c r="U51" s="253" t="str">
        <f t="shared" si="13"/>
        <v/>
      </c>
      <c r="V51" s="253" t="str">
        <f t="shared" si="14"/>
        <v/>
      </c>
      <c r="W51" s="253" t="str">
        <f t="shared" si="15"/>
        <v/>
      </c>
      <c r="X51" s="253" t="str">
        <f t="shared" si="16"/>
        <v/>
      </c>
      <c r="Y51" s="253" t="str">
        <f t="shared" si="17"/>
        <v/>
      </c>
      <c r="Z51" s="253" t="str">
        <f t="shared" si="18"/>
        <v/>
      </c>
      <c r="AA51" s="253" t="str">
        <f t="shared" si="19"/>
        <v/>
      </c>
      <c r="AB51" s="253" t="str">
        <f t="shared" si="20"/>
        <v/>
      </c>
      <c r="AC51" s="253" t="str">
        <f t="shared" si="21"/>
        <v/>
      </c>
      <c r="AD51" s="253" t="str">
        <f t="shared" si="22"/>
        <v/>
      </c>
      <c r="AE51" s="254" t="str">
        <f t="shared" ref="AE51:AN51" si="124">IFERROR(RANK(U51,$U51:$AD51,0)+COUNTIF($U51:U51,U51)-1,"")</f>
        <v/>
      </c>
      <c r="AF51" s="254" t="str">
        <f t="shared" si="124"/>
        <v/>
      </c>
      <c r="AG51" s="254" t="str">
        <f t="shared" si="124"/>
        <v/>
      </c>
      <c r="AH51" s="254" t="str">
        <f t="shared" si="124"/>
        <v/>
      </c>
      <c r="AI51" s="254" t="str">
        <f t="shared" si="124"/>
        <v/>
      </c>
      <c r="AJ51" s="254" t="str">
        <f t="shared" si="124"/>
        <v/>
      </c>
      <c r="AK51" s="254" t="str">
        <f t="shared" si="124"/>
        <v/>
      </c>
      <c r="AL51" s="254" t="str">
        <f t="shared" si="124"/>
        <v/>
      </c>
      <c r="AM51" s="254" t="str">
        <f t="shared" si="124"/>
        <v/>
      </c>
      <c r="AN51" s="254" t="str">
        <f t="shared" si="124"/>
        <v/>
      </c>
      <c r="AO51" s="379" t="str">
        <f t="shared" si="24"/>
        <v/>
      </c>
      <c r="AP51" s="380" t="str">
        <f t="shared" si="25"/>
        <v/>
      </c>
      <c r="AQ51" s="380" t="str">
        <f t="shared" si="26"/>
        <v/>
      </c>
      <c r="AR51" s="380" t="str">
        <f t="shared" si="27"/>
        <v/>
      </c>
      <c r="AS51" s="380" t="str">
        <f t="shared" si="28"/>
        <v/>
      </c>
      <c r="AT51" s="380" t="str">
        <f t="shared" si="29"/>
        <v/>
      </c>
      <c r="AU51" s="380" t="str">
        <f t="shared" si="30"/>
        <v/>
      </c>
      <c r="AV51" s="380" t="str">
        <f t="shared" si="31"/>
        <v/>
      </c>
      <c r="AW51" s="380" t="str">
        <f t="shared" si="32"/>
        <v/>
      </c>
      <c r="AX51" s="380" t="str">
        <f t="shared" si="33"/>
        <v/>
      </c>
      <c r="AY51" s="255">
        <f t="shared" si="34"/>
        <v>0</v>
      </c>
      <c r="AZ51" s="255">
        <f t="shared" si="35"/>
        <v>0</v>
      </c>
      <c r="BA51" s="255">
        <f t="shared" si="36"/>
        <v>0</v>
      </c>
      <c r="BB51" s="255">
        <f t="shared" si="37"/>
        <v>0</v>
      </c>
      <c r="BC51" s="255">
        <f t="shared" si="38"/>
        <v>0</v>
      </c>
      <c r="BD51" s="255">
        <f t="shared" si="39"/>
        <v>0</v>
      </c>
      <c r="BE51" s="255">
        <f t="shared" si="40"/>
        <v>0</v>
      </c>
      <c r="BF51" s="255">
        <f t="shared" si="41"/>
        <v>0</v>
      </c>
      <c r="BG51" s="255">
        <f t="shared" si="42"/>
        <v>0</v>
      </c>
      <c r="BH51" s="255">
        <f t="shared" si="43"/>
        <v>0</v>
      </c>
      <c r="BI51" s="225">
        <f t="shared" ref="BI51:BR51" si="125">IFERROR(RANK(AY51,$AY51:$BH51,0)+COUNTIF($AY51:AY51,AY51)-1,"")</f>
        <v>1</v>
      </c>
      <c r="BJ51" s="225">
        <f t="shared" si="125"/>
        <v>2</v>
      </c>
      <c r="BK51" s="225">
        <f t="shared" si="125"/>
        <v>3</v>
      </c>
      <c r="BL51" s="225">
        <f t="shared" si="125"/>
        <v>4</v>
      </c>
      <c r="BM51" s="225">
        <f t="shared" si="125"/>
        <v>5</v>
      </c>
      <c r="BN51" s="225">
        <f t="shared" si="125"/>
        <v>6</v>
      </c>
      <c r="BO51" s="225">
        <f t="shared" si="125"/>
        <v>7</v>
      </c>
      <c r="BP51" s="225">
        <f t="shared" si="125"/>
        <v>8</v>
      </c>
      <c r="BQ51" s="225">
        <f t="shared" si="125"/>
        <v>9</v>
      </c>
      <c r="BR51" s="225">
        <f t="shared" si="125"/>
        <v>10</v>
      </c>
      <c r="BS51" s="379" t="str">
        <f t="shared" si="45"/>
        <v>dapat mengidentifikasi  waktu dengan menggunakan jam analog</v>
      </c>
      <c r="BT51" s="377" t="str">
        <f t="shared" si="46"/>
        <v xml:space="preserve">dapat menyebutkan kegiatan sehari-hari menggunakan simple present </v>
      </c>
      <c r="BU51" s="377" t="str">
        <f t="shared" si="47"/>
        <v>dapat menuliskan kegiatan sehari-hari dengan menggunakan adverbs of frequency (always, usually, sometimes, never)</v>
      </c>
      <c r="BV51" s="377" t="str">
        <f t="shared" si="48"/>
        <v>dapat mengidentifikasi jenis-jenis kendaraan</v>
      </c>
      <c r="BW51" s="377" t="str">
        <f t="shared" si="49"/>
        <v>dapat membuat kalimat sederhana tentang kendaraan</v>
      </c>
      <c r="BX51" s="377">
        <f t="shared" si="50"/>
        <v>0</v>
      </c>
      <c r="BY51" s="377">
        <f t="shared" si="51"/>
        <v>0</v>
      </c>
      <c r="BZ51" s="377">
        <f t="shared" si="52"/>
        <v>0</v>
      </c>
      <c r="CA51" s="377">
        <f t="shared" si="53"/>
        <v>0</v>
      </c>
      <c r="CB51" s="377">
        <f t="shared" si="54"/>
        <v>0</v>
      </c>
      <c r="CC51" s="257" t="str">
        <f t="shared" si="55"/>
        <v>Kompetensi dalam hal  sudah tercapai.</v>
      </c>
      <c r="CD51"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2" spans="1:82" ht="13.5" customHeight="1">
      <c r="A52" s="190"/>
      <c r="B52" s="208">
        <f>'DATA PESERTA DIDIK'!A42</f>
        <v>0</v>
      </c>
      <c r="C52" s="248">
        <f>'DATA PESERTA DIDIK'!D42</f>
        <v>0</v>
      </c>
      <c r="D52" s="249"/>
      <c r="E52" s="249"/>
      <c r="F52" s="249"/>
      <c r="G52" s="249"/>
      <c r="H52" s="249"/>
      <c r="I52" s="249"/>
      <c r="J52" s="249"/>
      <c r="K52" s="249"/>
      <c r="L52" s="249"/>
      <c r="M52" s="249"/>
      <c r="N52" s="250" t="str">
        <f t="shared" si="117"/>
        <v>-</v>
      </c>
      <c r="O52" s="251"/>
      <c r="P52" s="251"/>
      <c r="Q52" s="250" t="str">
        <f t="shared" si="11"/>
        <v>-</v>
      </c>
      <c r="R52" s="250" t="str">
        <f t="shared" si="12"/>
        <v>-</v>
      </c>
      <c r="S52" s="190"/>
      <c r="T52" s="190"/>
      <c r="U52" s="253" t="str">
        <f t="shared" si="13"/>
        <v/>
      </c>
      <c r="V52" s="253" t="str">
        <f t="shared" si="14"/>
        <v/>
      </c>
      <c r="W52" s="253" t="str">
        <f t="shared" si="15"/>
        <v/>
      </c>
      <c r="X52" s="253" t="str">
        <f t="shared" si="16"/>
        <v/>
      </c>
      <c r="Y52" s="253" t="str">
        <f t="shared" si="17"/>
        <v/>
      </c>
      <c r="Z52" s="253" t="str">
        <f t="shared" si="18"/>
        <v/>
      </c>
      <c r="AA52" s="253" t="str">
        <f t="shared" si="19"/>
        <v/>
      </c>
      <c r="AB52" s="253" t="str">
        <f t="shared" si="20"/>
        <v/>
      </c>
      <c r="AC52" s="253" t="str">
        <f t="shared" si="21"/>
        <v/>
      </c>
      <c r="AD52" s="253" t="str">
        <f t="shared" si="22"/>
        <v/>
      </c>
      <c r="AE52" s="254" t="str">
        <f t="shared" ref="AE52:AN52" si="126">IFERROR(RANK(U52,$U52:$AD52,0)+COUNTIF($U52:U52,U52)-1,"")</f>
        <v/>
      </c>
      <c r="AF52" s="254" t="str">
        <f t="shared" si="126"/>
        <v/>
      </c>
      <c r="AG52" s="254" t="str">
        <f t="shared" si="126"/>
        <v/>
      </c>
      <c r="AH52" s="254" t="str">
        <f t="shared" si="126"/>
        <v/>
      </c>
      <c r="AI52" s="254" t="str">
        <f t="shared" si="126"/>
        <v/>
      </c>
      <c r="AJ52" s="254" t="str">
        <f t="shared" si="126"/>
        <v/>
      </c>
      <c r="AK52" s="254" t="str">
        <f t="shared" si="126"/>
        <v/>
      </c>
      <c r="AL52" s="254" t="str">
        <f t="shared" si="126"/>
        <v/>
      </c>
      <c r="AM52" s="254" t="str">
        <f t="shared" si="126"/>
        <v/>
      </c>
      <c r="AN52" s="254" t="str">
        <f t="shared" si="126"/>
        <v/>
      </c>
      <c r="AO52" s="379" t="str">
        <f t="shared" si="24"/>
        <v/>
      </c>
      <c r="AP52" s="380" t="str">
        <f t="shared" si="25"/>
        <v/>
      </c>
      <c r="AQ52" s="380" t="str">
        <f t="shared" si="26"/>
        <v/>
      </c>
      <c r="AR52" s="380" t="str">
        <f t="shared" si="27"/>
        <v/>
      </c>
      <c r="AS52" s="380" t="str">
        <f t="shared" si="28"/>
        <v/>
      </c>
      <c r="AT52" s="380" t="str">
        <f t="shared" si="29"/>
        <v/>
      </c>
      <c r="AU52" s="380" t="str">
        <f t="shared" si="30"/>
        <v/>
      </c>
      <c r="AV52" s="380" t="str">
        <f t="shared" si="31"/>
        <v/>
      </c>
      <c r="AW52" s="380" t="str">
        <f t="shared" si="32"/>
        <v/>
      </c>
      <c r="AX52" s="380" t="str">
        <f t="shared" si="33"/>
        <v/>
      </c>
      <c r="AY52" s="255">
        <f t="shared" si="34"/>
        <v>0</v>
      </c>
      <c r="AZ52" s="255">
        <f t="shared" si="35"/>
        <v>0</v>
      </c>
      <c r="BA52" s="255">
        <f t="shared" si="36"/>
        <v>0</v>
      </c>
      <c r="BB52" s="255">
        <f t="shared" si="37"/>
        <v>0</v>
      </c>
      <c r="BC52" s="255">
        <f t="shared" si="38"/>
        <v>0</v>
      </c>
      <c r="BD52" s="255">
        <f t="shared" si="39"/>
        <v>0</v>
      </c>
      <c r="BE52" s="255">
        <f t="shared" si="40"/>
        <v>0</v>
      </c>
      <c r="BF52" s="255">
        <f t="shared" si="41"/>
        <v>0</v>
      </c>
      <c r="BG52" s="255">
        <f t="shared" si="42"/>
        <v>0</v>
      </c>
      <c r="BH52" s="255">
        <f t="shared" si="43"/>
        <v>0</v>
      </c>
      <c r="BI52" s="225">
        <f t="shared" ref="BI52:BR52" si="127">IFERROR(RANK(AY52,$AY52:$BH52,0)+COUNTIF($AY52:AY52,AY52)-1,"")</f>
        <v>1</v>
      </c>
      <c r="BJ52" s="225">
        <f t="shared" si="127"/>
        <v>2</v>
      </c>
      <c r="BK52" s="225">
        <f t="shared" si="127"/>
        <v>3</v>
      </c>
      <c r="BL52" s="225">
        <f t="shared" si="127"/>
        <v>4</v>
      </c>
      <c r="BM52" s="225">
        <f t="shared" si="127"/>
        <v>5</v>
      </c>
      <c r="BN52" s="225">
        <f t="shared" si="127"/>
        <v>6</v>
      </c>
      <c r="BO52" s="225">
        <f t="shared" si="127"/>
        <v>7</v>
      </c>
      <c r="BP52" s="225">
        <f t="shared" si="127"/>
        <v>8</v>
      </c>
      <c r="BQ52" s="225">
        <f t="shared" si="127"/>
        <v>9</v>
      </c>
      <c r="BR52" s="225">
        <f t="shared" si="127"/>
        <v>10</v>
      </c>
      <c r="BS52" s="379" t="str">
        <f t="shared" si="45"/>
        <v>dapat mengidentifikasi  waktu dengan menggunakan jam analog</v>
      </c>
      <c r="BT52" s="377" t="str">
        <f t="shared" si="46"/>
        <v xml:space="preserve">dapat menyebutkan kegiatan sehari-hari menggunakan simple present </v>
      </c>
      <c r="BU52" s="377" t="str">
        <f t="shared" si="47"/>
        <v>dapat menuliskan kegiatan sehari-hari dengan menggunakan adverbs of frequency (always, usually, sometimes, never)</v>
      </c>
      <c r="BV52" s="377" t="str">
        <f t="shared" si="48"/>
        <v>dapat mengidentifikasi jenis-jenis kendaraan</v>
      </c>
      <c r="BW52" s="377" t="str">
        <f t="shared" si="49"/>
        <v>dapat membuat kalimat sederhana tentang kendaraan</v>
      </c>
      <c r="BX52" s="377">
        <f t="shared" si="50"/>
        <v>0</v>
      </c>
      <c r="BY52" s="377">
        <f t="shared" si="51"/>
        <v>0</v>
      </c>
      <c r="BZ52" s="377">
        <f t="shared" si="52"/>
        <v>0</v>
      </c>
      <c r="CA52" s="377">
        <f t="shared" si="53"/>
        <v>0</v>
      </c>
      <c r="CB52" s="377">
        <f t="shared" si="54"/>
        <v>0</v>
      </c>
      <c r="CC52" s="257" t="str">
        <f t="shared" si="55"/>
        <v>Kompetensi dalam hal  sudah tercapai.</v>
      </c>
      <c r="CD52"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3" spans="1:82" ht="13.5" customHeight="1">
      <c r="A53" s="190"/>
      <c r="B53" s="208">
        <f>'DATA PESERTA DIDIK'!A43</f>
        <v>0</v>
      </c>
      <c r="C53" s="248">
        <f>'DATA PESERTA DIDIK'!D43</f>
        <v>0</v>
      </c>
      <c r="D53" s="249"/>
      <c r="E53" s="249"/>
      <c r="F53" s="249"/>
      <c r="G53" s="249"/>
      <c r="H53" s="249"/>
      <c r="I53" s="249"/>
      <c r="J53" s="249"/>
      <c r="K53" s="249"/>
      <c r="L53" s="249"/>
      <c r="M53" s="249"/>
      <c r="N53" s="250" t="str">
        <f t="shared" si="117"/>
        <v>-</v>
      </c>
      <c r="O53" s="251"/>
      <c r="P53" s="251"/>
      <c r="Q53" s="250" t="str">
        <f t="shared" si="11"/>
        <v>-</v>
      </c>
      <c r="R53" s="250" t="str">
        <f t="shared" si="12"/>
        <v>-</v>
      </c>
      <c r="S53" s="190"/>
      <c r="T53" s="190"/>
      <c r="U53" s="253" t="str">
        <f t="shared" si="13"/>
        <v/>
      </c>
      <c r="V53" s="253" t="str">
        <f t="shared" si="14"/>
        <v/>
      </c>
      <c r="W53" s="253" t="str">
        <f t="shared" si="15"/>
        <v/>
      </c>
      <c r="X53" s="253" t="str">
        <f t="shared" si="16"/>
        <v/>
      </c>
      <c r="Y53" s="253" t="str">
        <f t="shared" si="17"/>
        <v/>
      </c>
      <c r="Z53" s="253" t="str">
        <f t="shared" si="18"/>
        <v/>
      </c>
      <c r="AA53" s="253" t="str">
        <f t="shared" si="19"/>
        <v/>
      </c>
      <c r="AB53" s="253" t="str">
        <f t="shared" si="20"/>
        <v/>
      </c>
      <c r="AC53" s="253" t="str">
        <f t="shared" si="21"/>
        <v/>
      </c>
      <c r="AD53" s="253" t="str">
        <f t="shared" si="22"/>
        <v/>
      </c>
      <c r="AE53" s="254" t="str">
        <f t="shared" ref="AE53:AN53" si="128">IFERROR(RANK(U53,$U53:$AD53,0)+COUNTIF($U53:U53,U53)-1,"")</f>
        <v/>
      </c>
      <c r="AF53" s="254" t="str">
        <f t="shared" si="128"/>
        <v/>
      </c>
      <c r="AG53" s="254" t="str">
        <f t="shared" si="128"/>
        <v/>
      </c>
      <c r="AH53" s="254" t="str">
        <f t="shared" si="128"/>
        <v/>
      </c>
      <c r="AI53" s="254" t="str">
        <f t="shared" si="128"/>
        <v/>
      </c>
      <c r="AJ53" s="254" t="str">
        <f t="shared" si="128"/>
        <v/>
      </c>
      <c r="AK53" s="254" t="str">
        <f t="shared" si="128"/>
        <v/>
      </c>
      <c r="AL53" s="254" t="str">
        <f t="shared" si="128"/>
        <v/>
      </c>
      <c r="AM53" s="254" t="str">
        <f t="shared" si="128"/>
        <v/>
      </c>
      <c r="AN53" s="254" t="str">
        <f t="shared" si="128"/>
        <v/>
      </c>
      <c r="AO53" s="379" t="str">
        <f t="shared" si="24"/>
        <v/>
      </c>
      <c r="AP53" s="380" t="str">
        <f t="shared" si="25"/>
        <v/>
      </c>
      <c r="AQ53" s="380" t="str">
        <f t="shared" si="26"/>
        <v/>
      </c>
      <c r="AR53" s="380" t="str">
        <f t="shared" si="27"/>
        <v/>
      </c>
      <c r="AS53" s="380" t="str">
        <f t="shared" si="28"/>
        <v/>
      </c>
      <c r="AT53" s="380" t="str">
        <f t="shared" si="29"/>
        <v/>
      </c>
      <c r="AU53" s="380" t="str">
        <f t="shared" si="30"/>
        <v/>
      </c>
      <c r="AV53" s="380" t="str">
        <f t="shared" si="31"/>
        <v/>
      </c>
      <c r="AW53" s="380" t="str">
        <f t="shared" si="32"/>
        <v/>
      </c>
      <c r="AX53" s="380" t="str">
        <f t="shared" si="33"/>
        <v/>
      </c>
      <c r="AY53" s="255">
        <f t="shared" si="34"/>
        <v>0</v>
      </c>
      <c r="AZ53" s="255">
        <f t="shared" si="35"/>
        <v>0</v>
      </c>
      <c r="BA53" s="255">
        <f t="shared" si="36"/>
        <v>0</v>
      </c>
      <c r="BB53" s="255">
        <f t="shared" si="37"/>
        <v>0</v>
      </c>
      <c r="BC53" s="255">
        <f t="shared" si="38"/>
        <v>0</v>
      </c>
      <c r="BD53" s="255">
        <f t="shared" si="39"/>
        <v>0</v>
      </c>
      <c r="BE53" s="255">
        <f t="shared" si="40"/>
        <v>0</v>
      </c>
      <c r="BF53" s="255">
        <f t="shared" si="41"/>
        <v>0</v>
      </c>
      <c r="BG53" s="255">
        <f t="shared" si="42"/>
        <v>0</v>
      </c>
      <c r="BH53" s="255">
        <f t="shared" si="43"/>
        <v>0</v>
      </c>
      <c r="BI53" s="225">
        <f t="shared" ref="BI53:BR53" si="129">IFERROR(RANK(AY53,$AY53:$BH53,0)+COUNTIF($AY53:AY53,AY53)-1,"")</f>
        <v>1</v>
      </c>
      <c r="BJ53" s="225">
        <f t="shared" si="129"/>
        <v>2</v>
      </c>
      <c r="BK53" s="225">
        <f t="shared" si="129"/>
        <v>3</v>
      </c>
      <c r="BL53" s="225">
        <f t="shared" si="129"/>
        <v>4</v>
      </c>
      <c r="BM53" s="225">
        <f t="shared" si="129"/>
        <v>5</v>
      </c>
      <c r="BN53" s="225">
        <f t="shared" si="129"/>
        <v>6</v>
      </c>
      <c r="BO53" s="225">
        <f t="shared" si="129"/>
        <v>7</v>
      </c>
      <c r="BP53" s="225">
        <f t="shared" si="129"/>
        <v>8</v>
      </c>
      <c r="BQ53" s="225">
        <f t="shared" si="129"/>
        <v>9</v>
      </c>
      <c r="BR53" s="225">
        <f t="shared" si="129"/>
        <v>10</v>
      </c>
      <c r="BS53" s="379" t="str">
        <f t="shared" si="45"/>
        <v>dapat mengidentifikasi  waktu dengan menggunakan jam analog</v>
      </c>
      <c r="BT53" s="377" t="str">
        <f t="shared" si="46"/>
        <v xml:space="preserve">dapat menyebutkan kegiatan sehari-hari menggunakan simple present </v>
      </c>
      <c r="BU53" s="377" t="str">
        <f t="shared" si="47"/>
        <v>dapat menuliskan kegiatan sehari-hari dengan menggunakan adverbs of frequency (always, usually, sometimes, never)</v>
      </c>
      <c r="BV53" s="377" t="str">
        <f t="shared" si="48"/>
        <v>dapat mengidentifikasi jenis-jenis kendaraan</v>
      </c>
      <c r="BW53" s="377" t="str">
        <f t="shared" si="49"/>
        <v>dapat membuat kalimat sederhana tentang kendaraan</v>
      </c>
      <c r="BX53" s="377">
        <f t="shared" si="50"/>
        <v>0</v>
      </c>
      <c r="BY53" s="377">
        <f t="shared" si="51"/>
        <v>0</v>
      </c>
      <c r="BZ53" s="377">
        <f t="shared" si="52"/>
        <v>0</v>
      </c>
      <c r="CA53" s="377">
        <f t="shared" si="53"/>
        <v>0</v>
      </c>
      <c r="CB53" s="377">
        <f t="shared" si="54"/>
        <v>0</v>
      </c>
      <c r="CC53" s="257" t="str">
        <f t="shared" si="55"/>
        <v>Kompetensi dalam hal  sudah tercapai.</v>
      </c>
      <c r="CD53"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4" spans="1:82" ht="13.5" customHeight="1">
      <c r="A54" s="190"/>
      <c r="B54" s="208">
        <f>'DATA PESERTA DIDIK'!A44</f>
        <v>0</v>
      </c>
      <c r="C54" s="248">
        <f>'DATA PESERTA DIDIK'!D44</f>
        <v>0</v>
      </c>
      <c r="D54" s="249"/>
      <c r="E54" s="249"/>
      <c r="F54" s="249"/>
      <c r="G54" s="249"/>
      <c r="H54" s="249"/>
      <c r="I54" s="249"/>
      <c r="J54" s="249"/>
      <c r="K54" s="249"/>
      <c r="L54" s="249"/>
      <c r="M54" s="249"/>
      <c r="N54" s="250" t="str">
        <f t="shared" si="117"/>
        <v>-</v>
      </c>
      <c r="O54" s="251"/>
      <c r="P54" s="251"/>
      <c r="Q54" s="250" t="str">
        <f t="shared" si="11"/>
        <v>-</v>
      </c>
      <c r="R54" s="250" t="str">
        <f t="shared" si="12"/>
        <v>-</v>
      </c>
      <c r="S54" s="190"/>
      <c r="T54" s="190"/>
      <c r="U54" s="253" t="str">
        <f t="shared" si="13"/>
        <v/>
      </c>
      <c r="V54" s="253" t="str">
        <f t="shared" si="14"/>
        <v/>
      </c>
      <c r="W54" s="253" t="str">
        <f t="shared" si="15"/>
        <v/>
      </c>
      <c r="X54" s="253" t="str">
        <f t="shared" si="16"/>
        <v/>
      </c>
      <c r="Y54" s="253" t="str">
        <f t="shared" si="17"/>
        <v/>
      </c>
      <c r="Z54" s="253" t="str">
        <f t="shared" si="18"/>
        <v/>
      </c>
      <c r="AA54" s="253" t="str">
        <f t="shared" si="19"/>
        <v/>
      </c>
      <c r="AB54" s="253" t="str">
        <f t="shared" si="20"/>
        <v/>
      </c>
      <c r="AC54" s="253" t="str">
        <f t="shared" si="21"/>
        <v/>
      </c>
      <c r="AD54" s="253" t="str">
        <f t="shared" si="22"/>
        <v/>
      </c>
      <c r="AE54" s="254" t="str">
        <f t="shared" ref="AE54:AN54" si="130">IFERROR(RANK(U54,$U54:$AD54,0)+COUNTIF($U54:U54,U54)-1,"")</f>
        <v/>
      </c>
      <c r="AF54" s="254" t="str">
        <f t="shared" si="130"/>
        <v/>
      </c>
      <c r="AG54" s="254" t="str">
        <f t="shared" si="130"/>
        <v/>
      </c>
      <c r="AH54" s="254" t="str">
        <f t="shared" si="130"/>
        <v/>
      </c>
      <c r="AI54" s="254" t="str">
        <f t="shared" si="130"/>
        <v/>
      </c>
      <c r="AJ54" s="254" t="str">
        <f t="shared" si="130"/>
        <v/>
      </c>
      <c r="AK54" s="254" t="str">
        <f t="shared" si="130"/>
        <v/>
      </c>
      <c r="AL54" s="254" t="str">
        <f t="shared" si="130"/>
        <v/>
      </c>
      <c r="AM54" s="254" t="str">
        <f t="shared" si="130"/>
        <v/>
      </c>
      <c r="AN54" s="254" t="str">
        <f t="shared" si="130"/>
        <v/>
      </c>
      <c r="AO54" s="379" t="str">
        <f t="shared" si="24"/>
        <v/>
      </c>
      <c r="AP54" s="380" t="str">
        <f t="shared" si="25"/>
        <v/>
      </c>
      <c r="AQ54" s="380" t="str">
        <f t="shared" si="26"/>
        <v/>
      </c>
      <c r="AR54" s="380" t="str">
        <f t="shared" si="27"/>
        <v/>
      </c>
      <c r="AS54" s="380" t="str">
        <f t="shared" si="28"/>
        <v/>
      </c>
      <c r="AT54" s="380" t="str">
        <f t="shared" si="29"/>
        <v/>
      </c>
      <c r="AU54" s="380" t="str">
        <f t="shared" si="30"/>
        <v/>
      </c>
      <c r="AV54" s="380" t="str">
        <f t="shared" si="31"/>
        <v/>
      </c>
      <c r="AW54" s="380" t="str">
        <f t="shared" si="32"/>
        <v/>
      </c>
      <c r="AX54" s="380" t="str">
        <f t="shared" si="33"/>
        <v/>
      </c>
      <c r="AY54" s="255">
        <f t="shared" si="34"/>
        <v>0</v>
      </c>
      <c r="AZ54" s="255">
        <f t="shared" si="35"/>
        <v>0</v>
      </c>
      <c r="BA54" s="255">
        <f t="shared" si="36"/>
        <v>0</v>
      </c>
      <c r="BB54" s="255">
        <f t="shared" si="37"/>
        <v>0</v>
      </c>
      <c r="BC54" s="255">
        <f t="shared" si="38"/>
        <v>0</v>
      </c>
      <c r="BD54" s="255">
        <f t="shared" si="39"/>
        <v>0</v>
      </c>
      <c r="BE54" s="255">
        <f t="shared" si="40"/>
        <v>0</v>
      </c>
      <c r="BF54" s="255">
        <f t="shared" si="41"/>
        <v>0</v>
      </c>
      <c r="BG54" s="255">
        <f t="shared" si="42"/>
        <v>0</v>
      </c>
      <c r="BH54" s="255">
        <f t="shared" si="43"/>
        <v>0</v>
      </c>
      <c r="BI54" s="225">
        <f t="shared" ref="BI54:BR54" si="131">IFERROR(RANK(AY54,$AY54:$BH54,0)+COUNTIF($AY54:AY54,AY54)-1,"")</f>
        <v>1</v>
      </c>
      <c r="BJ54" s="225">
        <f t="shared" si="131"/>
        <v>2</v>
      </c>
      <c r="BK54" s="225">
        <f t="shared" si="131"/>
        <v>3</v>
      </c>
      <c r="BL54" s="225">
        <f t="shared" si="131"/>
        <v>4</v>
      </c>
      <c r="BM54" s="225">
        <f t="shared" si="131"/>
        <v>5</v>
      </c>
      <c r="BN54" s="225">
        <f t="shared" si="131"/>
        <v>6</v>
      </c>
      <c r="BO54" s="225">
        <f t="shared" si="131"/>
        <v>7</v>
      </c>
      <c r="BP54" s="225">
        <f t="shared" si="131"/>
        <v>8</v>
      </c>
      <c r="BQ54" s="225">
        <f t="shared" si="131"/>
        <v>9</v>
      </c>
      <c r="BR54" s="225">
        <f t="shared" si="131"/>
        <v>10</v>
      </c>
      <c r="BS54" s="379" t="str">
        <f t="shared" si="45"/>
        <v>dapat mengidentifikasi  waktu dengan menggunakan jam analog</v>
      </c>
      <c r="BT54" s="377" t="str">
        <f t="shared" si="46"/>
        <v xml:space="preserve">dapat menyebutkan kegiatan sehari-hari menggunakan simple present </v>
      </c>
      <c r="BU54" s="377" t="str">
        <f t="shared" si="47"/>
        <v>dapat menuliskan kegiatan sehari-hari dengan menggunakan adverbs of frequency (always, usually, sometimes, never)</v>
      </c>
      <c r="BV54" s="377" t="str">
        <f t="shared" si="48"/>
        <v>dapat mengidentifikasi jenis-jenis kendaraan</v>
      </c>
      <c r="BW54" s="377" t="str">
        <f t="shared" si="49"/>
        <v>dapat membuat kalimat sederhana tentang kendaraan</v>
      </c>
      <c r="BX54" s="377">
        <f t="shared" si="50"/>
        <v>0</v>
      </c>
      <c r="BY54" s="377">
        <f t="shared" si="51"/>
        <v>0</v>
      </c>
      <c r="BZ54" s="377">
        <f t="shared" si="52"/>
        <v>0</v>
      </c>
      <c r="CA54" s="377">
        <f t="shared" si="53"/>
        <v>0</v>
      </c>
      <c r="CB54" s="377">
        <f t="shared" si="54"/>
        <v>0</v>
      </c>
      <c r="CC54" s="257" t="str">
        <f t="shared" si="55"/>
        <v>Kompetensi dalam hal  sudah tercapai.</v>
      </c>
      <c r="CD54"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5" spans="1:82" ht="13.5" customHeight="1">
      <c r="A55" s="190"/>
      <c r="B55" s="208">
        <f>'DATA PESERTA DIDIK'!A45</f>
        <v>0</v>
      </c>
      <c r="C55" s="248">
        <f>'DATA PESERTA DIDIK'!D45</f>
        <v>0</v>
      </c>
      <c r="D55" s="249"/>
      <c r="E55" s="249"/>
      <c r="F55" s="249"/>
      <c r="G55" s="249"/>
      <c r="H55" s="249"/>
      <c r="I55" s="249"/>
      <c r="J55" s="249"/>
      <c r="K55" s="249"/>
      <c r="L55" s="249"/>
      <c r="M55" s="249"/>
      <c r="N55" s="250" t="str">
        <f t="shared" si="117"/>
        <v>-</v>
      </c>
      <c r="O55" s="251"/>
      <c r="P55" s="251"/>
      <c r="Q55" s="250" t="str">
        <f t="shared" si="11"/>
        <v>-</v>
      </c>
      <c r="R55" s="250" t="str">
        <f t="shared" si="12"/>
        <v>-</v>
      </c>
      <c r="S55" s="190"/>
      <c r="T55" s="190"/>
      <c r="U55" s="253" t="str">
        <f t="shared" si="13"/>
        <v/>
      </c>
      <c r="V55" s="253" t="str">
        <f t="shared" si="14"/>
        <v/>
      </c>
      <c r="W55" s="253" t="str">
        <f t="shared" si="15"/>
        <v/>
      </c>
      <c r="X55" s="253" t="str">
        <f t="shared" si="16"/>
        <v/>
      </c>
      <c r="Y55" s="253" t="str">
        <f t="shared" si="17"/>
        <v/>
      </c>
      <c r="Z55" s="253" t="str">
        <f t="shared" si="18"/>
        <v/>
      </c>
      <c r="AA55" s="253" t="str">
        <f t="shared" si="19"/>
        <v/>
      </c>
      <c r="AB55" s="253" t="str">
        <f t="shared" si="20"/>
        <v/>
      </c>
      <c r="AC55" s="253" t="str">
        <f t="shared" si="21"/>
        <v/>
      </c>
      <c r="AD55" s="253" t="str">
        <f t="shared" si="22"/>
        <v/>
      </c>
      <c r="AE55" s="254" t="str">
        <f t="shared" ref="AE55:AN55" si="132">IFERROR(RANK(U55,$U55:$AD55,0)+COUNTIF($U55:U55,U55)-1,"")</f>
        <v/>
      </c>
      <c r="AF55" s="254" t="str">
        <f t="shared" si="132"/>
        <v/>
      </c>
      <c r="AG55" s="254" t="str">
        <f t="shared" si="132"/>
        <v/>
      </c>
      <c r="AH55" s="254" t="str">
        <f t="shared" si="132"/>
        <v/>
      </c>
      <c r="AI55" s="254" t="str">
        <f t="shared" si="132"/>
        <v/>
      </c>
      <c r="AJ55" s="254" t="str">
        <f t="shared" si="132"/>
        <v/>
      </c>
      <c r="AK55" s="254" t="str">
        <f t="shared" si="132"/>
        <v/>
      </c>
      <c r="AL55" s="254" t="str">
        <f t="shared" si="132"/>
        <v/>
      </c>
      <c r="AM55" s="254" t="str">
        <f t="shared" si="132"/>
        <v/>
      </c>
      <c r="AN55" s="254" t="str">
        <f t="shared" si="132"/>
        <v/>
      </c>
      <c r="AO55" s="379" t="str">
        <f t="shared" si="24"/>
        <v/>
      </c>
      <c r="AP55" s="380" t="str">
        <f t="shared" si="25"/>
        <v/>
      </c>
      <c r="AQ55" s="380" t="str">
        <f t="shared" si="26"/>
        <v/>
      </c>
      <c r="AR55" s="380" t="str">
        <f t="shared" si="27"/>
        <v/>
      </c>
      <c r="AS55" s="380" t="str">
        <f t="shared" si="28"/>
        <v/>
      </c>
      <c r="AT55" s="380" t="str">
        <f t="shared" si="29"/>
        <v/>
      </c>
      <c r="AU55" s="380" t="str">
        <f t="shared" si="30"/>
        <v/>
      </c>
      <c r="AV55" s="380" t="str">
        <f t="shared" si="31"/>
        <v/>
      </c>
      <c r="AW55" s="380" t="str">
        <f t="shared" si="32"/>
        <v/>
      </c>
      <c r="AX55" s="380" t="str">
        <f t="shared" si="33"/>
        <v/>
      </c>
      <c r="AY55" s="255">
        <f t="shared" si="34"/>
        <v>0</v>
      </c>
      <c r="AZ55" s="255">
        <f t="shared" si="35"/>
        <v>0</v>
      </c>
      <c r="BA55" s="255">
        <f t="shared" si="36"/>
        <v>0</v>
      </c>
      <c r="BB55" s="255">
        <f t="shared" si="37"/>
        <v>0</v>
      </c>
      <c r="BC55" s="255">
        <f t="shared" si="38"/>
        <v>0</v>
      </c>
      <c r="BD55" s="255">
        <f t="shared" si="39"/>
        <v>0</v>
      </c>
      <c r="BE55" s="255">
        <f t="shared" si="40"/>
        <v>0</v>
      </c>
      <c r="BF55" s="255">
        <f t="shared" si="41"/>
        <v>0</v>
      </c>
      <c r="BG55" s="255">
        <f t="shared" si="42"/>
        <v>0</v>
      </c>
      <c r="BH55" s="255">
        <f t="shared" si="43"/>
        <v>0</v>
      </c>
      <c r="BI55" s="225">
        <f t="shared" ref="BI55:BR55" si="133">IFERROR(RANK(AY55,$AY55:$BH55,0)+COUNTIF($AY55:AY55,AY55)-1,"")</f>
        <v>1</v>
      </c>
      <c r="BJ55" s="225">
        <f t="shared" si="133"/>
        <v>2</v>
      </c>
      <c r="BK55" s="225">
        <f t="shared" si="133"/>
        <v>3</v>
      </c>
      <c r="BL55" s="225">
        <f t="shared" si="133"/>
        <v>4</v>
      </c>
      <c r="BM55" s="225">
        <f t="shared" si="133"/>
        <v>5</v>
      </c>
      <c r="BN55" s="225">
        <f t="shared" si="133"/>
        <v>6</v>
      </c>
      <c r="BO55" s="225">
        <f t="shared" si="133"/>
        <v>7</v>
      </c>
      <c r="BP55" s="225">
        <f t="shared" si="133"/>
        <v>8</v>
      </c>
      <c r="BQ55" s="225">
        <f t="shared" si="133"/>
        <v>9</v>
      </c>
      <c r="BR55" s="225">
        <f t="shared" si="133"/>
        <v>10</v>
      </c>
      <c r="BS55" s="379" t="str">
        <f t="shared" si="45"/>
        <v>dapat mengidentifikasi  waktu dengan menggunakan jam analog</v>
      </c>
      <c r="BT55" s="377" t="str">
        <f t="shared" si="46"/>
        <v xml:space="preserve">dapat menyebutkan kegiatan sehari-hari menggunakan simple present </v>
      </c>
      <c r="BU55" s="377" t="str">
        <f t="shared" si="47"/>
        <v>dapat menuliskan kegiatan sehari-hari dengan menggunakan adverbs of frequency (always, usually, sometimes, never)</v>
      </c>
      <c r="BV55" s="377" t="str">
        <f t="shared" si="48"/>
        <v>dapat mengidentifikasi jenis-jenis kendaraan</v>
      </c>
      <c r="BW55" s="377" t="str">
        <f t="shared" si="49"/>
        <v>dapat membuat kalimat sederhana tentang kendaraan</v>
      </c>
      <c r="BX55" s="377">
        <f t="shared" si="50"/>
        <v>0</v>
      </c>
      <c r="BY55" s="377">
        <f t="shared" si="51"/>
        <v>0</v>
      </c>
      <c r="BZ55" s="377">
        <f t="shared" si="52"/>
        <v>0</v>
      </c>
      <c r="CA55" s="377">
        <f t="shared" si="53"/>
        <v>0</v>
      </c>
      <c r="CB55" s="377">
        <f t="shared" si="54"/>
        <v>0</v>
      </c>
      <c r="CC55" s="257" t="str">
        <f t="shared" si="55"/>
        <v>Kompetensi dalam hal  sudah tercapai.</v>
      </c>
      <c r="CD55"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6" spans="1:82" ht="13.5" customHeight="1">
      <c r="A56" s="190"/>
      <c r="B56" s="208">
        <f>'DATA PESERTA DIDIK'!A46</f>
        <v>0</v>
      </c>
      <c r="C56" s="248">
        <f>'DATA PESERTA DIDIK'!D46</f>
        <v>0</v>
      </c>
      <c r="D56" s="249"/>
      <c r="E56" s="249"/>
      <c r="F56" s="249"/>
      <c r="G56" s="249"/>
      <c r="H56" s="249"/>
      <c r="I56" s="249"/>
      <c r="J56" s="249"/>
      <c r="K56" s="249"/>
      <c r="L56" s="249"/>
      <c r="M56" s="249"/>
      <c r="N56" s="250" t="str">
        <f t="shared" si="117"/>
        <v>-</v>
      </c>
      <c r="O56" s="251"/>
      <c r="P56" s="251"/>
      <c r="Q56" s="250" t="str">
        <f t="shared" si="11"/>
        <v>-</v>
      </c>
      <c r="R56" s="250" t="str">
        <f t="shared" si="12"/>
        <v>-</v>
      </c>
      <c r="S56" s="190"/>
      <c r="T56" s="190"/>
      <c r="U56" s="253" t="str">
        <f t="shared" si="13"/>
        <v/>
      </c>
      <c r="V56" s="253" t="str">
        <f t="shared" si="14"/>
        <v/>
      </c>
      <c r="W56" s="253" t="str">
        <f t="shared" si="15"/>
        <v/>
      </c>
      <c r="X56" s="253" t="str">
        <f t="shared" si="16"/>
        <v/>
      </c>
      <c r="Y56" s="253" t="str">
        <f t="shared" si="17"/>
        <v/>
      </c>
      <c r="Z56" s="253" t="str">
        <f t="shared" si="18"/>
        <v/>
      </c>
      <c r="AA56" s="253" t="str">
        <f t="shared" si="19"/>
        <v/>
      </c>
      <c r="AB56" s="253" t="str">
        <f t="shared" si="20"/>
        <v/>
      </c>
      <c r="AC56" s="253" t="str">
        <f t="shared" si="21"/>
        <v/>
      </c>
      <c r="AD56" s="253" t="str">
        <f t="shared" si="22"/>
        <v/>
      </c>
      <c r="AE56" s="254" t="str">
        <f t="shared" ref="AE56:AN56" si="134">IFERROR(RANK(U56,$U56:$AD56,0)+COUNTIF($U56:U56,U56)-1,"")</f>
        <v/>
      </c>
      <c r="AF56" s="254" t="str">
        <f t="shared" si="134"/>
        <v/>
      </c>
      <c r="AG56" s="254" t="str">
        <f t="shared" si="134"/>
        <v/>
      </c>
      <c r="AH56" s="254" t="str">
        <f t="shared" si="134"/>
        <v/>
      </c>
      <c r="AI56" s="254" t="str">
        <f t="shared" si="134"/>
        <v/>
      </c>
      <c r="AJ56" s="254" t="str">
        <f t="shared" si="134"/>
        <v/>
      </c>
      <c r="AK56" s="254" t="str">
        <f t="shared" si="134"/>
        <v/>
      </c>
      <c r="AL56" s="254" t="str">
        <f t="shared" si="134"/>
        <v/>
      </c>
      <c r="AM56" s="254" t="str">
        <f t="shared" si="134"/>
        <v/>
      </c>
      <c r="AN56" s="254" t="str">
        <f t="shared" si="134"/>
        <v/>
      </c>
      <c r="AO56" s="379" t="str">
        <f t="shared" si="24"/>
        <v/>
      </c>
      <c r="AP56" s="380" t="str">
        <f t="shared" si="25"/>
        <v/>
      </c>
      <c r="AQ56" s="380" t="str">
        <f t="shared" si="26"/>
        <v/>
      </c>
      <c r="AR56" s="380" t="str">
        <f t="shared" si="27"/>
        <v/>
      </c>
      <c r="AS56" s="380" t="str">
        <f t="shared" si="28"/>
        <v/>
      </c>
      <c r="AT56" s="380" t="str">
        <f t="shared" si="29"/>
        <v/>
      </c>
      <c r="AU56" s="380" t="str">
        <f t="shared" si="30"/>
        <v/>
      </c>
      <c r="AV56" s="380" t="str">
        <f t="shared" si="31"/>
        <v/>
      </c>
      <c r="AW56" s="380" t="str">
        <f t="shared" si="32"/>
        <v/>
      </c>
      <c r="AX56" s="380" t="str">
        <f t="shared" si="33"/>
        <v/>
      </c>
      <c r="AY56" s="255">
        <f t="shared" si="34"/>
        <v>0</v>
      </c>
      <c r="AZ56" s="255">
        <f t="shared" si="35"/>
        <v>0</v>
      </c>
      <c r="BA56" s="255">
        <f t="shared" si="36"/>
        <v>0</v>
      </c>
      <c r="BB56" s="255">
        <f t="shared" si="37"/>
        <v>0</v>
      </c>
      <c r="BC56" s="255">
        <f t="shared" si="38"/>
        <v>0</v>
      </c>
      <c r="BD56" s="255">
        <f t="shared" si="39"/>
        <v>0</v>
      </c>
      <c r="BE56" s="255">
        <f t="shared" si="40"/>
        <v>0</v>
      </c>
      <c r="BF56" s="255">
        <f t="shared" si="41"/>
        <v>0</v>
      </c>
      <c r="BG56" s="255">
        <f t="shared" si="42"/>
        <v>0</v>
      </c>
      <c r="BH56" s="255">
        <f t="shared" si="43"/>
        <v>0</v>
      </c>
      <c r="BI56" s="225">
        <f t="shared" ref="BI56:BR56" si="135">IFERROR(RANK(AY56,$AY56:$BH56,0)+COUNTIF($AY56:AY56,AY56)-1,"")</f>
        <v>1</v>
      </c>
      <c r="BJ56" s="225">
        <f t="shared" si="135"/>
        <v>2</v>
      </c>
      <c r="BK56" s="225">
        <f t="shared" si="135"/>
        <v>3</v>
      </c>
      <c r="BL56" s="225">
        <f t="shared" si="135"/>
        <v>4</v>
      </c>
      <c r="BM56" s="225">
        <f t="shared" si="135"/>
        <v>5</v>
      </c>
      <c r="BN56" s="225">
        <f t="shared" si="135"/>
        <v>6</v>
      </c>
      <c r="BO56" s="225">
        <f t="shared" si="135"/>
        <v>7</v>
      </c>
      <c r="BP56" s="225">
        <f t="shared" si="135"/>
        <v>8</v>
      </c>
      <c r="BQ56" s="225">
        <f t="shared" si="135"/>
        <v>9</v>
      </c>
      <c r="BR56" s="225">
        <f t="shared" si="135"/>
        <v>10</v>
      </c>
      <c r="BS56" s="379" t="str">
        <f t="shared" si="45"/>
        <v>dapat mengidentifikasi  waktu dengan menggunakan jam analog</v>
      </c>
      <c r="BT56" s="377" t="str">
        <f t="shared" si="46"/>
        <v xml:space="preserve">dapat menyebutkan kegiatan sehari-hari menggunakan simple present </v>
      </c>
      <c r="BU56" s="377" t="str">
        <f t="shared" si="47"/>
        <v>dapat menuliskan kegiatan sehari-hari dengan menggunakan adverbs of frequency (always, usually, sometimes, never)</v>
      </c>
      <c r="BV56" s="377" t="str">
        <f t="shared" si="48"/>
        <v>dapat mengidentifikasi jenis-jenis kendaraan</v>
      </c>
      <c r="BW56" s="377" t="str">
        <f t="shared" si="49"/>
        <v>dapat membuat kalimat sederhana tentang kendaraan</v>
      </c>
      <c r="BX56" s="377">
        <f t="shared" si="50"/>
        <v>0</v>
      </c>
      <c r="BY56" s="377">
        <f t="shared" si="51"/>
        <v>0</v>
      </c>
      <c r="BZ56" s="377">
        <f t="shared" si="52"/>
        <v>0</v>
      </c>
      <c r="CA56" s="377">
        <f t="shared" si="53"/>
        <v>0</v>
      </c>
      <c r="CB56" s="377">
        <f t="shared" si="54"/>
        <v>0</v>
      </c>
      <c r="CC56" s="257" t="str">
        <f t="shared" si="55"/>
        <v>Kompetensi dalam hal  sudah tercapai.</v>
      </c>
      <c r="CD56"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7" spans="1:82" ht="13.5" customHeight="1">
      <c r="A57" s="190"/>
      <c r="B57" s="208">
        <f>'DATA PESERTA DIDIK'!A47</f>
        <v>0</v>
      </c>
      <c r="C57" s="248">
        <f>'DATA PESERTA DIDIK'!D47</f>
        <v>0</v>
      </c>
      <c r="D57" s="249"/>
      <c r="E57" s="249"/>
      <c r="F57" s="249"/>
      <c r="G57" s="249"/>
      <c r="H57" s="249"/>
      <c r="I57" s="249"/>
      <c r="J57" s="249"/>
      <c r="K57" s="249"/>
      <c r="L57" s="249"/>
      <c r="M57" s="249"/>
      <c r="N57" s="250" t="str">
        <f t="shared" si="117"/>
        <v>-</v>
      </c>
      <c r="O57" s="251"/>
      <c r="P57" s="251"/>
      <c r="Q57" s="250" t="str">
        <f t="shared" si="11"/>
        <v>-</v>
      </c>
      <c r="R57" s="250" t="str">
        <f t="shared" si="12"/>
        <v>-</v>
      </c>
      <c r="S57" s="190"/>
      <c r="T57" s="190"/>
      <c r="U57" s="253" t="str">
        <f t="shared" si="13"/>
        <v/>
      </c>
      <c r="V57" s="253" t="str">
        <f t="shared" si="14"/>
        <v/>
      </c>
      <c r="W57" s="253" t="str">
        <f t="shared" si="15"/>
        <v/>
      </c>
      <c r="X57" s="253" t="str">
        <f t="shared" si="16"/>
        <v/>
      </c>
      <c r="Y57" s="253" t="str">
        <f t="shared" si="17"/>
        <v/>
      </c>
      <c r="Z57" s="253" t="str">
        <f t="shared" si="18"/>
        <v/>
      </c>
      <c r="AA57" s="253" t="str">
        <f t="shared" si="19"/>
        <v/>
      </c>
      <c r="AB57" s="253" t="str">
        <f t="shared" si="20"/>
        <v/>
      </c>
      <c r="AC57" s="253" t="str">
        <f t="shared" si="21"/>
        <v/>
      </c>
      <c r="AD57" s="253" t="str">
        <f t="shared" si="22"/>
        <v/>
      </c>
      <c r="AE57" s="254" t="str">
        <f t="shared" ref="AE57:AN57" si="136">IFERROR(RANK(U57,$U57:$AD57,0)+COUNTIF($U57:U57,U57)-1,"")</f>
        <v/>
      </c>
      <c r="AF57" s="254" t="str">
        <f t="shared" si="136"/>
        <v/>
      </c>
      <c r="AG57" s="254" t="str">
        <f t="shared" si="136"/>
        <v/>
      </c>
      <c r="AH57" s="254" t="str">
        <f t="shared" si="136"/>
        <v/>
      </c>
      <c r="AI57" s="254" t="str">
        <f t="shared" si="136"/>
        <v/>
      </c>
      <c r="AJ57" s="254" t="str">
        <f t="shared" si="136"/>
        <v/>
      </c>
      <c r="AK57" s="254" t="str">
        <f t="shared" si="136"/>
        <v/>
      </c>
      <c r="AL57" s="254" t="str">
        <f t="shared" si="136"/>
        <v/>
      </c>
      <c r="AM57" s="254" t="str">
        <f t="shared" si="136"/>
        <v/>
      </c>
      <c r="AN57" s="254" t="str">
        <f t="shared" si="136"/>
        <v/>
      </c>
      <c r="AO57" s="379" t="str">
        <f t="shared" si="24"/>
        <v/>
      </c>
      <c r="AP57" s="380" t="str">
        <f t="shared" si="25"/>
        <v/>
      </c>
      <c r="AQ57" s="380" t="str">
        <f t="shared" si="26"/>
        <v/>
      </c>
      <c r="AR57" s="380" t="str">
        <f t="shared" si="27"/>
        <v/>
      </c>
      <c r="AS57" s="380" t="str">
        <f t="shared" si="28"/>
        <v/>
      </c>
      <c r="AT57" s="380" t="str">
        <f t="shared" si="29"/>
        <v/>
      </c>
      <c r="AU57" s="380" t="str">
        <f t="shared" si="30"/>
        <v/>
      </c>
      <c r="AV57" s="380" t="str">
        <f t="shared" si="31"/>
        <v/>
      </c>
      <c r="AW57" s="380" t="str">
        <f t="shared" si="32"/>
        <v/>
      </c>
      <c r="AX57" s="380" t="str">
        <f t="shared" si="33"/>
        <v/>
      </c>
      <c r="AY57" s="255">
        <f t="shared" si="34"/>
        <v>0</v>
      </c>
      <c r="AZ57" s="255">
        <f t="shared" si="35"/>
        <v>0</v>
      </c>
      <c r="BA57" s="255">
        <f t="shared" si="36"/>
        <v>0</v>
      </c>
      <c r="BB57" s="255">
        <f t="shared" si="37"/>
        <v>0</v>
      </c>
      <c r="BC57" s="255">
        <f t="shared" si="38"/>
        <v>0</v>
      </c>
      <c r="BD57" s="255">
        <f t="shared" si="39"/>
        <v>0</v>
      </c>
      <c r="BE57" s="255">
        <f t="shared" si="40"/>
        <v>0</v>
      </c>
      <c r="BF57" s="255">
        <f t="shared" si="41"/>
        <v>0</v>
      </c>
      <c r="BG57" s="255">
        <f t="shared" si="42"/>
        <v>0</v>
      </c>
      <c r="BH57" s="255">
        <f t="shared" si="43"/>
        <v>0</v>
      </c>
      <c r="BI57" s="225">
        <f t="shared" ref="BI57:BR57" si="137">IFERROR(RANK(AY57,$AY57:$BH57,0)+COUNTIF($AY57:AY57,AY57)-1,"")</f>
        <v>1</v>
      </c>
      <c r="BJ57" s="225">
        <f t="shared" si="137"/>
        <v>2</v>
      </c>
      <c r="BK57" s="225">
        <f t="shared" si="137"/>
        <v>3</v>
      </c>
      <c r="BL57" s="225">
        <f t="shared" si="137"/>
        <v>4</v>
      </c>
      <c r="BM57" s="225">
        <f t="shared" si="137"/>
        <v>5</v>
      </c>
      <c r="BN57" s="225">
        <f t="shared" si="137"/>
        <v>6</v>
      </c>
      <c r="BO57" s="225">
        <f t="shared" si="137"/>
        <v>7</v>
      </c>
      <c r="BP57" s="225">
        <f t="shared" si="137"/>
        <v>8</v>
      </c>
      <c r="BQ57" s="225">
        <f t="shared" si="137"/>
        <v>9</v>
      </c>
      <c r="BR57" s="225">
        <f t="shared" si="137"/>
        <v>10</v>
      </c>
      <c r="BS57" s="379" t="str">
        <f t="shared" si="45"/>
        <v>dapat mengidentifikasi  waktu dengan menggunakan jam analog</v>
      </c>
      <c r="BT57" s="377" t="str">
        <f t="shared" si="46"/>
        <v xml:space="preserve">dapat menyebutkan kegiatan sehari-hari menggunakan simple present </v>
      </c>
      <c r="BU57" s="377" t="str">
        <f t="shared" si="47"/>
        <v>dapat menuliskan kegiatan sehari-hari dengan menggunakan adverbs of frequency (always, usually, sometimes, never)</v>
      </c>
      <c r="BV57" s="377" t="str">
        <f t="shared" si="48"/>
        <v>dapat mengidentifikasi jenis-jenis kendaraan</v>
      </c>
      <c r="BW57" s="377" t="str">
        <f t="shared" si="49"/>
        <v>dapat membuat kalimat sederhana tentang kendaraan</v>
      </c>
      <c r="BX57" s="377">
        <f t="shared" si="50"/>
        <v>0</v>
      </c>
      <c r="BY57" s="377">
        <f t="shared" si="51"/>
        <v>0</v>
      </c>
      <c r="BZ57" s="377">
        <f t="shared" si="52"/>
        <v>0</v>
      </c>
      <c r="CA57" s="377">
        <f t="shared" si="53"/>
        <v>0</v>
      </c>
      <c r="CB57" s="377">
        <f t="shared" si="54"/>
        <v>0</v>
      </c>
      <c r="CC57" s="257" t="str">
        <f t="shared" si="55"/>
        <v>Kompetensi dalam hal  sudah tercapai.</v>
      </c>
      <c r="CD57"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8" spans="1:82" ht="13.5" customHeight="1">
      <c r="A58" s="190"/>
      <c r="B58" s="208">
        <f>'DATA PESERTA DIDIK'!A48</f>
        <v>0</v>
      </c>
      <c r="C58" s="248">
        <f>'DATA PESERTA DIDIK'!D48</f>
        <v>0</v>
      </c>
      <c r="D58" s="249"/>
      <c r="E58" s="249"/>
      <c r="F58" s="249"/>
      <c r="G58" s="249"/>
      <c r="H58" s="249"/>
      <c r="I58" s="249"/>
      <c r="J58" s="249"/>
      <c r="K58" s="249"/>
      <c r="L58" s="249"/>
      <c r="M58" s="249"/>
      <c r="N58" s="250" t="str">
        <f t="shared" si="117"/>
        <v>-</v>
      </c>
      <c r="O58" s="251"/>
      <c r="P58" s="251"/>
      <c r="Q58" s="250" t="str">
        <f t="shared" si="11"/>
        <v>-</v>
      </c>
      <c r="R58" s="250" t="str">
        <f t="shared" si="12"/>
        <v>-</v>
      </c>
      <c r="S58" s="190"/>
      <c r="T58" s="190"/>
      <c r="U58" s="253" t="str">
        <f t="shared" si="13"/>
        <v/>
      </c>
      <c r="V58" s="253" t="str">
        <f t="shared" si="14"/>
        <v/>
      </c>
      <c r="W58" s="253" t="str">
        <f t="shared" si="15"/>
        <v/>
      </c>
      <c r="X58" s="253" t="str">
        <f t="shared" si="16"/>
        <v/>
      </c>
      <c r="Y58" s="253" t="str">
        <f t="shared" si="17"/>
        <v/>
      </c>
      <c r="Z58" s="253" t="str">
        <f t="shared" si="18"/>
        <v/>
      </c>
      <c r="AA58" s="253" t="str">
        <f t="shared" si="19"/>
        <v/>
      </c>
      <c r="AB58" s="253" t="str">
        <f t="shared" si="20"/>
        <v/>
      </c>
      <c r="AC58" s="253" t="str">
        <f t="shared" si="21"/>
        <v/>
      </c>
      <c r="AD58" s="253" t="str">
        <f t="shared" si="22"/>
        <v/>
      </c>
      <c r="AE58" s="254" t="str">
        <f t="shared" ref="AE58:AN58" si="138">IFERROR(RANK(U58,$U58:$AD58,0)+COUNTIF($U58:U58,U58)-1,"")</f>
        <v/>
      </c>
      <c r="AF58" s="254" t="str">
        <f t="shared" si="138"/>
        <v/>
      </c>
      <c r="AG58" s="254" t="str">
        <f t="shared" si="138"/>
        <v/>
      </c>
      <c r="AH58" s="254" t="str">
        <f t="shared" si="138"/>
        <v/>
      </c>
      <c r="AI58" s="254" t="str">
        <f t="shared" si="138"/>
        <v/>
      </c>
      <c r="AJ58" s="254" t="str">
        <f t="shared" si="138"/>
        <v/>
      </c>
      <c r="AK58" s="254" t="str">
        <f t="shared" si="138"/>
        <v/>
      </c>
      <c r="AL58" s="254" t="str">
        <f t="shared" si="138"/>
        <v/>
      </c>
      <c r="AM58" s="254" t="str">
        <f t="shared" si="138"/>
        <v/>
      </c>
      <c r="AN58" s="254" t="str">
        <f t="shared" si="138"/>
        <v/>
      </c>
      <c r="AO58" s="379" t="str">
        <f t="shared" si="24"/>
        <v/>
      </c>
      <c r="AP58" s="380" t="str">
        <f t="shared" si="25"/>
        <v/>
      </c>
      <c r="AQ58" s="380" t="str">
        <f t="shared" si="26"/>
        <v/>
      </c>
      <c r="AR58" s="380" t="str">
        <f t="shared" si="27"/>
        <v/>
      </c>
      <c r="AS58" s="380" t="str">
        <f t="shared" si="28"/>
        <v/>
      </c>
      <c r="AT58" s="380" t="str">
        <f t="shared" si="29"/>
        <v/>
      </c>
      <c r="AU58" s="380" t="str">
        <f t="shared" si="30"/>
        <v/>
      </c>
      <c r="AV58" s="380" t="str">
        <f t="shared" si="31"/>
        <v/>
      </c>
      <c r="AW58" s="380" t="str">
        <f t="shared" si="32"/>
        <v/>
      </c>
      <c r="AX58" s="380" t="str">
        <f t="shared" si="33"/>
        <v/>
      </c>
      <c r="AY58" s="255">
        <f t="shared" si="34"/>
        <v>0</v>
      </c>
      <c r="AZ58" s="255">
        <f t="shared" si="35"/>
        <v>0</v>
      </c>
      <c r="BA58" s="255">
        <f t="shared" si="36"/>
        <v>0</v>
      </c>
      <c r="BB58" s="255">
        <f t="shared" si="37"/>
        <v>0</v>
      </c>
      <c r="BC58" s="255">
        <f t="shared" si="38"/>
        <v>0</v>
      </c>
      <c r="BD58" s="255">
        <f t="shared" si="39"/>
        <v>0</v>
      </c>
      <c r="BE58" s="255">
        <f t="shared" si="40"/>
        <v>0</v>
      </c>
      <c r="BF58" s="255">
        <f t="shared" si="41"/>
        <v>0</v>
      </c>
      <c r="BG58" s="255">
        <f t="shared" si="42"/>
        <v>0</v>
      </c>
      <c r="BH58" s="255">
        <f t="shared" si="43"/>
        <v>0</v>
      </c>
      <c r="BI58" s="225">
        <f t="shared" ref="BI58:BR58" si="139">IFERROR(RANK(AY58,$AY58:$BH58,0)+COUNTIF($AY58:AY58,AY58)-1,"")</f>
        <v>1</v>
      </c>
      <c r="BJ58" s="225">
        <f t="shared" si="139"/>
        <v>2</v>
      </c>
      <c r="BK58" s="225">
        <f t="shared" si="139"/>
        <v>3</v>
      </c>
      <c r="BL58" s="225">
        <f t="shared" si="139"/>
        <v>4</v>
      </c>
      <c r="BM58" s="225">
        <f t="shared" si="139"/>
        <v>5</v>
      </c>
      <c r="BN58" s="225">
        <f t="shared" si="139"/>
        <v>6</v>
      </c>
      <c r="BO58" s="225">
        <f t="shared" si="139"/>
        <v>7</v>
      </c>
      <c r="BP58" s="225">
        <f t="shared" si="139"/>
        <v>8</v>
      </c>
      <c r="BQ58" s="225">
        <f t="shared" si="139"/>
        <v>9</v>
      </c>
      <c r="BR58" s="225">
        <f t="shared" si="139"/>
        <v>10</v>
      </c>
      <c r="BS58" s="379" t="str">
        <f t="shared" si="45"/>
        <v>dapat mengidentifikasi  waktu dengan menggunakan jam analog</v>
      </c>
      <c r="BT58" s="377" t="str">
        <f t="shared" si="46"/>
        <v xml:space="preserve">dapat menyebutkan kegiatan sehari-hari menggunakan simple present </v>
      </c>
      <c r="BU58" s="377" t="str">
        <f t="shared" si="47"/>
        <v>dapat menuliskan kegiatan sehari-hari dengan menggunakan adverbs of frequency (always, usually, sometimes, never)</v>
      </c>
      <c r="BV58" s="377" t="str">
        <f t="shared" si="48"/>
        <v>dapat mengidentifikasi jenis-jenis kendaraan</v>
      </c>
      <c r="BW58" s="377" t="str">
        <f t="shared" si="49"/>
        <v>dapat membuat kalimat sederhana tentang kendaraan</v>
      </c>
      <c r="BX58" s="377">
        <f t="shared" si="50"/>
        <v>0</v>
      </c>
      <c r="BY58" s="377">
        <f t="shared" si="51"/>
        <v>0</v>
      </c>
      <c r="BZ58" s="377">
        <f t="shared" si="52"/>
        <v>0</v>
      </c>
      <c r="CA58" s="377">
        <f t="shared" si="53"/>
        <v>0</v>
      </c>
      <c r="CB58" s="377">
        <f t="shared" si="54"/>
        <v>0</v>
      </c>
      <c r="CC58" s="257" t="str">
        <f t="shared" si="55"/>
        <v>Kompetensi dalam hal  sudah tercapai.</v>
      </c>
      <c r="CD58"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59" spans="1:82" ht="13.5" customHeight="1">
      <c r="A59" s="190"/>
      <c r="B59" s="208">
        <f>'DATA PESERTA DIDIK'!A49</f>
        <v>0</v>
      </c>
      <c r="C59" s="248">
        <f>'DATA PESERTA DIDIK'!D49</f>
        <v>0</v>
      </c>
      <c r="D59" s="249"/>
      <c r="E59" s="249"/>
      <c r="F59" s="249"/>
      <c r="G59" s="249"/>
      <c r="H59" s="249"/>
      <c r="I59" s="249"/>
      <c r="J59" s="249"/>
      <c r="K59" s="249"/>
      <c r="L59" s="249"/>
      <c r="M59" s="249"/>
      <c r="N59" s="250" t="str">
        <f t="shared" si="117"/>
        <v>-</v>
      </c>
      <c r="O59" s="251"/>
      <c r="P59" s="251"/>
      <c r="Q59" s="250" t="str">
        <f t="shared" si="11"/>
        <v>-</v>
      </c>
      <c r="R59" s="250" t="str">
        <f t="shared" si="12"/>
        <v>-</v>
      </c>
      <c r="S59" s="190"/>
      <c r="T59" s="190"/>
      <c r="U59" s="253" t="str">
        <f t="shared" si="13"/>
        <v/>
      </c>
      <c r="V59" s="253" t="str">
        <f t="shared" si="14"/>
        <v/>
      </c>
      <c r="W59" s="253" t="str">
        <f t="shared" si="15"/>
        <v/>
      </c>
      <c r="X59" s="253" t="str">
        <f t="shared" si="16"/>
        <v/>
      </c>
      <c r="Y59" s="253" t="str">
        <f t="shared" si="17"/>
        <v/>
      </c>
      <c r="Z59" s="253" t="str">
        <f t="shared" si="18"/>
        <v/>
      </c>
      <c r="AA59" s="253" t="str">
        <f t="shared" si="19"/>
        <v/>
      </c>
      <c r="AB59" s="253" t="str">
        <f t="shared" si="20"/>
        <v/>
      </c>
      <c r="AC59" s="253" t="str">
        <f t="shared" si="21"/>
        <v/>
      </c>
      <c r="AD59" s="253" t="str">
        <f t="shared" si="22"/>
        <v/>
      </c>
      <c r="AE59" s="254" t="str">
        <f t="shared" ref="AE59:AN59" si="140">IFERROR(RANK(U59,$U59:$AD59,0)+COUNTIF($U59:U59,U59)-1,"")</f>
        <v/>
      </c>
      <c r="AF59" s="254" t="str">
        <f t="shared" si="140"/>
        <v/>
      </c>
      <c r="AG59" s="254" t="str">
        <f t="shared" si="140"/>
        <v/>
      </c>
      <c r="AH59" s="254" t="str">
        <f t="shared" si="140"/>
        <v/>
      </c>
      <c r="AI59" s="254" t="str">
        <f t="shared" si="140"/>
        <v/>
      </c>
      <c r="AJ59" s="254" t="str">
        <f t="shared" si="140"/>
        <v/>
      </c>
      <c r="AK59" s="254" t="str">
        <f t="shared" si="140"/>
        <v/>
      </c>
      <c r="AL59" s="254" t="str">
        <f t="shared" si="140"/>
        <v/>
      </c>
      <c r="AM59" s="254" t="str">
        <f t="shared" si="140"/>
        <v/>
      </c>
      <c r="AN59" s="254" t="str">
        <f t="shared" si="140"/>
        <v/>
      </c>
      <c r="AO59" s="379" t="str">
        <f t="shared" si="24"/>
        <v/>
      </c>
      <c r="AP59" s="380" t="str">
        <f t="shared" si="25"/>
        <v/>
      </c>
      <c r="AQ59" s="380" t="str">
        <f t="shared" si="26"/>
        <v/>
      </c>
      <c r="AR59" s="380" t="str">
        <f t="shared" si="27"/>
        <v/>
      </c>
      <c r="AS59" s="380" t="str">
        <f t="shared" si="28"/>
        <v/>
      </c>
      <c r="AT59" s="380" t="str">
        <f t="shared" si="29"/>
        <v/>
      </c>
      <c r="AU59" s="380" t="str">
        <f t="shared" si="30"/>
        <v/>
      </c>
      <c r="AV59" s="380" t="str">
        <f t="shared" si="31"/>
        <v/>
      </c>
      <c r="AW59" s="380" t="str">
        <f t="shared" si="32"/>
        <v/>
      </c>
      <c r="AX59" s="380" t="str">
        <f t="shared" si="33"/>
        <v/>
      </c>
      <c r="AY59" s="255">
        <f t="shared" si="34"/>
        <v>0</v>
      </c>
      <c r="AZ59" s="255">
        <f t="shared" si="35"/>
        <v>0</v>
      </c>
      <c r="BA59" s="255">
        <f t="shared" si="36"/>
        <v>0</v>
      </c>
      <c r="BB59" s="255">
        <f t="shared" si="37"/>
        <v>0</v>
      </c>
      <c r="BC59" s="255">
        <f t="shared" si="38"/>
        <v>0</v>
      </c>
      <c r="BD59" s="255">
        <f t="shared" si="39"/>
        <v>0</v>
      </c>
      <c r="BE59" s="255">
        <f t="shared" si="40"/>
        <v>0</v>
      </c>
      <c r="BF59" s="255">
        <f t="shared" si="41"/>
        <v>0</v>
      </c>
      <c r="BG59" s="255">
        <f t="shared" si="42"/>
        <v>0</v>
      </c>
      <c r="BH59" s="255">
        <f t="shared" si="43"/>
        <v>0</v>
      </c>
      <c r="BI59" s="225">
        <f t="shared" ref="BI59:BR59" si="141">IFERROR(RANK(AY59,$AY59:$BH59,0)+COUNTIF($AY59:AY59,AY59)-1,"")</f>
        <v>1</v>
      </c>
      <c r="BJ59" s="225">
        <f t="shared" si="141"/>
        <v>2</v>
      </c>
      <c r="BK59" s="225">
        <f t="shared" si="141"/>
        <v>3</v>
      </c>
      <c r="BL59" s="225">
        <f t="shared" si="141"/>
        <v>4</v>
      </c>
      <c r="BM59" s="225">
        <f t="shared" si="141"/>
        <v>5</v>
      </c>
      <c r="BN59" s="225">
        <f t="shared" si="141"/>
        <v>6</v>
      </c>
      <c r="BO59" s="225">
        <f t="shared" si="141"/>
        <v>7</v>
      </c>
      <c r="BP59" s="225">
        <f t="shared" si="141"/>
        <v>8</v>
      </c>
      <c r="BQ59" s="225">
        <f t="shared" si="141"/>
        <v>9</v>
      </c>
      <c r="BR59" s="225">
        <f t="shared" si="141"/>
        <v>10</v>
      </c>
      <c r="BS59" s="379" t="str">
        <f t="shared" si="45"/>
        <v>dapat mengidentifikasi  waktu dengan menggunakan jam analog</v>
      </c>
      <c r="BT59" s="377" t="str">
        <f t="shared" si="46"/>
        <v xml:space="preserve">dapat menyebutkan kegiatan sehari-hari menggunakan simple present </v>
      </c>
      <c r="BU59" s="377" t="str">
        <f t="shared" si="47"/>
        <v>dapat menuliskan kegiatan sehari-hari dengan menggunakan adverbs of frequency (always, usually, sometimes, never)</v>
      </c>
      <c r="BV59" s="377" t="str">
        <f t="shared" si="48"/>
        <v>dapat mengidentifikasi jenis-jenis kendaraan</v>
      </c>
      <c r="BW59" s="377" t="str">
        <f t="shared" si="49"/>
        <v>dapat membuat kalimat sederhana tentang kendaraan</v>
      </c>
      <c r="BX59" s="377">
        <f t="shared" si="50"/>
        <v>0</v>
      </c>
      <c r="BY59" s="377">
        <f t="shared" si="51"/>
        <v>0</v>
      </c>
      <c r="BZ59" s="377">
        <f t="shared" si="52"/>
        <v>0</v>
      </c>
      <c r="CA59" s="377">
        <f t="shared" si="53"/>
        <v>0</v>
      </c>
      <c r="CB59" s="377">
        <f t="shared" si="54"/>
        <v>0</v>
      </c>
      <c r="CC59" s="257" t="str">
        <f t="shared" si="55"/>
        <v>Kompetensi dalam hal  sudah tercapai.</v>
      </c>
      <c r="CD59"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0" spans="1:82" ht="13.5" customHeight="1">
      <c r="A60" s="190"/>
      <c r="B60" s="208">
        <f>'DATA PESERTA DIDIK'!A50</f>
        <v>0</v>
      </c>
      <c r="C60" s="248">
        <f>'DATA PESERTA DIDIK'!D50</f>
        <v>0</v>
      </c>
      <c r="D60" s="249"/>
      <c r="E60" s="249"/>
      <c r="F60" s="249"/>
      <c r="G60" s="249"/>
      <c r="H60" s="249"/>
      <c r="I60" s="249"/>
      <c r="J60" s="249"/>
      <c r="K60" s="249"/>
      <c r="L60" s="249"/>
      <c r="M60" s="249"/>
      <c r="N60" s="250" t="str">
        <f t="shared" si="117"/>
        <v>-</v>
      </c>
      <c r="O60" s="251"/>
      <c r="P60" s="251"/>
      <c r="Q60" s="250" t="str">
        <f t="shared" si="11"/>
        <v>-</v>
      </c>
      <c r="R60" s="250" t="str">
        <f t="shared" si="12"/>
        <v>-</v>
      </c>
      <c r="S60" s="190"/>
      <c r="T60" s="190"/>
      <c r="U60" s="253" t="str">
        <f t="shared" si="13"/>
        <v/>
      </c>
      <c r="V60" s="253" t="str">
        <f t="shared" si="14"/>
        <v/>
      </c>
      <c r="W60" s="253" t="str">
        <f t="shared" si="15"/>
        <v/>
      </c>
      <c r="X60" s="253" t="str">
        <f t="shared" si="16"/>
        <v/>
      </c>
      <c r="Y60" s="253" t="str">
        <f t="shared" si="17"/>
        <v/>
      </c>
      <c r="Z60" s="253" t="str">
        <f t="shared" si="18"/>
        <v/>
      </c>
      <c r="AA60" s="253" t="str">
        <f t="shared" si="19"/>
        <v/>
      </c>
      <c r="AB60" s="253" t="str">
        <f t="shared" si="20"/>
        <v/>
      </c>
      <c r="AC60" s="253" t="str">
        <f t="shared" si="21"/>
        <v/>
      </c>
      <c r="AD60" s="253" t="str">
        <f t="shared" si="22"/>
        <v/>
      </c>
      <c r="AE60" s="254" t="str">
        <f t="shared" ref="AE60:AN60" si="142">IFERROR(RANK(U60,$U60:$AD60,0)+COUNTIF($U60:U60,U60)-1,"")</f>
        <v/>
      </c>
      <c r="AF60" s="254" t="str">
        <f t="shared" si="142"/>
        <v/>
      </c>
      <c r="AG60" s="254" t="str">
        <f t="shared" si="142"/>
        <v/>
      </c>
      <c r="AH60" s="254" t="str">
        <f t="shared" si="142"/>
        <v/>
      </c>
      <c r="AI60" s="254" t="str">
        <f t="shared" si="142"/>
        <v/>
      </c>
      <c r="AJ60" s="254" t="str">
        <f t="shared" si="142"/>
        <v/>
      </c>
      <c r="AK60" s="254" t="str">
        <f t="shared" si="142"/>
        <v/>
      </c>
      <c r="AL60" s="254" t="str">
        <f t="shared" si="142"/>
        <v/>
      </c>
      <c r="AM60" s="254" t="str">
        <f t="shared" si="142"/>
        <v/>
      </c>
      <c r="AN60" s="254" t="str">
        <f t="shared" si="142"/>
        <v/>
      </c>
      <c r="AO60" s="379" t="str">
        <f t="shared" si="24"/>
        <v/>
      </c>
      <c r="AP60" s="380" t="str">
        <f t="shared" si="25"/>
        <v/>
      </c>
      <c r="AQ60" s="380" t="str">
        <f t="shared" si="26"/>
        <v/>
      </c>
      <c r="AR60" s="380" t="str">
        <f t="shared" si="27"/>
        <v/>
      </c>
      <c r="AS60" s="380" t="str">
        <f t="shared" si="28"/>
        <v/>
      </c>
      <c r="AT60" s="380" t="str">
        <f t="shared" si="29"/>
        <v/>
      </c>
      <c r="AU60" s="380" t="str">
        <f t="shared" si="30"/>
        <v/>
      </c>
      <c r="AV60" s="380" t="str">
        <f t="shared" si="31"/>
        <v/>
      </c>
      <c r="AW60" s="380" t="str">
        <f t="shared" si="32"/>
        <v/>
      </c>
      <c r="AX60" s="380" t="str">
        <f t="shared" si="33"/>
        <v/>
      </c>
      <c r="AY60" s="255">
        <f t="shared" si="34"/>
        <v>0</v>
      </c>
      <c r="AZ60" s="255">
        <f t="shared" si="35"/>
        <v>0</v>
      </c>
      <c r="BA60" s="255">
        <f t="shared" si="36"/>
        <v>0</v>
      </c>
      <c r="BB60" s="255">
        <f t="shared" si="37"/>
        <v>0</v>
      </c>
      <c r="BC60" s="255">
        <f t="shared" si="38"/>
        <v>0</v>
      </c>
      <c r="BD60" s="255">
        <f t="shared" si="39"/>
        <v>0</v>
      </c>
      <c r="BE60" s="255">
        <f t="shared" si="40"/>
        <v>0</v>
      </c>
      <c r="BF60" s="255">
        <f t="shared" si="41"/>
        <v>0</v>
      </c>
      <c r="BG60" s="255">
        <f t="shared" si="42"/>
        <v>0</v>
      </c>
      <c r="BH60" s="255">
        <f t="shared" si="43"/>
        <v>0</v>
      </c>
      <c r="BI60" s="225">
        <f t="shared" ref="BI60:BR60" si="143">IFERROR(RANK(AY60,$AY60:$BH60,0)+COUNTIF($AY60:AY60,AY60)-1,"")</f>
        <v>1</v>
      </c>
      <c r="BJ60" s="225">
        <f t="shared" si="143"/>
        <v>2</v>
      </c>
      <c r="BK60" s="225">
        <f t="shared" si="143"/>
        <v>3</v>
      </c>
      <c r="BL60" s="225">
        <f t="shared" si="143"/>
        <v>4</v>
      </c>
      <c r="BM60" s="225">
        <f t="shared" si="143"/>
        <v>5</v>
      </c>
      <c r="BN60" s="225">
        <f t="shared" si="143"/>
        <v>6</v>
      </c>
      <c r="BO60" s="225">
        <f t="shared" si="143"/>
        <v>7</v>
      </c>
      <c r="BP60" s="225">
        <f t="shared" si="143"/>
        <v>8</v>
      </c>
      <c r="BQ60" s="225">
        <f t="shared" si="143"/>
        <v>9</v>
      </c>
      <c r="BR60" s="225">
        <f t="shared" si="143"/>
        <v>10</v>
      </c>
      <c r="BS60" s="379" t="str">
        <f t="shared" si="45"/>
        <v>dapat mengidentifikasi  waktu dengan menggunakan jam analog</v>
      </c>
      <c r="BT60" s="377" t="str">
        <f t="shared" si="46"/>
        <v xml:space="preserve">dapat menyebutkan kegiatan sehari-hari menggunakan simple present </v>
      </c>
      <c r="BU60" s="377" t="str">
        <f t="shared" si="47"/>
        <v>dapat menuliskan kegiatan sehari-hari dengan menggunakan adverbs of frequency (always, usually, sometimes, never)</v>
      </c>
      <c r="BV60" s="377" t="str">
        <f t="shared" si="48"/>
        <v>dapat mengidentifikasi jenis-jenis kendaraan</v>
      </c>
      <c r="BW60" s="377" t="str">
        <f t="shared" si="49"/>
        <v>dapat membuat kalimat sederhana tentang kendaraan</v>
      </c>
      <c r="BX60" s="377">
        <f t="shared" si="50"/>
        <v>0</v>
      </c>
      <c r="BY60" s="377">
        <f t="shared" si="51"/>
        <v>0</v>
      </c>
      <c r="BZ60" s="377">
        <f t="shared" si="52"/>
        <v>0</v>
      </c>
      <c r="CA60" s="377">
        <f t="shared" si="53"/>
        <v>0</v>
      </c>
      <c r="CB60" s="377">
        <f t="shared" si="54"/>
        <v>0</v>
      </c>
      <c r="CC60" s="257" t="str">
        <f t="shared" si="55"/>
        <v>Kompetensi dalam hal  sudah tercapai.</v>
      </c>
      <c r="CD60"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1" spans="1:82" ht="13.5" customHeight="1">
      <c r="A61" s="190"/>
      <c r="B61" s="208">
        <f>'DATA PESERTA DIDIK'!A51</f>
        <v>0</v>
      </c>
      <c r="C61" s="248">
        <f>'DATA PESERTA DIDIK'!D51</f>
        <v>0</v>
      </c>
      <c r="D61" s="249"/>
      <c r="E61" s="249"/>
      <c r="F61" s="249"/>
      <c r="G61" s="249"/>
      <c r="H61" s="249"/>
      <c r="I61" s="249"/>
      <c r="J61" s="249"/>
      <c r="K61" s="249"/>
      <c r="L61" s="249"/>
      <c r="M61" s="249"/>
      <c r="N61" s="250" t="str">
        <f t="shared" si="117"/>
        <v>-</v>
      </c>
      <c r="O61" s="251"/>
      <c r="P61" s="251"/>
      <c r="Q61" s="250" t="str">
        <f t="shared" si="11"/>
        <v>-</v>
      </c>
      <c r="R61" s="250" t="str">
        <f t="shared" si="12"/>
        <v>-</v>
      </c>
      <c r="S61" s="190"/>
      <c r="T61" s="190"/>
      <c r="U61" s="253" t="str">
        <f t="shared" si="13"/>
        <v/>
      </c>
      <c r="V61" s="253" t="str">
        <f t="shared" si="14"/>
        <v/>
      </c>
      <c r="W61" s="253" t="str">
        <f t="shared" si="15"/>
        <v/>
      </c>
      <c r="X61" s="253" t="str">
        <f t="shared" si="16"/>
        <v/>
      </c>
      <c r="Y61" s="253" t="str">
        <f t="shared" si="17"/>
        <v/>
      </c>
      <c r="Z61" s="253" t="str">
        <f t="shared" si="18"/>
        <v/>
      </c>
      <c r="AA61" s="253" t="str">
        <f t="shared" si="19"/>
        <v/>
      </c>
      <c r="AB61" s="253" t="str">
        <f t="shared" si="20"/>
        <v/>
      </c>
      <c r="AC61" s="253" t="str">
        <f t="shared" si="21"/>
        <v/>
      </c>
      <c r="AD61" s="253" t="str">
        <f t="shared" si="22"/>
        <v/>
      </c>
      <c r="AE61" s="254" t="str">
        <f t="shared" ref="AE61:AN61" si="144">IFERROR(RANK(U61,$U61:$AD61,0)+COUNTIF($U61:U61,U61)-1,"")</f>
        <v/>
      </c>
      <c r="AF61" s="254" t="str">
        <f t="shared" si="144"/>
        <v/>
      </c>
      <c r="AG61" s="254" t="str">
        <f t="shared" si="144"/>
        <v/>
      </c>
      <c r="AH61" s="254" t="str">
        <f t="shared" si="144"/>
        <v/>
      </c>
      <c r="AI61" s="254" t="str">
        <f t="shared" si="144"/>
        <v/>
      </c>
      <c r="AJ61" s="254" t="str">
        <f t="shared" si="144"/>
        <v/>
      </c>
      <c r="AK61" s="254" t="str">
        <f t="shared" si="144"/>
        <v/>
      </c>
      <c r="AL61" s="254" t="str">
        <f t="shared" si="144"/>
        <v/>
      </c>
      <c r="AM61" s="254" t="str">
        <f t="shared" si="144"/>
        <v/>
      </c>
      <c r="AN61" s="254" t="str">
        <f t="shared" si="144"/>
        <v/>
      </c>
      <c r="AO61" s="379" t="str">
        <f t="shared" si="24"/>
        <v/>
      </c>
      <c r="AP61" s="380" t="str">
        <f t="shared" si="25"/>
        <v/>
      </c>
      <c r="AQ61" s="380" t="str">
        <f t="shared" si="26"/>
        <v/>
      </c>
      <c r="AR61" s="380" t="str">
        <f t="shared" si="27"/>
        <v/>
      </c>
      <c r="AS61" s="380" t="str">
        <f t="shared" si="28"/>
        <v/>
      </c>
      <c r="AT61" s="380" t="str">
        <f t="shared" si="29"/>
        <v/>
      </c>
      <c r="AU61" s="380" t="str">
        <f t="shared" si="30"/>
        <v/>
      </c>
      <c r="AV61" s="380" t="str">
        <f t="shared" si="31"/>
        <v/>
      </c>
      <c r="AW61" s="380" t="str">
        <f t="shared" si="32"/>
        <v/>
      </c>
      <c r="AX61" s="380" t="str">
        <f t="shared" si="33"/>
        <v/>
      </c>
      <c r="AY61" s="255">
        <f t="shared" si="34"/>
        <v>0</v>
      </c>
      <c r="AZ61" s="255">
        <f t="shared" si="35"/>
        <v>0</v>
      </c>
      <c r="BA61" s="255">
        <f t="shared" si="36"/>
        <v>0</v>
      </c>
      <c r="BB61" s="255">
        <f t="shared" si="37"/>
        <v>0</v>
      </c>
      <c r="BC61" s="255">
        <f t="shared" si="38"/>
        <v>0</v>
      </c>
      <c r="BD61" s="255">
        <f t="shared" si="39"/>
        <v>0</v>
      </c>
      <c r="BE61" s="255">
        <f t="shared" si="40"/>
        <v>0</v>
      </c>
      <c r="BF61" s="255">
        <f t="shared" si="41"/>
        <v>0</v>
      </c>
      <c r="BG61" s="255">
        <f t="shared" si="42"/>
        <v>0</v>
      </c>
      <c r="BH61" s="255">
        <f t="shared" si="43"/>
        <v>0</v>
      </c>
      <c r="BI61" s="225">
        <f t="shared" ref="BI61:BR61" si="145">IFERROR(RANK(AY61,$AY61:$BH61,0)+COUNTIF($AY61:AY61,AY61)-1,"")</f>
        <v>1</v>
      </c>
      <c r="BJ61" s="225">
        <f t="shared" si="145"/>
        <v>2</v>
      </c>
      <c r="BK61" s="225">
        <f t="shared" si="145"/>
        <v>3</v>
      </c>
      <c r="BL61" s="225">
        <f t="shared" si="145"/>
        <v>4</v>
      </c>
      <c r="BM61" s="225">
        <f t="shared" si="145"/>
        <v>5</v>
      </c>
      <c r="BN61" s="225">
        <f t="shared" si="145"/>
        <v>6</v>
      </c>
      <c r="BO61" s="225">
        <f t="shared" si="145"/>
        <v>7</v>
      </c>
      <c r="BP61" s="225">
        <f t="shared" si="145"/>
        <v>8</v>
      </c>
      <c r="BQ61" s="225">
        <f t="shared" si="145"/>
        <v>9</v>
      </c>
      <c r="BR61" s="225">
        <f t="shared" si="145"/>
        <v>10</v>
      </c>
      <c r="BS61" s="379" t="str">
        <f t="shared" si="45"/>
        <v>dapat mengidentifikasi  waktu dengan menggunakan jam analog</v>
      </c>
      <c r="BT61" s="377" t="str">
        <f t="shared" si="46"/>
        <v xml:space="preserve">dapat menyebutkan kegiatan sehari-hari menggunakan simple present </v>
      </c>
      <c r="BU61" s="377" t="str">
        <f t="shared" si="47"/>
        <v>dapat menuliskan kegiatan sehari-hari dengan menggunakan adverbs of frequency (always, usually, sometimes, never)</v>
      </c>
      <c r="BV61" s="377" t="str">
        <f t="shared" si="48"/>
        <v>dapat mengidentifikasi jenis-jenis kendaraan</v>
      </c>
      <c r="BW61" s="377" t="str">
        <f t="shared" si="49"/>
        <v>dapat membuat kalimat sederhana tentang kendaraan</v>
      </c>
      <c r="BX61" s="377">
        <f t="shared" si="50"/>
        <v>0</v>
      </c>
      <c r="BY61" s="377">
        <f t="shared" si="51"/>
        <v>0</v>
      </c>
      <c r="BZ61" s="377">
        <f t="shared" si="52"/>
        <v>0</v>
      </c>
      <c r="CA61" s="377">
        <f t="shared" si="53"/>
        <v>0</v>
      </c>
      <c r="CB61" s="377">
        <f t="shared" si="54"/>
        <v>0</v>
      </c>
      <c r="CC61" s="257" t="str">
        <f t="shared" si="55"/>
        <v>Kompetensi dalam hal  sudah tercapai.</v>
      </c>
      <c r="CD61"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2" spans="1:82" ht="13.5" customHeight="1">
      <c r="A62" s="190"/>
      <c r="B62" s="208">
        <f>'DATA PESERTA DIDIK'!A52</f>
        <v>0</v>
      </c>
      <c r="C62" s="248">
        <f>'DATA PESERTA DIDIK'!D52</f>
        <v>0</v>
      </c>
      <c r="D62" s="249"/>
      <c r="E62" s="249"/>
      <c r="F62" s="249"/>
      <c r="G62" s="249"/>
      <c r="H62" s="249"/>
      <c r="I62" s="249"/>
      <c r="J62" s="249"/>
      <c r="K62" s="249"/>
      <c r="L62" s="249"/>
      <c r="M62" s="249"/>
      <c r="N62" s="250" t="str">
        <f t="shared" si="117"/>
        <v>-</v>
      </c>
      <c r="O62" s="251"/>
      <c r="P62" s="251"/>
      <c r="Q62" s="250" t="str">
        <f t="shared" si="11"/>
        <v>-</v>
      </c>
      <c r="R62" s="250" t="str">
        <f t="shared" si="12"/>
        <v>-</v>
      </c>
      <c r="S62" s="190"/>
      <c r="T62" s="190"/>
      <c r="U62" s="253" t="str">
        <f t="shared" si="13"/>
        <v/>
      </c>
      <c r="V62" s="253" t="str">
        <f t="shared" si="14"/>
        <v/>
      </c>
      <c r="W62" s="253" t="str">
        <f t="shared" si="15"/>
        <v/>
      </c>
      <c r="X62" s="253" t="str">
        <f t="shared" si="16"/>
        <v/>
      </c>
      <c r="Y62" s="253" t="str">
        <f t="shared" si="17"/>
        <v/>
      </c>
      <c r="Z62" s="253" t="str">
        <f t="shared" si="18"/>
        <v/>
      </c>
      <c r="AA62" s="253" t="str">
        <f t="shared" si="19"/>
        <v/>
      </c>
      <c r="AB62" s="253" t="str">
        <f t="shared" si="20"/>
        <v/>
      </c>
      <c r="AC62" s="253" t="str">
        <f t="shared" si="21"/>
        <v/>
      </c>
      <c r="AD62" s="253" t="str">
        <f t="shared" si="22"/>
        <v/>
      </c>
      <c r="AE62" s="254" t="str">
        <f t="shared" ref="AE62:AN62" si="146">IFERROR(RANK(U62,$U62:$AD62,0)+COUNTIF($U62:U62,U62)-1,"")</f>
        <v/>
      </c>
      <c r="AF62" s="254" t="str">
        <f t="shared" si="146"/>
        <v/>
      </c>
      <c r="AG62" s="254" t="str">
        <f t="shared" si="146"/>
        <v/>
      </c>
      <c r="AH62" s="254" t="str">
        <f t="shared" si="146"/>
        <v/>
      </c>
      <c r="AI62" s="254" t="str">
        <f t="shared" si="146"/>
        <v/>
      </c>
      <c r="AJ62" s="254" t="str">
        <f t="shared" si="146"/>
        <v/>
      </c>
      <c r="AK62" s="254" t="str">
        <f t="shared" si="146"/>
        <v/>
      </c>
      <c r="AL62" s="254" t="str">
        <f t="shared" si="146"/>
        <v/>
      </c>
      <c r="AM62" s="254" t="str">
        <f t="shared" si="146"/>
        <v/>
      </c>
      <c r="AN62" s="254" t="str">
        <f t="shared" si="146"/>
        <v/>
      </c>
      <c r="AO62" s="379" t="str">
        <f t="shared" si="24"/>
        <v/>
      </c>
      <c r="AP62" s="380" t="str">
        <f t="shared" si="25"/>
        <v/>
      </c>
      <c r="AQ62" s="380" t="str">
        <f t="shared" si="26"/>
        <v/>
      </c>
      <c r="AR62" s="380" t="str">
        <f t="shared" si="27"/>
        <v/>
      </c>
      <c r="AS62" s="380" t="str">
        <f t="shared" si="28"/>
        <v/>
      </c>
      <c r="AT62" s="380" t="str">
        <f t="shared" si="29"/>
        <v/>
      </c>
      <c r="AU62" s="380" t="str">
        <f t="shared" si="30"/>
        <v/>
      </c>
      <c r="AV62" s="380" t="str">
        <f t="shared" si="31"/>
        <v/>
      </c>
      <c r="AW62" s="380" t="str">
        <f t="shared" si="32"/>
        <v/>
      </c>
      <c r="AX62" s="380" t="str">
        <f t="shared" si="33"/>
        <v/>
      </c>
      <c r="AY62" s="255">
        <f t="shared" si="34"/>
        <v>0</v>
      </c>
      <c r="AZ62" s="255">
        <f t="shared" si="35"/>
        <v>0</v>
      </c>
      <c r="BA62" s="255">
        <f t="shared" si="36"/>
        <v>0</v>
      </c>
      <c r="BB62" s="255">
        <f t="shared" si="37"/>
        <v>0</v>
      </c>
      <c r="BC62" s="255">
        <f t="shared" si="38"/>
        <v>0</v>
      </c>
      <c r="BD62" s="255">
        <f t="shared" si="39"/>
        <v>0</v>
      </c>
      <c r="BE62" s="255">
        <f t="shared" si="40"/>
        <v>0</v>
      </c>
      <c r="BF62" s="255">
        <f t="shared" si="41"/>
        <v>0</v>
      </c>
      <c r="BG62" s="255">
        <f t="shared" si="42"/>
        <v>0</v>
      </c>
      <c r="BH62" s="255">
        <f t="shared" si="43"/>
        <v>0</v>
      </c>
      <c r="BI62" s="225">
        <f t="shared" ref="BI62:BR62" si="147">IFERROR(RANK(AY62,$AY62:$BH62,0)+COUNTIF($AY62:AY62,AY62)-1,"")</f>
        <v>1</v>
      </c>
      <c r="BJ62" s="225">
        <f t="shared" si="147"/>
        <v>2</v>
      </c>
      <c r="BK62" s="225">
        <f t="shared" si="147"/>
        <v>3</v>
      </c>
      <c r="BL62" s="225">
        <f t="shared" si="147"/>
        <v>4</v>
      </c>
      <c r="BM62" s="225">
        <f t="shared" si="147"/>
        <v>5</v>
      </c>
      <c r="BN62" s="225">
        <f t="shared" si="147"/>
        <v>6</v>
      </c>
      <c r="BO62" s="225">
        <f t="shared" si="147"/>
        <v>7</v>
      </c>
      <c r="BP62" s="225">
        <f t="shared" si="147"/>
        <v>8</v>
      </c>
      <c r="BQ62" s="225">
        <f t="shared" si="147"/>
        <v>9</v>
      </c>
      <c r="BR62" s="225">
        <f t="shared" si="147"/>
        <v>10</v>
      </c>
      <c r="BS62" s="379" t="str">
        <f t="shared" si="45"/>
        <v>dapat mengidentifikasi  waktu dengan menggunakan jam analog</v>
      </c>
      <c r="BT62" s="377" t="str">
        <f t="shared" si="46"/>
        <v xml:space="preserve">dapat menyebutkan kegiatan sehari-hari menggunakan simple present </v>
      </c>
      <c r="BU62" s="377" t="str">
        <f t="shared" si="47"/>
        <v>dapat menuliskan kegiatan sehari-hari dengan menggunakan adverbs of frequency (always, usually, sometimes, never)</v>
      </c>
      <c r="BV62" s="377" t="str">
        <f t="shared" si="48"/>
        <v>dapat mengidentifikasi jenis-jenis kendaraan</v>
      </c>
      <c r="BW62" s="377" t="str">
        <f t="shared" si="49"/>
        <v>dapat membuat kalimat sederhana tentang kendaraan</v>
      </c>
      <c r="BX62" s="377">
        <f t="shared" si="50"/>
        <v>0</v>
      </c>
      <c r="BY62" s="377">
        <f t="shared" si="51"/>
        <v>0</v>
      </c>
      <c r="BZ62" s="377">
        <f t="shared" si="52"/>
        <v>0</v>
      </c>
      <c r="CA62" s="377">
        <f t="shared" si="53"/>
        <v>0</v>
      </c>
      <c r="CB62" s="377">
        <f t="shared" si="54"/>
        <v>0</v>
      </c>
      <c r="CC62" s="257" t="str">
        <f t="shared" si="55"/>
        <v>Kompetensi dalam hal  sudah tercapai.</v>
      </c>
      <c r="CD62"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3" spans="1:82" ht="13.5" customHeight="1">
      <c r="A63" s="190"/>
      <c r="B63" s="208">
        <f>'DATA PESERTA DIDIK'!A53</f>
        <v>0</v>
      </c>
      <c r="C63" s="248">
        <f>'DATA PESERTA DIDIK'!D53</f>
        <v>0</v>
      </c>
      <c r="D63" s="249"/>
      <c r="E63" s="249"/>
      <c r="F63" s="249"/>
      <c r="G63" s="249"/>
      <c r="H63" s="249"/>
      <c r="I63" s="249"/>
      <c r="J63" s="249"/>
      <c r="K63" s="249"/>
      <c r="L63" s="249"/>
      <c r="M63" s="249"/>
      <c r="N63" s="250" t="str">
        <f t="shared" si="117"/>
        <v>-</v>
      </c>
      <c r="O63" s="251"/>
      <c r="P63" s="251"/>
      <c r="Q63" s="250" t="str">
        <f t="shared" si="11"/>
        <v>-</v>
      </c>
      <c r="R63" s="250" t="str">
        <f t="shared" si="12"/>
        <v>-</v>
      </c>
      <c r="S63" s="190"/>
      <c r="T63" s="190"/>
      <c r="U63" s="253" t="str">
        <f t="shared" si="13"/>
        <v/>
      </c>
      <c r="V63" s="253" t="str">
        <f t="shared" si="14"/>
        <v/>
      </c>
      <c r="W63" s="253" t="str">
        <f t="shared" si="15"/>
        <v/>
      </c>
      <c r="X63" s="253" t="str">
        <f t="shared" si="16"/>
        <v/>
      </c>
      <c r="Y63" s="253" t="str">
        <f t="shared" si="17"/>
        <v/>
      </c>
      <c r="Z63" s="253" t="str">
        <f t="shared" si="18"/>
        <v/>
      </c>
      <c r="AA63" s="253" t="str">
        <f t="shared" si="19"/>
        <v/>
      </c>
      <c r="AB63" s="253" t="str">
        <f t="shared" si="20"/>
        <v/>
      </c>
      <c r="AC63" s="253" t="str">
        <f t="shared" si="21"/>
        <v/>
      </c>
      <c r="AD63" s="253" t="str">
        <f t="shared" si="22"/>
        <v/>
      </c>
      <c r="AE63" s="254" t="str">
        <f t="shared" ref="AE63:AN63" si="148">IFERROR(RANK(U63,$U63:$AD63,0)+COUNTIF($U63:U63,U63)-1,"")</f>
        <v/>
      </c>
      <c r="AF63" s="254" t="str">
        <f t="shared" si="148"/>
        <v/>
      </c>
      <c r="AG63" s="254" t="str">
        <f t="shared" si="148"/>
        <v/>
      </c>
      <c r="AH63" s="254" t="str">
        <f t="shared" si="148"/>
        <v/>
      </c>
      <c r="AI63" s="254" t="str">
        <f t="shared" si="148"/>
        <v/>
      </c>
      <c r="AJ63" s="254" t="str">
        <f t="shared" si="148"/>
        <v/>
      </c>
      <c r="AK63" s="254" t="str">
        <f t="shared" si="148"/>
        <v/>
      </c>
      <c r="AL63" s="254" t="str">
        <f t="shared" si="148"/>
        <v/>
      </c>
      <c r="AM63" s="254" t="str">
        <f t="shared" si="148"/>
        <v/>
      </c>
      <c r="AN63" s="254" t="str">
        <f t="shared" si="148"/>
        <v/>
      </c>
      <c r="AO63" s="379" t="str">
        <f t="shared" si="24"/>
        <v/>
      </c>
      <c r="AP63" s="380" t="str">
        <f t="shared" si="25"/>
        <v/>
      </c>
      <c r="AQ63" s="380" t="str">
        <f t="shared" si="26"/>
        <v/>
      </c>
      <c r="AR63" s="380" t="str">
        <f t="shared" si="27"/>
        <v/>
      </c>
      <c r="AS63" s="380" t="str">
        <f t="shared" si="28"/>
        <v/>
      </c>
      <c r="AT63" s="380" t="str">
        <f t="shared" si="29"/>
        <v/>
      </c>
      <c r="AU63" s="380" t="str">
        <f t="shared" si="30"/>
        <v/>
      </c>
      <c r="AV63" s="380" t="str">
        <f t="shared" si="31"/>
        <v/>
      </c>
      <c r="AW63" s="380" t="str">
        <f t="shared" si="32"/>
        <v/>
      </c>
      <c r="AX63" s="380" t="str">
        <f t="shared" si="33"/>
        <v/>
      </c>
      <c r="AY63" s="255">
        <f t="shared" si="34"/>
        <v>0</v>
      </c>
      <c r="AZ63" s="255">
        <f t="shared" si="35"/>
        <v>0</v>
      </c>
      <c r="BA63" s="255">
        <f t="shared" si="36"/>
        <v>0</v>
      </c>
      <c r="BB63" s="255">
        <f t="shared" si="37"/>
        <v>0</v>
      </c>
      <c r="BC63" s="255">
        <f t="shared" si="38"/>
        <v>0</v>
      </c>
      <c r="BD63" s="255">
        <f t="shared" si="39"/>
        <v>0</v>
      </c>
      <c r="BE63" s="255">
        <f t="shared" si="40"/>
        <v>0</v>
      </c>
      <c r="BF63" s="255">
        <f t="shared" si="41"/>
        <v>0</v>
      </c>
      <c r="BG63" s="255">
        <f t="shared" si="42"/>
        <v>0</v>
      </c>
      <c r="BH63" s="255">
        <f t="shared" si="43"/>
        <v>0</v>
      </c>
      <c r="BI63" s="225">
        <f t="shared" ref="BI63:BR63" si="149">IFERROR(RANK(AY63,$AY63:$BH63,0)+COUNTIF($AY63:AY63,AY63)-1,"")</f>
        <v>1</v>
      </c>
      <c r="BJ63" s="225">
        <f t="shared" si="149"/>
        <v>2</v>
      </c>
      <c r="BK63" s="225">
        <f t="shared" si="149"/>
        <v>3</v>
      </c>
      <c r="BL63" s="225">
        <f t="shared" si="149"/>
        <v>4</v>
      </c>
      <c r="BM63" s="225">
        <f t="shared" si="149"/>
        <v>5</v>
      </c>
      <c r="BN63" s="225">
        <f t="shared" si="149"/>
        <v>6</v>
      </c>
      <c r="BO63" s="225">
        <f t="shared" si="149"/>
        <v>7</v>
      </c>
      <c r="BP63" s="225">
        <f t="shared" si="149"/>
        <v>8</v>
      </c>
      <c r="BQ63" s="225">
        <f t="shared" si="149"/>
        <v>9</v>
      </c>
      <c r="BR63" s="225">
        <f t="shared" si="149"/>
        <v>10</v>
      </c>
      <c r="BS63" s="379" t="str">
        <f t="shared" si="45"/>
        <v>dapat mengidentifikasi  waktu dengan menggunakan jam analog</v>
      </c>
      <c r="BT63" s="377" t="str">
        <f t="shared" si="46"/>
        <v xml:space="preserve">dapat menyebutkan kegiatan sehari-hari menggunakan simple present </v>
      </c>
      <c r="BU63" s="377" t="str">
        <f t="shared" si="47"/>
        <v>dapat menuliskan kegiatan sehari-hari dengan menggunakan adverbs of frequency (always, usually, sometimes, never)</v>
      </c>
      <c r="BV63" s="377" t="str">
        <f t="shared" si="48"/>
        <v>dapat mengidentifikasi jenis-jenis kendaraan</v>
      </c>
      <c r="BW63" s="377" t="str">
        <f t="shared" si="49"/>
        <v>dapat membuat kalimat sederhana tentang kendaraan</v>
      </c>
      <c r="BX63" s="377">
        <f t="shared" si="50"/>
        <v>0</v>
      </c>
      <c r="BY63" s="377">
        <f t="shared" si="51"/>
        <v>0</v>
      </c>
      <c r="BZ63" s="377">
        <f t="shared" si="52"/>
        <v>0</v>
      </c>
      <c r="CA63" s="377">
        <f t="shared" si="53"/>
        <v>0</v>
      </c>
      <c r="CB63" s="377">
        <f t="shared" si="54"/>
        <v>0</v>
      </c>
      <c r="CC63" s="257" t="str">
        <f t="shared" si="55"/>
        <v>Kompetensi dalam hal  sudah tercapai.</v>
      </c>
      <c r="CD63"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4" spans="1:82" ht="13.5" customHeight="1">
      <c r="A64" s="190"/>
      <c r="B64" s="208">
        <f>'DATA PESERTA DIDIK'!A54</f>
        <v>0</v>
      </c>
      <c r="C64" s="248">
        <f>'DATA PESERTA DIDIK'!D54</f>
        <v>0</v>
      </c>
      <c r="D64" s="249"/>
      <c r="E64" s="249"/>
      <c r="F64" s="249"/>
      <c r="G64" s="249"/>
      <c r="H64" s="249"/>
      <c r="I64" s="249"/>
      <c r="J64" s="249"/>
      <c r="K64" s="249"/>
      <c r="L64" s="249"/>
      <c r="M64" s="249"/>
      <c r="N64" s="250" t="str">
        <f t="shared" si="117"/>
        <v>-</v>
      </c>
      <c r="O64" s="251"/>
      <c r="P64" s="251"/>
      <c r="Q64" s="250" t="str">
        <f t="shared" si="11"/>
        <v>-</v>
      </c>
      <c r="R64" s="250" t="str">
        <f t="shared" si="12"/>
        <v>-</v>
      </c>
      <c r="S64" s="190"/>
      <c r="T64" s="190"/>
      <c r="U64" s="253" t="str">
        <f t="shared" si="13"/>
        <v/>
      </c>
      <c r="V64" s="253" t="str">
        <f t="shared" si="14"/>
        <v/>
      </c>
      <c r="W64" s="253" t="str">
        <f t="shared" si="15"/>
        <v/>
      </c>
      <c r="X64" s="253" t="str">
        <f t="shared" si="16"/>
        <v/>
      </c>
      <c r="Y64" s="253" t="str">
        <f t="shared" si="17"/>
        <v/>
      </c>
      <c r="Z64" s="253" t="str">
        <f t="shared" si="18"/>
        <v/>
      </c>
      <c r="AA64" s="253" t="str">
        <f t="shared" si="19"/>
        <v/>
      </c>
      <c r="AB64" s="253" t="str">
        <f t="shared" si="20"/>
        <v/>
      </c>
      <c r="AC64" s="253" t="str">
        <f t="shared" si="21"/>
        <v/>
      </c>
      <c r="AD64" s="253" t="str">
        <f t="shared" si="22"/>
        <v/>
      </c>
      <c r="AE64" s="254" t="str">
        <f t="shared" ref="AE64:AN64" si="150">IFERROR(RANK(U64,$U64:$AD64,0)+COUNTIF($U64:U64,U64)-1,"")</f>
        <v/>
      </c>
      <c r="AF64" s="254" t="str">
        <f t="shared" si="150"/>
        <v/>
      </c>
      <c r="AG64" s="254" t="str">
        <f t="shared" si="150"/>
        <v/>
      </c>
      <c r="AH64" s="254" t="str">
        <f t="shared" si="150"/>
        <v/>
      </c>
      <c r="AI64" s="254" t="str">
        <f t="shared" si="150"/>
        <v/>
      </c>
      <c r="AJ64" s="254" t="str">
        <f t="shared" si="150"/>
        <v/>
      </c>
      <c r="AK64" s="254" t="str">
        <f t="shared" si="150"/>
        <v/>
      </c>
      <c r="AL64" s="254" t="str">
        <f t="shared" si="150"/>
        <v/>
      </c>
      <c r="AM64" s="254" t="str">
        <f t="shared" si="150"/>
        <v/>
      </c>
      <c r="AN64" s="254" t="str">
        <f t="shared" si="150"/>
        <v/>
      </c>
      <c r="AO64" s="379" t="str">
        <f t="shared" si="24"/>
        <v/>
      </c>
      <c r="AP64" s="380" t="str">
        <f t="shared" si="25"/>
        <v/>
      </c>
      <c r="AQ64" s="380" t="str">
        <f t="shared" si="26"/>
        <v/>
      </c>
      <c r="AR64" s="380" t="str">
        <f t="shared" si="27"/>
        <v/>
      </c>
      <c r="AS64" s="380" t="str">
        <f t="shared" si="28"/>
        <v/>
      </c>
      <c r="AT64" s="380" t="str">
        <f t="shared" si="29"/>
        <v/>
      </c>
      <c r="AU64" s="380" t="str">
        <f t="shared" si="30"/>
        <v/>
      </c>
      <c r="AV64" s="380" t="str">
        <f t="shared" si="31"/>
        <v/>
      </c>
      <c r="AW64" s="380" t="str">
        <f t="shared" si="32"/>
        <v/>
      </c>
      <c r="AX64" s="380" t="str">
        <f t="shared" si="33"/>
        <v/>
      </c>
      <c r="AY64" s="255">
        <f t="shared" si="34"/>
        <v>0</v>
      </c>
      <c r="AZ64" s="255">
        <f t="shared" si="35"/>
        <v>0</v>
      </c>
      <c r="BA64" s="255">
        <f t="shared" si="36"/>
        <v>0</v>
      </c>
      <c r="BB64" s="255">
        <f t="shared" si="37"/>
        <v>0</v>
      </c>
      <c r="BC64" s="255">
        <f t="shared" si="38"/>
        <v>0</v>
      </c>
      <c r="BD64" s="255">
        <f t="shared" si="39"/>
        <v>0</v>
      </c>
      <c r="BE64" s="255">
        <f t="shared" si="40"/>
        <v>0</v>
      </c>
      <c r="BF64" s="255">
        <f t="shared" si="41"/>
        <v>0</v>
      </c>
      <c r="BG64" s="255">
        <f t="shared" si="42"/>
        <v>0</v>
      </c>
      <c r="BH64" s="255">
        <f t="shared" si="43"/>
        <v>0</v>
      </c>
      <c r="BI64" s="225">
        <f t="shared" ref="BI64:BR64" si="151">IFERROR(RANK(AY64,$AY64:$BH64,0)+COUNTIF($AY64:AY64,AY64)-1,"")</f>
        <v>1</v>
      </c>
      <c r="BJ64" s="225">
        <f t="shared" si="151"/>
        <v>2</v>
      </c>
      <c r="BK64" s="225">
        <f t="shared" si="151"/>
        <v>3</v>
      </c>
      <c r="BL64" s="225">
        <f t="shared" si="151"/>
        <v>4</v>
      </c>
      <c r="BM64" s="225">
        <f t="shared" si="151"/>
        <v>5</v>
      </c>
      <c r="BN64" s="225">
        <f t="shared" si="151"/>
        <v>6</v>
      </c>
      <c r="BO64" s="225">
        <f t="shared" si="151"/>
        <v>7</v>
      </c>
      <c r="BP64" s="225">
        <f t="shared" si="151"/>
        <v>8</v>
      </c>
      <c r="BQ64" s="225">
        <f t="shared" si="151"/>
        <v>9</v>
      </c>
      <c r="BR64" s="225">
        <f t="shared" si="151"/>
        <v>10</v>
      </c>
      <c r="BS64" s="379" t="str">
        <f t="shared" si="45"/>
        <v>dapat mengidentifikasi  waktu dengan menggunakan jam analog</v>
      </c>
      <c r="BT64" s="377" t="str">
        <f t="shared" si="46"/>
        <v xml:space="preserve">dapat menyebutkan kegiatan sehari-hari menggunakan simple present </v>
      </c>
      <c r="BU64" s="377" t="str">
        <f t="shared" si="47"/>
        <v>dapat menuliskan kegiatan sehari-hari dengan menggunakan adverbs of frequency (always, usually, sometimes, never)</v>
      </c>
      <c r="BV64" s="377" t="str">
        <f t="shared" si="48"/>
        <v>dapat mengidentifikasi jenis-jenis kendaraan</v>
      </c>
      <c r="BW64" s="377" t="str">
        <f t="shared" si="49"/>
        <v>dapat membuat kalimat sederhana tentang kendaraan</v>
      </c>
      <c r="BX64" s="377">
        <f t="shared" si="50"/>
        <v>0</v>
      </c>
      <c r="BY64" s="377">
        <f t="shared" si="51"/>
        <v>0</v>
      </c>
      <c r="BZ64" s="377">
        <f t="shared" si="52"/>
        <v>0</v>
      </c>
      <c r="CA64" s="377">
        <f t="shared" si="53"/>
        <v>0</v>
      </c>
      <c r="CB64" s="377">
        <f t="shared" si="54"/>
        <v>0</v>
      </c>
      <c r="CC64" s="257" t="str">
        <f t="shared" si="55"/>
        <v>Kompetensi dalam hal  sudah tercapai.</v>
      </c>
      <c r="CD64"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5" spans="1:82" ht="13.5" customHeight="1">
      <c r="A65" s="190"/>
      <c r="B65" s="208">
        <f>'DATA PESERTA DIDIK'!A55</f>
        <v>0</v>
      </c>
      <c r="C65" s="248">
        <f>'DATA PESERTA DIDIK'!D55</f>
        <v>0</v>
      </c>
      <c r="D65" s="249"/>
      <c r="E65" s="249"/>
      <c r="F65" s="249"/>
      <c r="G65" s="249"/>
      <c r="H65" s="249"/>
      <c r="I65" s="249"/>
      <c r="J65" s="249"/>
      <c r="K65" s="249"/>
      <c r="L65" s="249"/>
      <c r="M65" s="249"/>
      <c r="N65" s="250" t="str">
        <f t="shared" si="117"/>
        <v>-</v>
      </c>
      <c r="O65" s="251"/>
      <c r="P65" s="251"/>
      <c r="Q65" s="250" t="str">
        <f t="shared" si="11"/>
        <v>-</v>
      </c>
      <c r="R65" s="250" t="str">
        <f t="shared" si="12"/>
        <v>-</v>
      </c>
      <c r="S65" s="190"/>
      <c r="T65" s="190"/>
      <c r="U65" s="253" t="str">
        <f t="shared" si="13"/>
        <v/>
      </c>
      <c r="V65" s="253" t="str">
        <f t="shared" si="14"/>
        <v/>
      </c>
      <c r="W65" s="253" t="str">
        <f t="shared" si="15"/>
        <v/>
      </c>
      <c r="X65" s="253" t="str">
        <f t="shared" si="16"/>
        <v/>
      </c>
      <c r="Y65" s="253" t="str">
        <f t="shared" si="17"/>
        <v/>
      </c>
      <c r="Z65" s="253" t="str">
        <f t="shared" si="18"/>
        <v/>
      </c>
      <c r="AA65" s="253" t="str">
        <f t="shared" si="19"/>
        <v/>
      </c>
      <c r="AB65" s="253" t="str">
        <f t="shared" si="20"/>
        <v/>
      </c>
      <c r="AC65" s="253" t="str">
        <f t="shared" si="21"/>
        <v/>
      </c>
      <c r="AD65" s="253" t="str">
        <f t="shared" si="22"/>
        <v/>
      </c>
      <c r="AE65" s="254" t="str">
        <f t="shared" ref="AE65:AN65" si="152">IFERROR(RANK(U65,$U65:$AD65,0)+COUNTIF($U65:U65,U65)-1,"")</f>
        <v/>
      </c>
      <c r="AF65" s="254" t="str">
        <f t="shared" si="152"/>
        <v/>
      </c>
      <c r="AG65" s="254" t="str">
        <f t="shared" si="152"/>
        <v/>
      </c>
      <c r="AH65" s="254" t="str">
        <f t="shared" si="152"/>
        <v/>
      </c>
      <c r="AI65" s="254" t="str">
        <f t="shared" si="152"/>
        <v/>
      </c>
      <c r="AJ65" s="254" t="str">
        <f t="shared" si="152"/>
        <v/>
      </c>
      <c r="AK65" s="254" t="str">
        <f t="shared" si="152"/>
        <v/>
      </c>
      <c r="AL65" s="254" t="str">
        <f t="shared" si="152"/>
        <v/>
      </c>
      <c r="AM65" s="254" t="str">
        <f t="shared" si="152"/>
        <v/>
      </c>
      <c r="AN65" s="254" t="str">
        <f t="shared" si="152"/>
        <v/>
      </c>
      <c r="AO65" s="379" t="str">
        <f t="shared" si="24"/>
        <v/>
      </c>
      <c r="AP65" s="380" t="str">
        <f t="shared" si="25"/>
        <v/>
      </c>
      <c r="AQ65" s="380" t="str">
        <f t="shared" si="26"/>
        <v/>
      </c>
      <c r="AR65" s="380" t="str">
        <f t="shared" si="27"/>
        <v/>
      </c>
      <c r="AS65" s="380" t="str">
        <f t="shared" si="28"/>
        <v/>
      </c>
      <c r="AT65" s="380" t="str">
        <f t="shared" si="29"/>
        <v/>
      </c>
      <c r="AU65" s="380" t="str">
        <f t="shared" si="30"/>
        <v/>
      </c>
      <c r="AV65" s="380" t="str">
        <f t="shared" si="31"/>
        <v/>
      </c>
      <c r="AW65" s="380" t="str">
        <f t="shared" si="32"/>
        <v/>
      </c>
      <c r="AX65" s="380" t="str">
        <f t="shared" si="33"/>
        <v/>
      </c>
      <c r="AY65" s="255">
        <f t="shared" si="34"/>
        <v>0</v>
      </c>
      <c r="AZ65" s="255">
        <f t="shared" si="35"/>
        <v>0</v>
      </c>
      <c r="BA65" s="255">
        <f t="shared" si="36"/>
        <v>0</v>
      </c>
      <c r="BB65" s="255">
        <f t="shared" si="37"/>
        <v>0</v>
      </c>
      <c r="BC65" s="255">
        <f t="shared" si="38"/>
        <v>0</v>
      </c>
      <c r="BD65" s="255">
        <f t="shared" si="39"/>
        <v>0</v>
      </c>
      <c r="BE65" s="255">
        <f t="shared" si="40"/>
        <v>0</v>
      </c>
      <c r="BF65" s="255">
        <f t="shared" si="41"/>
        <v>0</v>
      </c>
      <c r="BG65" s="255">
        <f t="shared" si="42"/>
        <v>0</v>
      </c>
      <c r="BH65" s="255">
        <f t="shared" si="43"/>
        <v>0</v>
      </c>
      <c r="BI65" s="225">
        <f t="shared" ref="BI65:BR65" si="153">IFERROR(RANK(AY65,$AY65:$BH65,0)+COUNTIF($AY65:AY65,AY65)-1,"")</f>
        <v>1</v>
      </c>
      <c r="BJ65" s="225">
        <f t="shared" si="153"/>
        <v>2</v>
      </c>
      <c r="BK65" s="225">
        <f t="shared" si="153"/>
        <v>3</v>
      </c>
      <c r="BL65" s="225">
        <f t="shared" si="153"/>
        <v>4</v>
      </c>
      <c r="BM65" s="225">
        <f t="shared" si="153"/>
        <v>5</v>
      </c>
      <c r="BN65" s="225">
        <f t="shared" si="153"/>
        <v>6</v>
      </c>
      <c r="BO65" s="225">
        <f t="shared" si="153"/>
        <v>7</v>
      </c>
      <c r="BP65" s="225">
        <f t="shared" si="153"/>
        <v>8</v>
      </c>
      <c r="BQ65" s="225">
        <f t="shared" si="153"/>
        <v>9</v>
      </c>
      <c r="BR65" s="225">
        <f t="shared" si="153"/>
        <v>10</v>
      </c>
      <c r="BS65" s="379" t="str">
        <f t="shared" si="45"/>
        <v>dapat mengidentifikasi  waktu dengan menggunakan jam analog</v>
      </c>
      <c r="BT65" s="377" t="str">
        <f t="shared" si="46"/>
        <v xml:space="preserve">dapat menyebutkan kegiatan sehari-hari menggunakan simple present </v>
      </c>
      <c r="BU65" s="377" t="str">
        <f t="shared" si="47"/>
        <v>dapat menuliskan kegiatan sehari-hari dengan menggunakan adverbs of frequency (always, usually, sometimes, never)</v>
      </c>
      <c r="BV65" s="377" t="str">
        <f t="shared" si="48"/>
        <v>dapat mengidentifikasi jenis-jenis kendaraan</v>
      </c>
      <c r="BW65" s="377" t="str">
        <f t="shared" si="49"/>
        <v>dapat membuat kalimat sederhana tentang kendaraan</v>
      </c>
      <c r="BX65" s="377">
        <f t="shared" si="50"/>
        <v>0</v>
      </c>
      <c r="BY65" s="377">
        <f t="shared" si="51"/>
        <v>0</v>
      </c>
      <c r="BZ65" s="377">
        <f t="shared" si="52"/>
        <v>0</v>
      </c>
      <c r="CA65" s="377">
        <f t="shared" si="53"/>
        <v>0</v>
      </c>
      <c r="CB65" s="377">
        <f t="shared" si="54"/>
        <v>0</v>
      </c>
      <c r="CC65" s="257" t="str">
        <f t="shared" si="55"/>
        <v>Kompetensi dalam hal  sudah tercapai.</v>
      </c>
      <c r="CD65" s="257" t="str">
        <f t="shared" si="56"/>
        <v>Kompetensi dalam hal dapat mengidentifikasi  waktu dengan menggunakan jam analogdapat menyebutkan kegiatan sehari-hari menggunakan simple present dapat menuliskan kegiatan sehari-hari dengan menggunakan adverbs of frequency (always, usually, sometimes, never)dapat mengidentifikasi jenis-jenis kendaraandapat membuat kalimat sederhana tentang kendaraan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4" priority="1">
      <formula>LEN(TRIM(B13))&gt;0</formula>
    </cfRule>
  </conditionalFormatting>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0"/>
      <c r="Y4" s="190"/>
      <c r="Z4" s="191"/>
      <c r="AA4" s="191"/>
      <c r="AB4" s="191"/>
      <c r="AC4" s="191"/>
      <c r="AD4" s="191"/>
      <c r="AE4" s="191"/>
      <c r="AF4" s="191"/>
    </row>
    <row r="5" spans="1:32" ht="15.75" customHeight="1">
      <c r="A5" s="193"/>
      <c r="B5" s="193"/>
      <c r="C5" s="194" t="s">
        <v>116</v>
      </c>
      <c r="D5" s="195" t="s">
        <v>88</v>
      </c>
      <c r="E5" s="196" t="str">
        <f>HOME!E44</f>
        <v>Bahasa Inggris</v>
      </c>
      <c r="F5" s="197"/>
      <c r="G5" s="197"/>
      <c r="H5" s="197"/>
      <c r="I5" s="197"/>
      <c r="J5" s="193"/>
      <c r="K5" s="193"/>
      <c r="L5" s="193"/>
      <c r="M5" s="193"/>
      <c r="N5" s="193"/>
      <c r="O5" s="193"/>
      <c r="P5" s="193"/>
      <c r="Q5" s="193"/>
      <c r="R5" s="193"/>
      <c r="S5" s="193"/>
      <c r="T5" s="193"/>
      <c r="U5" s="193"/>
      <c r="V5" s="193"/>
      <c r="W5" s="193"/>
      <c r="X5" s="190"/>
      <c r="Y5" s="190"/>
      <c r="Z5" s="191"/>
      <c r="AA5" s="191"/>
      <c r="AB5" s="191"/>
      <c r="AC5" s="191"/>
      <c r="AD5" s="191"/>
      <c r="AE5" s="191"/>
      <c r="AF5" s="191"/>
    </row>
    <row r="6" spans="1:32" ht="15.75" customHeight="1">
      <c r="A6" s="193"/>
      <c r="B6" s="193"/>
      <c r="C6" s="197"/>
      <c r="D6" s="198"/>
      <c r="E6" s="199"/>
      <c r="F6" s="197"/>
      <c r="G6" s="197"/>
      <c r="H6" s="197"/>
      <c r="I6" s="197"/>
      <c r="J6" s="193"/>
      <c r="K6" s="193"/>
      <c r="L6" s="193"/>
      <c r="M6" s="193"/>
      <c r="N6" s="193"/>
      <c r="O6" s="193"/>
      <c r="P6" s="193"/>
      <c r="Q6" s="193"/>
      <c r="R6" s="193"/>
      <c r="S6" s="193"/>
      <c r="T6" s="193"/>
      <c r="U6" s="193"/>
      <c r="V6" s="193"/>
      <c r="W6" s="193"/>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HOME!E44</f>
        <v>Bahasa Inggris</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41"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ING'!E9</f>
        <v>dapat mengidentifikasi  waktu dengan menggunakan jam analog</v>
      </c>
      <c r="E11" s="206" t="str">
        <f>'TP ING'!E10</f>
        <v xml:space="preserve">dapat menyebutkan kegiatan sehari-hari menggunakan simple present </v>
      </c>
      <c r="F11" s="205" t="str">
        <f>'TP ING'!E11</f>
        <v>dapat menuliskan kegiatan sehari-hari dengan menggunakan adverbs of frequency (always, usually, sometimes, never)</v>
      </c>
      <c r="G11" s="206" t="str">
        <f>'TP ING'!E12</f>
        <v>dapat mengidentifikasi jenis-jenis kendaraan</v>
      </c>
      <c r="H11" s="205" t="str">
        <f>'TP ING'!E13</f>
        <v>dapat membuat kalimat sederhana tentang kendaraan</v>
      </c>
      <c r="I11" s="206">
        <f>'TP ING'!E14</f>
        <v>0</v>
      </c>
      <c r="J11" s="205">
        <f>'TP ING'!E15</f>
        <v>0</v>
      </c>
      <c r="K11" s="205">
        <f>'TP ING'!E16</f>
        <v>0</v>
      </c>
      <c r="L11" s="205">
        <f>'TP ING'!E17</f>
        <v>0</v>
      </c>
      <c r="M11" s="205">
        <f>'TP ING'!E18</f>
        <v>0</v>
      </c>
      <c r="N11" s="205">
        <f>'TP ING'!E19</f>
        <v>0</v>
      </c>
      <c r="O11" s="205">
        <f>'TP ING'!E20</f>
        <v>0</v>
      </c>
      <c r="P11" s="205">
        <f>'TP ING'!E21</f>
        <v>0</v>
      </c>
      <c r="Q11" s="205">
        <f>'TP ING'!E22</f>
        <v>0</v>
      </c>
      <c r="R11" s="205">
        <f>'TP ING'!E23</f>
        <v>0</v>
      </c>
      <c r="S11" s="205">
        <f>'TP ING'!E24</f>
        <v>0</v>
      </c>
      <c r="T11" s="205">
        <f>'TP ING'!E25</f>
        <v>0</v>
      </c>
      <c r="U11" s="205">
        <f>'TP ING'!E26</f>
        <v>0</v>
      </c>
      <c r="V11" s="205">
        <f>'TP ING'!E27</f>
        <v>0</v>
      </c>
      <c r="W11" s="205">
        <f>'TP ING'!E28</f>
        <v>0</v>
      </c>
      <c r="X11" s="538"/>
      <c r="Y11" s="200"/>
      <c r="Z11" s="204" t="s">
        <v>320</v>
      </c>
      <c r="AA11" s="204" t="s">
        <v>321</v>
      </c>
      <c r="AB11" s="204" t="s">
        <v>322</v>
      </c>
      <c r="AC11" s="207" t="s">
        <v>320</v>
      </c>
      <c r="AD11" s="207" t="s">
        <v>323</v>
      </c>
      <c r="AE11" s="207" t="s">
        <v>322</v>
      </c>
      <c r="AF11" s="201"/>
    </row>
    <row r="12" spans="1:32" ht="16.5" customHeight="1">
      <c r="A12" s="190"/>
      <c r="B12" s="208">
        <v>1</v>
      </c>
      <c r="C12" s="295"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95"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95"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95"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95"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95"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95"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95"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95"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95"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95"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95"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95"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95"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95"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95"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95"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95"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95"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95"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95"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95"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95"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95">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95">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95">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95">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95">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95">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95">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95">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95">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95">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95"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95"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95"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95"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95"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95"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95"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95"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95"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95">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95">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95">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95">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95">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95">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95">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95">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K10" zoomScale="70" zoomScaleNormal="70" workbookViewId="0">
      <selection activeCell="K31" sqref="K31"/>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08"/>
      <c r="T3" s="296"/>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HOME!E45</f>
        <v>Fiqih</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FIQ'!E9</f>
        <v>mampu menjelaskan arti salat duha dengan benar</v>
      </c>
      <c r="E15" s="243" t="str">
        <f>'TP FIQ'!E10</f>
        <v>mampu menghafal niat dan doa salat duha dengan benar</v>
      </c>
      <c r="F15" s="243" t="str">
        <f>'TP FIQ'!E11</f>
        <v>mampu menjelaskan tata cara salat duha dengan benar</v>
      </c>
      <c r="G15" s="243" t="str">
        <f>'TP FIQ'!E12</f>
        <v>mampu mempraktikkan tata cara salat duha dengan benar</v>
      </c>
      <c r="H15" s="243" t="str">
        <f>'TP FIQ'!E13</f>
        <v>mampu menjelaskan arti  dan tata salat tasbih dengan benar</v>
      </c>
      <c r="I15" s="243" t="str">
        <f>'TP FIQ'!E14</f>
        <v>mampu menjelaskan keutamaan salat tasbih dengan benar</v>
      </c>
      <c r="J15" s="243" t="str">
        <f>'TP FIQ'!E15</f>
        <v>mampu menjelaskan arti dan tata cara salat taubat dengan benar</v>
      </c>
      <c r="K15" s="243" t="str">
        <f>'TP FIQ'!E16</f>
        <v>mampu menghafal niat salat taubat dengan benar</v>
      </c>
      <c r="L15" s="243">
        <f>'TP FIQ'!E17</f>
        <v>0</v>
      </c>
      <c r="M15" s="243">
        <f>'TP FIQ'!E18</f>
        <v>0</v>
      </c>
      <c r="N15" s="456"/>
      <c r="O15" s="243" t="s">
        <v>368</v>
      </c>
      <c r="P15" s="243" t="s">
        <v>369</v>
      </c>
      <c r="Q15" s="239" t="s">
        <v>370</v>
      </c>
      <c r="R15" s="456"/>
      <c r="S15" s="244"/>
      <c r="T15" s="244"/>
      <c r="U15" s="245" t="str">
        <f t="shared" ref="U15:AD15" si="0">D15</f>
        <v>mampu menjelaskan arti salat duha dengan benar</v>
      </c>
      <c r="V15" s="245" t="str">
        <f t="shared" si="0"/>
        <v>mampu menghafal niat dan doa salat duha dengan benar</v>
      </c>
      <c r="W15" s="245" t="str">
        <f t="shared" si="0"/>
        <v>mampu menjelaskan tata cara salat duha dengan benar</v>
      </c>
      <c r="X15" s="245" t="str">
        <f t="shared" si="0"/>
        <v>mampu mempraktikkan tata cara salat duha dengan benar</v>
      </c>
      <c r="Y15" s="245" t="str">
        <f t="shared" si="0"/>
        <v>mampu menjelaskan arti  dan tata salat tasbih dengan benar</v>
      </c>
      <c r="Z15" s="245" t="str">
        <f t="shared" si="0"/>
        <v>mampu menjelaskan keutamaan salat tasbih dengan benar</v>
      </c>
      <c r="AA15" s="245" t="str">
        <f t="shared" si="0"/>
        <v>mampu menjelaskan arti dan tata cara salat taubat dengan benar</v>
      </c>
      <c r="AB15" s="245" t="str">
        <f t="shared" si="0"/>
        <v>mampu menghafal niat salat taubat dengan benar</v>
      </c>
      <c r="AC15" s="245">
        <f t="shared" si="0"/>
        <v>0</v>
      </c>
      <c r="AD15" s="245">
        <f t="shared" si="0"/>
        <v>0</v>
      </c>
      <c r="AE15" s="246" t="str">
        <f t="shared" ref="AE15:AN15" si="1">U15</f>
        <v>mampu menjelaskan arti salat duha dengan benar</v>
      </c>
      <c r="AF15" s="246" t="str">
        <f t="shared" si="1"/>
        <v>mampu menghafal niat dan doa salat duha dengan benar</v>
      </c>
      <c r="AG15" s="246" t="str">
        <f t="shared" si="1"/>
        <v>mampu menjelaskan tata cara salat duha dengan benar</v>
      </c>
      <c r="AH15" s="246" t="str">
        <f t="shared" si="1"/>
        <v>mampu mempraktikkan tata cara salat duha dengan benar</v>
      </c>
      <c r="AI15" s="246" t="str">
        <f t="shared" si="1"/>
        <v>mampu menjelaskan arti  dan tata salat tasbih dengan benar</v>
      </c>
      <c r="AJ15" s="246" t="str">
        <f t="shared" si="1"/>
        <v>mampu menjelaskan keutamaan salat tasbih dengan benar</v>
      </c>
      <c r="AK15" s="246" t="str">
        <f t="shared" si="1"/>
        <v>mampu menjelaskan arti dan tata cara salat taubat dengan benar</v>
      </c>
      <c r="AL15" s="246" t="str">
        <f t="shared" si="1"/>
        <v>mampu menghafal niat salat taubat dengan benar</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menjelaskan arti salat duha dengan benar</v>
      </c>
      <c r="AZ15" s="245" t="str">
        <f t="shared" si="3"/>
        <v>mampu menghafal niat dan doa salat duha dengan benar</v>
      </c>
      <c r="BA15" s="245" t="str">
        <f t="shared" si="3"/>
        <v>mampu menjelaskan tata cara salat duha dengan benar</v>
      </c>
      <c r="BB15" s="245" t="str">
        <f t="shared" si="3"/>
        <v>mampu mempraktikkan tata cara salat duha dengan benar</v>
      </c>
      <c r="BC15" s="245" t="str">
        <f t="shared" si="3"/>
        <v>mampu menjelaskan arti  dan tata salat tasbih dengan benar</v>
      </c>
      <c r="BD15" s="245" t="str">
        <f t="shared" si="3"/>
        <v>mampu menjelaskan keutamaan salat tasbih dengan benar</v>
      </c>
      <c r="BE15" s="245" t="str">
        <f t="shared" si="3"/>
        <v>mampu menjelaskan arti dan tata cara salat taubat dengan benar</v>
      </c>
      <c r="BF15" s="245" t="str">
        <f t="shared" si="3"/>
        <v>mampu menghafal niat salat taubat dengan benar</v>
      </c>
      <c r="BG15" s="245">
        <f t="shared" si="3"/>
        <v>0</v>
      </c>
      <c r="BH15" s="245">
        <f t="shared" si="3"/>
        <v>0</v>
      </c>
      <c r="BI15" s="246" t="str">
        <f t="shared" ref="BI15:BR15" si="4">AY15</f>
        <v>mampu menjelaskan arti salat duha dengan benar</v>
      </c>
      <c r="BJ15" s="246" t="str">
        <f t="shared" si="4"/>
        <v>mampu menghafal niat dan doa salat duha dengan benar</v>
      </c>
      <c r="BK15" s="246" t="str">
        <f t="shared" si="4"/>
        <v>mampu menjelaskan tata cara salat duha dengan benar</v>
      </c>
      <c r="BL15" s="246" t="str">
        <f t="shared" si="4"/>
        <v>mampu mempraktikkan tata cara salat duha dengan benar</v>
      </c>
      <c r="BM15" s="246" t="str">
        <f t="shared" si="4"/>
        <v>mampu menjelaskan arti  dan tata salat tasbih dengan benar</v>
      </c>
      <c r="BN15" s="246" t="str">
        <f t="shared" si="4"/>
        <v>mampu menjelaskan keutamaan salat tasbih dengan benar</v>
      </c>
      <c r="BO15" s="246" t="str">
        <f t="shared" si="4"/>
        <v>mampu menjelaskan arti dan tata cara salat taubat dengan benar</v>
      </c>
      <c r="BP15" s="246" t="str">
        <f t="shared" si="4"/>
        <v>mampu menghafal niat salat taubat dengan benar</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3.5" customHeight="1">
      <c r="A16" s="190"/>
      <c r="B16" s="208">
        <f>'DATA PESERTA DIDIK'!A6</f>
        <v>1</v>
      </c>
      <c r="C16" s="248" t="str">
        <f>'DATA PESERTA DIDIK'!D6</f>
        <v>ABID AQILA PRANAJA</v>
      </c>
      <c r="D16" s="297">
        <v>92</v>
      </c>
      <c r="E16" s="297">
        <v>86</v>
      </c>
      <c r="F16" s="297">
        <v>89</v>
      </c>
      <c r="G16" s="297">
        <v>86</v>
      </c>
      <c r="H16" s="297">
        <v>92</v>
      </c>
      <c r="I16" s="297">
        <v>87</v>
      </c>
      <c r="J16" s="297">
        <v>95</v>
      </c>
      <c r="K16" s="297">
        <v>87</v>
      </c>
      <c r="L16" s="297"/>
      <c r="M16" s="297"/>
      <c r="N16" s="252">
        <f t="shared" ref="N16:N65" si="6">IFERROR(AVERAGE(D16:M16),"-")</f>
        <v>89.25</v>
      </c>
      <c r="O16" s="298"/>
      <c r="P16" s="251">
        <v>86</v>
      </c>
      <c r="Q16" s="252">
        <f t="shared" ref="Q16:Q65" si="7">IFERROR(AVERAGE(O16:P16),"-")</f>
        <v>86</v>
      </c>
      <c r="R16" s="252">
        <f>IFERROR(SUM(($G$11*N16)+($I$11*Q16))/($G$11+$I$11),"-")</f>
        <v>88.166666666666671</v>
      </c>
      <c r="S16" s="190"/>
      <c r="T16" s="190"/>
      <c r="U16" s="253">
        <f t="shared" ref="U16:AD16" si="8">IF(D16&gt;=$R$16,D16,"")</f>
        <v>92</v>
      </c>
      <c r="V16" s="253" t="str">
        <f t="shared" si="8"/>
        <v/>
      </c>
      <c r="W16" s="253">
        <f t="shared" si="8"/>
        <v>89</v>
      </c>
      <c r="X16" s="253" t="str">
        <f t="shared" si="8"/>
        <v/>
      </c>
      <c r="Y16" s="253">
        <f t="shared" si="8"/>
        <v>92</v>
      </c>
      <c r="Z16" s="253" t="str">
        <f t="shared" si="8"/>
        <v/>
      </c>
      <c r="AA16" s="253">
        <f t="shared" si="8"/>
        <v>95</v>
      </c>
      <c r="AB16" s="253" t="str">
        <f t="shared" si="8"/>
        <v/>
      </c>
      <c r="AC16" s="253" t="str">
        <f t="shared" si="8"/>
        <v/>
      </c>
      <c r="AD16" s="253" t="str">
        <f t="shared" si="8"/>
        <v/>
      </c>
      <c r="AE16" s="254">
        <f t="shared" ref="AE16:AN16" si="9">IFERROR(RANK(U16,$U16:$AD16,0)+COUNTIF($U16:U16,U16)-1,"")</f>
        <v>2</v>
      </c>
      <c r="AF16" s="254" t="str">
        <f t="shared" si="9"/>
        <v/>
      </c>
      <c r="AG16" s="254">
        <f t="shared" si="9"/>
        <v>4</v>
      </c>
      <c r="AH16" s="254" t="str">
        <f t="shared" si="9"/>
        <v/>
      </c>
      <c r="AI16" s="254">
        <f t="shared" si="9"/>
        <v>3</v>
      </c>
      <c r="AJ16" s="254" t="str">
        <f t="shared" si="9"/>
        <v/>
      </c>
      <c r="AK16" s="254">
        <f t="shared" si="9"/>
        <v>1</v>
      </c>
      <c r="AL16" s="254" t="str">
        <f t="shared" si="9"/>
        <v/>
      </c>
      <c r="AM16" s="254" t="str">
        <f t="shared" si="9"/>
        <v/>
      </c>
      <c r="AN16" s="254" t="str">
        <f t="shared" si="9"/>
        <v/>
      </c>
      <c r="AO16" s="379" t="str">
        <f>IF(D16&gt;=R16,$D$15,"")</f>
        <v>mampu menjelaskan arti salat duha dengan benar</v>
      </c>
      <c r="AP16" s="380" t="str">
        <f>IF(E16&gt;=R16,$E$15,"")</f>
        <v/>
      </c>
      <c r="AQ16" s="380" t="str">
        <f>IF(F16&gt;=R16,$F$15,"")</f>
        <v>mampu menjelaskan tata cara salat duha dengan benar</v>
      </c>
      <c r="AR16" s="380" t="str">
        <f>IF(G16&gt;=R16,$G$15,"")</f>
        <v/>
      </c>
      <c r="AS16" s="380" t="str">
        <f>IF(H16&gt;=R16,$H$15,"")</f>
        <v>mampu menjelaskan arti  dan tata salat tasbih dengan benar</v>
      </c>
      <c r="AT16" s="380" t="str">
        <f>IF(I16&gt;=R16,$I$15,"")</f>
        <v/>
      </c>
      <c r="AU16" s="380" t="str">
        <f>IF(J16&gt;=R16,$J$15,"")</f>
        <v>mampu menjelaskan arti dan tata cara salat taubat dengan benar</v>
      </c>
      <c r="AV16" s="380" t="str">
        <f>IF(K16&gt;=R16,$K$15,"")</f>
        <v/>
      </c>
      <c r="AW16" s="380" t="str">
        <f>IF(L16&gt;=R16,$L$15,"")</f>
        <v/>
      </c>
      <c r="AX16" s="380" t="str">
        <f>IF(M16&gt;=R16,$M$15,"")</f>
        <v/>
      </c>
      <c r="AY16" s="299" t="str">
        <f t="shared" ref="AY16:BH16" si="10">IF(D16&lt;$R$16,D16,"")</f>
        <v/>
      </c>
      <c r="AZ16" s="299">
        <f t="shared" si="10"/>
        <v>86</v>
      </c>
      <c r="BA16" s="299" t="str">
        <f t="shared" si="10"/>
        <v/>
      </c>
      <c r="BB16" s="299">
        <f t="shared" si="10"/>
        <v>86</v>
      </c>
      <c r="BC16" s="299" t="str">
        <f t="shared" si="10"/>
        <v/>
      </c>
      <c r="BD16" s="299">
        <f t="shared" si="10"/>
        <v>87</v>
      </c>
      <c r="BE16" s="299" t="str">
        <f t="shared" si="10"/>
        <v/>
      </c>
      <c r="BF16" s="299">
        <f t="shared" si="10"/>
        <v>87</v>
      </c>
      <c r="BG16" s="299">
        <f t="shared" si="10"/>
        <v>0</v>
      </c>
      <c r="BH16" s="299">
        <f t="shared" si="10"/>
        <v>0</v>
      </c>
      <c r="BI16" s="225" t="str">
        <f t="shared" ref="BI16:BR16" si="11">IFERROR(RANK(AY16,$AY16:$BH16,0)+COUNTIF($AY16:AY16,AY16)-1,"")</f>
        <v/>
      </c>
      <c r="BJ16" s="225">
        <f t="shared" si="11"/>
        <v>3</v>
      </c>
      <c r="BK16" s="225" t="str">
        <f t="shared" si="11"/>
        <v/>
      </c>
      <c r="BL16" s="225">
        <f t="shared" si="11"/>
        <v>4</v>
      </c>
      <c r="BM16" s="225" t="str">
        <f t="shared" si="11"/>
        <v/>
      </c>
      <c r="BN16" s="225">
        <f t="shared" si="11"/>
        <v>1</v>
      </c>
      <c r="BO16" s="225" t="str">
        <f t="shared" si="11"/>
        <v/>
      </c>
      <c r="BP16" s="225">
        <f t="shared" si="11"/>
        <v>2</v>
      </c>
      <c r="BQ16" s="225">
        <f t="shared" si="11"/>
        <v>5</v>
      </c>
      <c r="BR16" s="225">
        <f t="shared" si="11"/>
        <v>6</v>
      </c>
      <c r="BS16" s="379" t="str">
        <f>IF(D16&lt;R16,$D$15,"")</f>
        <v/>
      </c>
      <c r="BT16" s="377" t="str">
        <f>IF(E16&lt;R16,$E$15,"")</f>
        <v>mampu menghafal niat dan doa salat duha dengan benar</v>
      </c>
      <c r="BU16" s="377" t="str">
        <f>IF(F16&lt;R16,$F$15,"")</f>
        <v/>
      </c>
      <c r="BV16" s="377" t="str">
        <f>IF(G16&lt;R16,$G$15,"")</f>
        <v>mampu mempraktikkan tata cara salat duha dengan benar</v>
      </c>
      <c r="BW16" s="377" t="str">
        <f>IF(H16&lt;R16,$H$15,"")</f>
        <v/>
      </c>
      <c r="BX16" s="377" t="str">
        <f>IF(I16&lt;R16,$I$15,"")</f>
        <v>mampu menjelaskan keutamaan salat tasbih dengan benar</v>
      </c>
      <c r="BY16" s="377" t="str">
        <f>IF(J16&lt;R16,$J$15,"")</f>
        <v/>
      </c>
      <c r="BZ16" s="377" t="str">
        <f>IF(K16&lt;R16,$K$15,"")</f>
        <v>mampu menghafal niat salat taubat dengan benar</v>
      </c>
      <c r="CA16" s="377">
        <f>IF(L16&lt;R16,$L$15,"")</f>
        <v>0</v>
      </c>
      <c r="CB16" s="377">
        <f>IF(M16&lt;R16,$M$15,"")</f>
        <v>0</v>
      </c>
      <c r="CC16" s="257" t="str">
        <f>CONCATENATE("Kompetensi dalam hal ",AO16,AP16,AQ16,AR16,AS16,AT16,AU16,AV16," sudah tercapai.")</f>
        <v>Kompetensi dalam hal mampu menjelaskan arti salat duha dengan benarmampu menjelaskan tata cara salat duha dengan benarmampu menjelaskan arti  dan tata salat tasbih dengan benarmampu menjelaskan arti dan tata cara salat taubat dengan benar sudah tercapai.</v>
      </c>
      <c r="CD16" s="257" t="str">
        <f>CONCATENATE("Kompetensi dalam hal ",BS16,BT16,BU16,BV16,BW16,BX16,BY16,BZ16," perlu ditingkatkan.")</f>
        <v>Kompetensi dalam hal mampu menghafal niat dan doa salat duha dengan benarmampu mempraktikkan tata cara salat duha dengan benarmampu menjelaskan keutamaan salat tasbih dengan benarmampu menghafal niat salat taubat dengan benar perlu ditingkatkan.</v>
      </c>
    </row>
    <row r="17" spans="1:82" ht="13.5" customHeight="1">
      <c r="A17" s="190"/>
      <c r="B17" s="208">
        <f>'DATA PESERTA DIDIK'!A7</f>
        <v>2</v>
      </c>
      <c r="C17" s="248" t="str">
        <f>'DATA PESERTA DIDIK'!D7</f>
        <v>ACHMAD IBRAHIM ARYASATYA</v>
      </c>
      <c r="D17" s="297">
        <v>92</v>
      </c>
      <c r="E17" s="297">
        <v>94</v>
      </c>
      <c r="F17" s="297">
        <v>93</v>
      </c>
      <c r="G17" s="297">
        <v>94</v>
      </c>
      <c r="H17" s="297">
        <v>100</v>
      </c>
      <c r="I17" s="297">
        <v>93.75</v>
      </c>
      <c r="J17" s="297">
        <v>96</v>
      </c>
      <c r="K17" s="297">
        <v>93.75</v>
      </c>
      <c r="L17" s="297"/>
      <c r="M17" s="297"/>
      <c r="N17" s="252">
        <f t="shared" si="6"/>
        <v>94.5625</v>
      </c>
      <c r="O17" s="298"/>
      <c r="P17" s="251">
        <v>99</v>
      </c>
      <c r="Q17" s="252">
        <f t="shared" si="7"/>
        <v>99</v>
      </c>
      <c r="R17" s="252">
        <f t="shared" ref="R17:R65" si="12">IFERROR(SUM(($G$11*N17)+($I$11*Q17))/($G$11+$I$11),"-")</f>
        <v>96.041666666666671</v>
      </c>
      <c r="S17" s="190"/>
      <c r="T17" s="190"/>
      <c r="U17" s="253">
        <f t="shared" ref="U17:AD17" si="13">IF(D17&gt;=$R$16,D17,"")</f>
        <v>92</v>
      </c>
      <c r="V17" s="253">
        <f t="shared" si="13"/>
        <v>94</v>
      </c>
      <c r="W17" s="253">
        <f t="shared" si="13"/>
        <v>93</v>
      </c>
      <c r="X17" s="253">
        <f t="shared" si="13"/>
        <v>94</v>
      </c>
      <c r="Y17" s="253">
        <f t="shared" si="13"/>
        <v>100</v>
      </c>
      <c r="Z17" s="253">
        <f t="shared" si="13"/>
        <v>93.75</v>
      </c>
      <c r="AA17" s="253">
        <f t="shared" si="13"/>
        <v>96</v>
      </c>
      <c r="AB17" s="253">
        <f t="shared" si="13"/>
        <v>93.75</v>
      </c>
      <c r="AC17" s="253" t="str">
        <f t="shared" si="13"/>
        <v/>
      </c>
      <c r="AD17" s="253" t="str">
        <f t="shared" si="13"/>
        <v/>
      </c>
      <c r="AE17" s="254">
        <f t="shared" ref="AE17:AN17" si="14">IFERROR(RANK(U17,$U17:$AD17,0)+COUNTIF($U17:U17,U17)-1,"")</f>
        <v>8</v>
      </c>
      <c r="AF17" s="254">
        <f t="shared" si="14"/>
        <v>3</v>
      </c>
      <c r="AG17" s="254">
        <f t="shared" si="14"/>
        <v>7</v>
      </c>
      <c r="AH17" s="254">
        <f t="shared" si="14"/>
        <v>4</v>
      </c>
      <c r="AI17" s="254">
        <f t="shared" si="14"/>
        <v>1</v>
      </c>
      <c r="AJ17" s="254">
        <f t="shared" si="14"/>
        <v>5</v>
      </c>
      <c r="AK17" s="254">
        <f t="shared" si="14"/>
        <v>2</v>
      </c>
      <c r="AL17" s="254">
        <f t="shared" si="14"/>
        <v>6</v>
      </c>
      <c r="AM17" s="254" t="str">
        <f t="shared" si="14"/>
        <v/>
      </c>
      <c r="AN17" s="254" t="str">
        <f t="shared" si="14"/>
        <v/>
      </c>
      <c r="AO17" s="379" t="str">
        <f t="shared" ref="AO17:AO65" si="15">IF(D17&gt;=R17,$D$15,"")</f>
        <v/>
      </c>
      <c r="AP17" s="380" t="str">
        <f t="shared" ref="AP17:AP65" si="16">IF(E17&gt;=R17,$E$15,"")</f>
        <v/>
      </c>
      <c r="AQ17" s="380" t="str">
        <f t="shared" ref="AQ17:AQ65" si="17">IF(F17&gt;=R17,$F$15,"")</f>
        <v/>
      </c>
      <c r="AR17" s="380" t="str">
        <f t="shared" ref="AR17:AR65" si="18">IF(G17&gt;=R17,$G$15,"")</f>
        <v/>
      </c>
      <c r="AS17" s="380" t="str">
        <f t="shared" ref="AS17:AS65" si="19">IF(H17&gt;=R17,$H$15,"")</f>
        <v>mampu menjelaskan arti  dan tata salat tasbih dengan benar</v>
      </c>
      <c r="AT17" s="380" t="str">
        <f t="shared" ref="AT17:AT65" si="20">IF(I17&gt;=R17,$I$15,"")</f>
        <v/>
      </c>
      <c r="AU17" s="380" t="str">
        <f t="shared" ref="AU17:AU65" si="21">IF(J17&gt;=R17,$J$15,"")</f>
        <v/>
      </c>
      <c r="AV17" s="380" t="str">
        <f t="shared" ref="AV17:AV65" si="22">IF(K17&gt;=R17,$K$15,"")</f>
        <v/>
      </c>
      <c r="AW17" s="380" t="str">
        <f t="shared" ref="AW17:AW65" si="23">IF(L17&gt;=R17,$L$15,"")</f>
        <v/>
      </c>
      <c r="AX17" s="380" t="str">
        <f t="shared" ref="AX17:AX65" si="24">IF(M17&gt;=R17,$M$15,"")</f>
        <v/>
      </c>
      <c r="AY17" s="299" t="str">
        <f t="shared" ref="AY17:BH17" si="25">IF(D17&lt;$R$16,D17,"")</f>
        <v/>
      </c>
      <c r="AZ17" s="299" t="str">
        <f t="shared" si="25"/>
        <v/>
      </c>
      <c r="BA17" s="299" t="str">
        <f t="shared" si="25"/>
        <v/>
      </c>
      <c r="BB17" s="299" t="str">
        <f t="shared" si="25"/>
        <v/>
      </c>
      <c r="BC17" s="299" t="str">
        <f t="shared" si="25"/>
        <v/>
      </c>
      <c r="BD17" s="299" t="str">
        <f t="shared" si="25"/>
        <v/>
      </c>
      <c r="BE17" s="299" t="str">
        <f t="shared" si="25"/>
        <v/>
      </c>
      <c r="BF17" s="299" t="str">
        <f t="shared" si="25"/>
        <v/>
      </c>
      <c r="BG17" s="299">
        <f t="shared" si="25"/>
        <v>0</v>
      </c>
      <c r="BH17" s="299">
        <f t="shared" si="25"/>
        <v>0</v>
      </c>
      <c r="BI17" s="225" t="str">
        <f t="shared" ref="BI17:BR17" si="26">IFERROR(RANK(AY17,$AY17:$BH17,0)+COUNTIF($AY17:AY17,AY17)-1,"")</f>
        <v/>
      </c>
      <c r="BJ17" s="225" t="str">
        <f t="shared" si="26"/>
        <v/>
      </c>
      <c r="BK17" s="225" t="str">
        <f t="shared" si="26"/>
        <v/>
      </c>
      <c r="BL17" s="225" t="str">
        <f t="shared" si="26"/>
        <v/>
      </c>
      <c r="BM17" s="225" t="str">
        <f t="shared" si="26"/>
        <v/>
      </c>
      <c r="BN17" s="225" t="str">
        <f t="shared" si="26"/>
        <v/>
      </c>
      <c r="BO17" s="225" t="str">
        <f t="shared" si="26"/>
        <v/>
      </c>
      <c r="BP17" s="225" t="str">
        <f t="shared" si="26"/>
        <v/>
      </c>
      <c r="BQ17" s="225">
        <f t="shared" si="26"/>
        <v>1</v>
      </c>
      <c r="BR17" s="225">
        <f t="shared" si="26"/>
        <v>2</v>
      </c>
      <c r="BS17" s="379" t="str">
        <f t="shared" ref="BS17:BS65" si="27">IF(D17&lt;R17,$D$15,"")</f>
        <v>mampu menjelaskan arti salat duha dengan benar</v>
      </c>
      <c r="BT17" s="377" t="str">
        <f t="shared" ref="BT17:BT65" si="28">IF(E17&lt;R17,$E$15,"")</f>
        <v>mampu menghafal niat dan doa salat duha dengan benar</v>
      </c>
      <c r="BU17" s="377" t="str">
        <f t="shared" ref="BU17:BU65" si="29">IF(F17&lt;R17,$F$15,"")</f>
        <v>mampu menjelaskan tata cara salat duha dengan benar</v>
      </c>
      <c r="BV17" s="377" t="str">
        <f t="shared" ref="BV17:BV65" si="30">IF(G17&lt;R17,$G$15,"")</f>
        <v>mampu mempraktikkan tata cara salat duha dengan benar</v>
      </c>
      <c r="BW17" s="377" t="str">
        <f t="shared" ref="BW17:BW65" si="31">IF(H17&lt;R17,$H$15,"")</f>
        <v/>
      </c>
      <c r="BX17" s="377" t="str">
        <f t="shared" ref="BX17:BX65" si="32">IF(I17&lt;R17,$I$15,"")</f>
        <v>mampu menjelaskan keutamaan salat tasbih dengan benar</v>
      </c>
      <c r="BY17" s="377" t="str">
        <f t="shared" ref="BY17:BY65" si="33">IF(J17&lt;R17,$J$15,"")</f>
        <v>mampu menjelaskan arti dan tata cara salat taubat dengan benar</v>
      </c>
      <c r="BZ17" s="377" t="str">
        <f t="shared" ref="BZ17:BZ65" si="34">IF(K17&lt;R17,$K$15,"")</f>
        <v>mampu menghafal niat salat taubat dengan benar</v>
      </c>
      <c r="CA17" s="377">
        <f t="shared" ref="CA17:CA65" si="35">IF(L17&lt;R17,$L$15,"")</f>
        <v>0</v>
      </c>
      <c r="CB17" s="377">
        <f t="shared" ref="CB17:CB65" si="36">IF(M17&lt;R17,$M$15,"")</f>
        <v>0</v>
      </c>
      <c r="CC17" s="257" t="str">
        <f t="shared" ref="CC17:CC65" si="37">CONCATENATE("Kompetensi dalam hal ",AO17,AP17,AQ17,AR17,AS17,AT17,AU17,AV17," sudah tercapai.")</f>
        <v>Kompetensi dalam hal mampu menjelaskan arti  dan tata salat tasbih dengan benar sudah tercapai.</v>
      </c>
      <c r="CD17" s="257" t="str">
        <f t="shared" ref="CD17:CD65" si="38">CONCATENATE("Kompetensi dalam hal ",BS17,BT17,BU17,BV17,BW17,BX17,BY17,BZ17," perlu ditingkatkan.")</f>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row>
    <row r="18" spans="1:82" ht="13.5" customHeight="1">
      <c r="A18" s="190"/>
      <c r="B18" s="208">
        <f>'DATA PESERTA DIDIK'!A8</f>
        <v>3</v>
      </c>
      <c r="C18" s="248" t="str">
        <f>'DATA PESERTA DIDIK'!D8</f>
        <v>AKIRA KISSA ZHAFIRAH</v>
      </c>
      <c r="D18" s="297">
        <v>100</v>
      </c>
      <c r="E18" s="297">
        <v>97</v>
      </c>
      <c r="F18" s="297">
        <v>98.5</v>
      </c>
      <c r="G18" s="297">
        <v>97</v>
      </c>
      <c r="H18" s="297">
        <v>100</v>
      </c>
      <c r="I18" s="297">
        <v>97</v>
      </c>
      <c r="J18" s="297">
        <v>100</v>
      </c>
      <c r="K18" s="297">
        <v>97</v>
      </c>
      <c r="L18" s="297"/>
      <c r="M18" s="297"/>
      <c r="N18" s="252">
        <f t="shared" si="6"/>
        <v>98.3125</v>
      </c>
      <c r="O18" s="298"/>
      <c r="P18" s="251">
        <v>99</v>
      </c>
      <c r="Q18" s="252">
        <f t="shared" si="7"/>
        <v>99</v>
      </c>
      <c r="R18" s="252">
        <f t="shared" si="12"/>
        <v>98.541666666666671</v>
      </c>
      <c r="S18" s="190"/>
      <c r="T18" s="190"/>
      <c r="U18" s="253">
        <f t="shared" ref="U18:AD18" si="39">IF(D18&gt;=$R$16,D18,"")</f>
        <v>100</v>
      </c>
      <c r="V18" s="253">
        <f t="shared" si="39"/>
        <v>97</v>
      </c>
      <c r="W18" s="253">
        <f t="shared" si="39"/>
        <v>98.5</v>
      </c>
      <c r="X18" s="253">
        <f t="shared" si="39"/>
        <v>97</v>
      </c>
      <c r="Y18" s="253">
        <f t="shared" si="39"/>
        <v>100</v>
      </c>
      <c r="Z18" s="253">
        <f t="shared" si="39"/>
        <v>97</v>
      </c>
      <c r="AA18" s="253">
        <f t="shared" si="39"/>
        <v>100</v>
      </c>
      <c r="AB18" s="253">
        <f t="shared" si="39"/>
        <v>97</v>
      </c>
      <c r="AC18" s="253" t="str">
        <f t="shared" si="39"/>
        <v/>
      </c>
      <c r="AD18" s="253" t="str">
        <f t="shared" si="39"/>
        <v/>
      </c>
      <c r="AE18" s="254">
        <f t="shared" ref="AE18:AN18" si="40">IFERROR(RANK(U18,$U18:$AD18,0)+COUNTIF($U18:U18,U18)-1,"")</f>
        <v>1</v>
      </c>
      <c r="AF18" s="254">
        <f t="shared" si="40"/>
        <v>5</v>
      </c>
      <c r="AG18" s="254">
        <f t="shared" si="40"/>
        <v>4</v>
      </c>
      <c r="AH18" s="254">
        <f t="shared" si="40"/>
        <v>6</v>
      </c>
      <c r="AI18" s="254">
        <f t="shared" si="40"/>
        <v>2</v>
      </c>
      <c r="AJ18" s="254">
        <f t="shared" si="40"/>
        <v>7</v>
      </c>
      <c r="AK18" s="254">
        <f t="shared" si="40"/>
        <v>3</v>
      </c>
      <c r="AL18" s="254">
        <f t="shared" si="40"/>
        <v>8</v>
      </c>
      <c r="AM18" s="254" t="str">
        <f t="shared" si="40"/>
        <v/>
      </c>
      <c r="AN18" s="254" t="str">
        <f t="shared" si="40"/>
        <v/>
      </c>
      <c r="AO18" s="379" t="str">
        <f t="shared" si="15"/>
        <v>mampu menjelaskan arti salat duha dengan benar</v>
      </c>
      <c r="AP18" s="380" t="str">
        <f t="shared" si="16"/>
        <v/>
      </c>
      <c r="AQ18" s="380" t="str">
        <f t="shared" si="17"/>
        <v/>
      </c>
      <c r="AR18" s="380" t="str">
        <f t="shared" si="18"/>
        <v/>
      </c>
      <c r="AS18" s="380" t="str">
        <f t="shared" si="19"/>
        <v>mampu menjelaskan arti  dan tata salat tasbih dengan benar</v>
      </c>
      <c r="AT18" s="380" t="str">
        <f t="shared" si="20"/>
        <v/>
      </c>
      <c r="AU18" s="380" t="str">
        <f t="shared" si="21"/>
        <v>mampu menjelaskan arti dan tata cara salat taubat dengan benar</v>
      </c>
      <c r="AV18" s="380" t="str">
        <f t="shared" si="22"/>
        <v/>
      </c>
      <c r="AW18" s="380" t="str">
        <f t="shared" si="23"/>
        <v/>
      </c>
      <c r="AX18" s="380" t="str">
        <f t="shared" si="24"/>
        <v/>
      </c>
      <c r="AY18" s="299" t="str">
        <f t="shared" ref="AY18:BH18" si="41">IF(D18&lt;$R$16,D18,"")</f>
        <v/>
      </c>
      <c r="AZ18" s="299" t="str">
        <f t="shared" si="41"/>
        <v/>
      </c>
      <c r="BA18" s="299" t="str">
        <f t="shared" si="41"/>
        <v/>
      </c>
      <c r="BB18" s="299" t="str">
        <f t="shared" si="41"/>
        <v/>
      </c>
      <c r="BC18" s="299" t="str">
        <f t="shared" si="41"/>
        <v/>
      </c>
      <c r="BD18" s="299" t="str">
        <f t="shared" si="41"/>
        <v/>
      </c>
      <c r="BE18" s="299" t="str">
        <f t="shared" si="41"/>
        <v/>
      </c>
      <c r="BF18" s="299" t="str">
        <f t="shared" si="41"/>
        <v/>
      </c>
      <c r="BG18" s="299">
        <f t="shared" si="41"/>
        <v>0</v>
      </c>
      <c r="BH18" s="299">
        <f t="shared" si="41"/>
        <v>0</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t="str">
        <f t="shared" si="42"/>
        <v/>
      </c>
      <c r="BQ18" s="225">
        <f t="shared" si="42"/>
        <v>1</v>
      </c>
      <c r="BR18" s="225">
        <f t="shared" si="42"/>
        <v>2</v>
      </c>
      <c r="BS18" s="379" t="str">
        <f t="shared" si="27"/>
        <v/>
      </c>
      <c r="BT18" s="377" t="str">
        <f t="shared" si="28"/>
        <v>mampu menghafal niat dan doa salat duha dengan benar</v>
      </c>
      <c r="BU18" s="377" t="str">
        <f t="shared" si="29"/>
        <v>mampu menjelaskan tata cara salat duha dengan benar</v>
      </c>
      <c r="BV18" s="377" t="str">
        <f t="shared" si="30"/>
        <v>mampu mempraktikkan tata cara salat duha dengan benar</v>
      </c>
      <c r="BW18" s="377" t="str">
        <f t="shared" si="31"/>
        <v/>
      </c>
      <c r="BX18" s="377" t="str">
        <f t="shared" si="32"/>
        <v>mampu menjelaskan keutamaan salat tasbih dengan benar</v>
      </c>
      <c r="BY18" s="377" t="str">
        <f t="shared" si="33"/>
        <v/>
      </c>
      <c r="BZ18" s="377" t="str">
        <f t="shared" si="34"/>
        <v>mampu menghafal niat salat taubat dengan benar</v>
      </c>
      <c r="CA18" s="377">
        <f t="shared" si="35"/>
        <v>0</v>
      </c>
      <c r="CB18" s="377">
        <f t="shared" si="36"/>
        <v>0</v>
      </c>
      <c r="CC18" s="257" t="str">
        <f t="shared" si="37"/>
        <v>Kompetensi dalam hal mampu menjelaskan arti salat duha dengan benarmampu menjelaskan arti  dan tata salat tasbih dengan benarmampu menjelaskan arti dan tata cara salat taubat dengan benar sudah tercapai.</v>
      </c>
      <c r="CD18"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19" spans="1:82" ht="13.5" customHeight="1">
      <c r="A19" s="190"/>
      <c r="B19" s="208">
        <f>'DATA PESERTA DIDIK'!A9</f>
        <v>4</v>
      </c>
      <c r="C19" s="248" t="str">
        <f>'DATA PESERTA DIDIK'!D9</f>
        <v>ALANA SALSABILA</v>
      </c>
      <c r="D19" s="297">
        <v>92</v>
      </c>
      <c r="E19" s="297">
        <v>89</v>
      </c>
      <c r="F19" s="297">
        <v>90.5</v>
      </c>
      <c r="G19" s="297">
        <v>89</v>
      </c>
      <c r="H19" s="297">
        <v>100</v>
      </c>
      <c r="I19" s="297">
        <v>88.5</v>
      </c>
      <c r="J19" s="297">
        <v>100</v>
      </c>
      <c r="K19" s="297">
        <v>88.5</v>
      </c>
      <c r="L19" s="297"/>
      <c r="M19" s="297"/>
      <c r="N19" s="252">
        <f t="shared" si="6"/>
        <v>92.1875</v>
      </c>
      <c r="O19" s="298"/>
      <c r="P19" s="251">
        <v>91</v>
      </c>
      <c r="Q19" s="252">
        <f t="shared" si="7"/>
        <v>91</v>
      </c>
      <c r="R19" s="252">
        <f t="shared" si="12"/>
        <v>91.791666666666671</v>
      </c>
      <c r="S19" s="190"/>
      <c r="T19" s="190"/>
      <c r="U19" s="253">
        <f t="shared" ref="U19:AD19" si="43">IF(D19&gt;=$R$16,D19,"")</f>
        <v>92</v>
      </c>
      <c r="V19" s="253">
        <f t="shared" si="43"/>
        <v>89</v>
      </c>
      <c r="W19" s="253">
        <f t="shared" si="43"/>
        <v>90.5</v>
      </c>
      <c r="X19" s="253">
        <f t="shared" si="43"/>
        <v>89</v>
      </c>
      <c r="Y19" s="253">
        <f t="shared" si="43"/>
        <v>100</v>
      </c>
      <c r="Z19" s="253">
        <f t="shared" si="43"/>
        <v>88.5</v>
      </c>
      <c r="AA19" s="253">
        <f t="shared" si="43"/>
        <v>100</v>
      </c>
      <c r="AB19" s="253">
        <f t="shared" si="43"/>
        <v>88.5</v>
      </c>
      <c r="AC19" s="253" t="str">
        <f t="shared" si="43"/>
        <v/>
      </c>
      <c r="AD19" s="253" t="str">
        <f t="shared" si="43"/>
        <v/>
      </c>
      <c r="AE19" s="254">
        <f t="shared" ref="AE19:AN19" si="44">IFERROR(RANK(U19,$U19:$AD19,0)+COUNTIF($U19:U19,U19)-1,"")</f>
        <v>3</v>
      </c>
      <c r="AF19" s="254">
        <f t="shared" si="44"/>
        <v>5</v>
      </c>
      <c r="AG19" s="254">
        <f t="shared" si="44"/>
        <v>4</v>
      </c>
      <c r="AH19" s="254">
        <f t="shared" si="44"/>
        <v>6</v>
      </c>
      <c r="AI19" s="254">
        <f t="shared" si="44"/>
        <v>1</v>
      </c>
      <c r="AJ19" s="254">
        <f t="shared" si="44"/>
        <v>7</v>
      </c>
      <c r="AK19" s="254">
        <f t="shared" si="44"/>
        <v>2</v>
      </c>
      <c r="AL19" s="254">
        <f t="shared" si="44"/>
        <v>8</v>
      </c>
      <c r="AM19" s="254" t="str">
        <f t="shared" si="44"/>
        <v/>
      </c>
      <c r="AN19" s="254" t="str">
        <f t="shared" si="44"/>
        <v/>
      </c>
      <c r="AO19" s="379" t="str">
        <f t="shared" si="15"/>
        <v>mampu menjelaskan arti salat duha dengan benar</v>
      </c>
      <c r="AP19" s="380" t="str">
        <f t="shared" si="16"/>
        <v/>
      </c>
      <c r="AQ19" s="380" t="str">
        <f t="shared" si="17"/>
        <v/>
      </c>
      <c r="AR19" s="380" t="str">
        <f t="shared" si="18"/>
        <v/>
      </c>
      <c r="AS19" s="380" t="str">
        <f t="shared" si="19"/>
        <v>mampu menjelaskan arti  dan tata salat tasbih dengan benar</v>
      </c>
      <c r="AT19" s="380" t="str">
        <f t="shared" si="20"/>
        <v/>
      </c>
      <c r="AU19" s="380" t="str">
        <f t="shared" si="21"/>
        <v>mampu menjelaskan arti dan tata cara salat taubat dengan benar</v>
      </c>
      <c r="AV19" s="380" t="str">
        <f t="shared" si="22"/>
        <v/>
      </c>
      <c r="AW19" s="380" t="str">
        <f t="shared" si="23"/>
        <v/>
      </c>
      <c r="AX19" s="380" t="str">
        <f t="shared" si="24"/>
        <v/>
      </c>
      <c r="AY19" s="299" t="str">
        <f t="shared" ref="AY19:BH19" si="45">IF(D19&lt;$R$16,D19,"")</f>
        <v/>
      </c>
      <c r="AZ19" s="299" t="str">
        <f t="shared" si="45"/>
        <v/>
      </c>
      <c r="BA19" s="299" t="str">
        <f t="shared" si="45"/>
        <v/>
      </c>
      <c r="BB19" s="299" t="str">
        <f t="shared" si="45"/>
        <v/>
      </c>
      <c r="BC19" s="299" t="str">
        <f t="shared" si="45"/>
        <v/>
      </c>
      <c r="BD19" s="299" t="str">
        <f t="shared" si="45"/>
        <v/>
      </c>
      <c r="BE19" s="299" t="str">
        <f t="shared" si="45"/>
        <v/>
      </c>
      <c r="BF19" s="299" t="str">
        <f t="shared" si="45"/>
        <v/>
      </c>
      <c r="BG19" s="299">
        <f t="shared" si="45"/>
        <v>0</v>
      </c>
      <c r="BH19" s="299">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t="str">
        <f t="shared" si="46"/>
        <v/>
      </c>
      <c r="BQ19" s="225">
        <f t="shared" si="46"/>
        <v>1</v>
      </c>
      <c r="BR19" s="225">
        <f t="shared" si="46"/>
        <v>2</v>
      </c>
      <c r="BS19" s="379" t="str">
        <f t="shared" si="27"/>
        <v/>
      </c>
      <c r="BT19" s="377" t="str">
        <f t="shared" si="28"/>
        <v>mampu menghafal niat dan doa salat duha dengan benar</v>
      </c>
      <c r="BU19" s="377" t="str">
        <f t="shared" si="29"/>
        <v>mampu menjelaskan tata cara salat duha dengan benar</v>
      </c>
      <c r="BV19" s="377" t="str">
        <f t="shared" si="30"/>
        <v>mampu mempraktikkan tata cara salat duha dengan benar</v>
      </c>
      <c r="BW19" s="377" t="str">
        <f t="shared" si="31"/>
        <v/>
      </c>
      <c r="BX19" s="377" t="str">
        <f t="shared" si="32"/>
        <v>mampu menjelaskan keutamaan salat tasbih dengan benar</v>
      </c>
      <c r="BY19" s="377" t="str">
        <f t="shared" si="33"/>
        <v/>
      </c>
      <c r="BZ19" s="377" t="str">
        <f t="shared" si="34"/>
        <v>mampu menghafal niat salat taubat dengan benar</v>
      </c>
      <c r="CA19" s="377">
        <f t="shared" si="35"/>
        <v>0</v>
      </c>
      <c r="CB19" s="377">
        <f t="shared" si="36"/>
        <v>0</v>
      </c>
      <c r="CC19" s="257" t="str">
        <f t="shared" si="37"/>
        <v>Kompetensi dalam hal mampu menjelaskan arti salat duha dengan benarmampu menjelaskan arti  dan tata salat tasbih dengan benarmampu menjelaskan arti dan tata cara salat taubat dengan benar sudah tercapai.</v>
      </c>
      <c r="CD19"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20" spans="1:82" ht="13.5" customHeight="1">
      <c r="A20" s="190"/>
      <c r="B20" s="208">
        <f>'DATA PESERTA DIDIK'!A10</f>
        <v>5</v>
      </c>
      <c r="C20" s="248" t="str">
        <f>'DATA PESERTA DIDIK'!D10</f>
        <v>ANDRA MAHARDIKA IBRAHIM</v>
      </c>
      <c r="D20" s="297">
        <v>92</v>
      </c>
      <c r="E20" s="297">
        <v>93</v>
      </c>
      <c r="F20" s="297">
        <v>92.5</v>
      </c>
      <c r="G20" s="297">
        <v>93</v>
      </c>
      <c r="H20" s="297">
        <v>100</v>
      </c>
      <c r="I20" s="297">
        <v>93.25</v>
      </c>
      <c r="J20" s="297">
        <v>100</v>
      </c>
      <c r="K20" s="297">
        <v>93.25</v>
      </c>
      <c r="L20" s="297"/>
      <c r="M20" s="297"/>
      <c r="N20" s="252">
        <f t="shared" si="6"/>
        <v>94.625</v>
      </c>
      <c r="O20" s="298"/>
      <c r="P20" s="251">
        <v>98</v>
      </c>
      <c r="Q20" s="252">
        <f t="shared" si="7"/>
        <v>98</v>
      </c>
      <c r="R20" s="252">
        <f t="shared" si="12"/>
        <v>95.75</v>
      </c>
      <c r="S20" s="190"/>
      <c r="T20" s="190"/>
      <c r="U20" s="253">
        <f t="shared" ref="U20:AD20" si="47">IF(D20&gt;=$R$16,D20,"")</f>
        <v>92</v>
      </c>
      <c r="V20" s="253">
        <f t="shared" si="47"/>
        <v>93</v>
      </c>
      <c r="W20" s="253">
        <f t="shared" si="47"/>
        <v>92.5</v>
      </c>
      <c r="X20" s="253">
        <f t="shared" si="47"/>
        <v>93</v>
      </c>
      <c r="Y20" s="253">
        <f t="shared" si="47"/>
        <v>100</v>
      </c>
      <c r="Z20" s="253">
        <f t="shared" si="47"/>
        <v>93.25</v>
      </c>
      <c r="AA20" s="253">
        <f t="shared" si="47"/>
        <v>100</v>
      </c>
      <c r="AB20" s="253">
        <f t="shared" si="47"/>
        <v>93.25</v>
      </c>
      <c r="AC20" s="253" t="str">
        <f t="shared" si="47"/>
        <v/>
      </c>
      <c r="AD20" s="253" t="str">
        <f t="shared" si="47"/>
        <v/>
      </c>
      <c r="AE20" s="254">
        <f t="shared" ref="AE20:AN20" si="48">IFERROR(RANK(U20,$U20:$AD20,0)+COUNTIF($U20:U20,U20)-1,"")</f>
        <v>8</v>
      </c>
      <c r="AF20" s="254">
        <f t="shared" si="48"/>
        <v>5</v>
      </c>
      <c r="AG20" s="254">
        <f t="shared" si="48"/>
        <v>7</v>
      </c>
      <c r="AH20" s="254">
        <f t="shared" si="48"/>
        <v>6</v>
      </c>
      <c r="AI20" s="254">
        <f t="shared" si="48"/>
        <v>1</v>
      </c>
      <c r="AJ20" s="254">
        <f t="shared" si="48"/>
        <v>3</v>
      </c>
      <c r="AK20" s="254">
        <f t="shared" si="48"/>
        <v>2</v>
      </c>
      <c r="AL20" s="254">
        <f t="shared" si="48"/>
        <v>4</v>
      </c>
      <c r="AM20" s="254" t="str">
        <f t="shared" si="48"/>
        <v/>
      </c>
      <c r="AN20" s="254" t="str">
        <f t="shared" si="48"/>
        <v/>
      </c>
      <c r="AO20" s="379" t="str">
        <f t="shared" si="15"/>
        <v/>
      </c>
      <c r="AP20" s="380" t="str">
        <f t="shared" si="16"/>
        <v/>
      </c>
      <c r="AQ20" s="380" t="str">
        <f t="shared" si="17"/>
        <v/>
      </c>
      <c r="AR20" s="380" t="str">
        <f t="shared" si="18"/>
        <v/>
      </c>
      <c r="AS20" s="380" t="str">
        <f t="shared" si="19"/>
        <v>mampu menjelaskan arti  dan tata salat tasbih dengan benar</v>
      </c>
      <c r="AT20" s="380" t="str">
        <f t="shared" si="20"/>
        <v/>
      </c>
      <c r="AU20" s="380" t="str">
        <f t="shared" si="21"/>
        <v>mampu menjelaskan arti dan tata cara salat taubat dengan benar</v>
      </c>
      <c r="AV20" s="380" t="str">
        <f t="shared" si="22"/>
        <v/>
      </c>
      <c r="AW20" s="380" t="str">
        <f t="shared" si="23"/>
        <v/>
      </c>
      <c r="AX20" s="380" t="str">
        <f t="shared" si="24"/>
        <v/>
      </c>
      <c r="AY20" s="299" t="str">
        <f t="shared" ref="AY20:BH20" si="49">IF(D20&lt;$R$16,D20,"")</f>
        <v/>
      </c>
      <c r="AZ20" s="299" t="str">
        <f t="shared" si="49"/>
        <v/>
      </c>
      <c r="BA20" s="299" t="str">
        <f t="shared" si="49"/>
        <v/>
      </c>
      <c r="BB20" s="299" t="str">
        <f t="shared" si="49"/>
        <v/>
      </c>
      <c r="BC20" s="299" t="str">
        <f t="shared" si="49"/>
        <v/>
      </c>
      <c r="BD20" s="299" t="str">
        <f t="shared" si="49"/>
        <v/>
      </c>
      <c r="BE20" s="299" t="str">
        <f t="shared" si="49"/>
        <v/>
      </c>
      <c r="BF20" s="299" t="str">
        <f t="shared" si="49"/>
        <v/>
      </c>
      <c r="BG20" s="299">
        <f t="shared" si="49"/>
        <v>0</v>
      </c>
      <c r="BH20" s="299">
        <f t="shared" si="49"/>
        <v>0</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t="str">
        <f t="shared" si="50"/>
        <v/>
      </c>
      <c r="BP20" s="225" t="str">
        <f t="shared" si="50"/>
        <v/>
      </c>
      <c r="BQ20" s="225">
        <f t="shared" si="50"/>
        <v>1</v>
      </c>
      <c r="BR20" s="225">
        <f t="shared" si="50"/>
        <v>2</v>
      </c>
      <c r="BS20" s="379" t="str">
        <f t="shared" si="27"/>
        <v>mampu menjelaskan arti salat duha dengan benar</v>
      </c>
      <c r="BT20" s="377" t="str">
        <f t="shared" si="28"/>
        <v>mampu menghafal niat dan doa salat duha dengan benar</v>
      </c>
      <c r="BU20" s="377" t="str">
        <f t="shared" si="29"/>
        <v>mampu menjelaskan tata cara salat duha dengan benar</v>
      </c>
      <c r="BV20" s="377" t="str">
        <f t="shared" si="30"/>
        <v>mampu mempraktikkan tata cara salat duha dengan benar</v>
      </c>
      <c r="BW20" s="377" t="str">
        <f t="shared" si="31"/>
        <v/>
      </c>
      <c r="BX20" s="377" t="str">
        <f t="shared" si="32"/>
        <v>mampu menjelaskan keutamaan salat tasbih dengan benar</v>
      </c>
      <c r="BY20" s="377" t="str">
        <f t="shared" si="33"/>
        <v/>
      </c>
      <c r="BZ20" s="377" t="str">
        <f t="shared" si="34"/>
        <v>mampu menghafal niat salat taubat dengan benar</v>
      </c>
      <c r="CA20" s="377">
        <f t="shared" si="35"/>
        <v>0</v>
      </c>
      <c r="CB20" s="377">
        <f t="shared" si="36"/>
        <v>0</v>
      </c>
      <c r="CC20" s="257" t="str">
        <f t="shared" si="37"/>
        <v>Kompetensi dalam hal mampu menjelaskan arti  dan tata salat tasbih dengan benarmampu menjelaskan arti dan tata cara salat taubat dengan benar sudah tercapai.</v>
      </c>
      <c r="CD20" s="257" t="str">
        <f t="shared" si="38"/>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21" spans="1:82" ht="13.5" customHeight="1">
      <c r="A21" s="190"/>
      <c r="B21" s="208">
        <f>'DATA PESERTA DIDIK'!A11</f>
        <v>6</v>
      </c>
      <c r="C21" s="248" t="str">
        <f>'DATA PESERTA DIDIK'!D11</f>
        <v>ANINDYASWARI SEKAR TRIANDITA</v>
      </c>
      <c r="D21" s="297">
        <v>92</v>
      </c>
      <c r="E21" s="297">
        <v>86</v>
      </c>
      <c r="F21" s="297">
        <v>89</v>
      </c>
      <c r="G21" s="297">
        <v>86</v>
      </c>
      <c r="H21" s="297">
        <v>92</v>
      </c>
      <c r="I21" s="297">
        <v>89</v>
      </c>
      <c r="J21" s="297">
        <v>96</v>
      </c>
      <c r="K21" s="297">
        <v>89</v>
      </c>
      <c r="L21" s="297"/>
      <c r="M21" s="297"/>
      <c r="N21" s="252">
        <f t="shared" si="6"/>
        <v>89.875</v>
      </c>
      <c r="O21" s="298"/>
      <c r="P21" s="251">
        <v>94</v>
      </c>
      <c r="Q21" s="252">
        <f t="shared" si="7"/>
        <v>94</v>
      </c>
      <c r="R21" s="252">
        <f t="shared" si="12"/>
        <v>91.25</v>
      </c>
      <c r="S21" s="190"/>
      <c r="T21" s="190"/>
      <c r="U21" s="253">
        <f t="shared" ref="U21:AD21" si="51">IF(D21&gt;=$R$16,D21,"")</f>
        <v>92</v>
      </c>
      <c r="V21" s="253" t="str">
        <f t="shared" si="51"/>
        <v/>
      </c>
      <c r="W21" s="253">
        <f t="shared" si="51"/>
        <v>89</v>
      </c>
      <c r="X21" s="253" t="str">
        <f t="shared" si="51"/>
        <v/>
      </c>
      <c r="Y21" s="253">
        <f t="shared" si="51"/>
        <v>92</v>
      </c>
      <c r="Z21" s="253">
        <f t="shared" si="51"/>
        <v>89</v>
      </c>
      <c r="AA21" s="253">
        <f t="shared" si="51"/>
        <v>96</v>
      </c>
      <c r="AB21" s="253">
        <f t="shared" si="51"/>
        <v>89</v>
      </c>
      <c r="AC21" s="253" t="str">
        <f t="shared" si="51"/>
        <v/>
      </c>
      <c r="AD21" s="253" t="str">
        <f t="shared" si="51"/>
        <v/>
      </c>
      <c r="AE21" s="254">
        <f t="shared" ref="AE21:AN21" si="52">IFERROR(RANK(U21,$U21:$AD21,0)+COUNTIF($U21:U21,U21)-1,"")</f>
        <v>2</v>
      </c>
      <c r="AF21" s="254" t="str">
        <f t="shared" si="52"/>
        <v/>
      </c>
      <c r="AG21" s="254">
        <f t="shared" si="52"/>
        <v>4</v>
      </c>
      <c r="AH21" s="254" t="str">
        <f t="shared" si="52"/>
        <v/>
      </c>
      <c r="AI21" s="254">
        <f t="shared" si="52"/>
        <v>3</v>
      </c>
      <c r="AJ21" s="254">
        <f t="shared" si="52"/>
        <v>5</v>
      </c>
      <c r="AK21" s="254">
        <f t="shared" si="52"/>
        <v>1</v>
      </c>
      <c r="AL21" s="254">
        <f t="shared" si="52"/>
        <v>6</v>
      </c>
      <c r="AM21" s="254" t="str">
        <f t="shared" si="52"/>
        <v/>
      </c>
      <c r="AN21" s="254" t="str">
        <f t="shared" si="52"/>
        <v/>
      </c>
      <c r="AO21" s="379" t="str">
        <f t="shared" si="15"/>
        <v>mampu menjelaskan arti salat duha dengan benar</v>
      </c>
      <c r="AP21" s="380" t="str">
        <f t="shared" si="16"/>
        <v/>
      </c>
      <c r="AQ21" s="380" t="str">
        <f t="shared" si="17"/>
        <v/>
      </c>
      <c r="AR21" s="380" t="str">
        <f t="shared" si="18"/>
        <v/>
      </c>
      <c r="AS21" s="380" t="str">
        <f t="shared" si="19"/>
        <v>mampu menjelaskan arti  dan tata salat tasbih dengan benar</v>
      </c>
      <c r="AT21" s="380" t="str">
        <f t="shared" si="20"/>
        <v/>
      </c>
      <c r="AU21" s="380" t="str">
        <f t="shared" si="21"/>
        <v>mampu menjelaskan arti dan tata cara salat taubat dengan benar</v>
      </c>
      <c r="AV21" s="380" t="str">
        <f t="shared" si="22"/>
        <v/>
      </c>
      <c r="AW21" s="380" t="str">
        <f t="shared" si="23"/>
        <v/>
      </c>
      <c r="AX21" s="380" t="str">
        <f t="shared" si="24"/>
        <v/>
      </c>
      <c r="AY21" s="299" t="str">
        <f t="shared" ref="AY21:BH21" si="53">IF(D21&lt;$R$16,D21,"")</f>
        <v/>
      </c>
      <c r="AZ21" s="299">
        <f t="shared" si="53"/>
        <v>86</v>
      </c>
      <c r="BA21" s="299" t="str">
        <f t="shared" si="53"/>
        <v/>
      </c>
      <c r="BB21" s="299">
        <f t="shared" si="53"/>
        <v>86</v>
      </c>
      <c r="BC21" s="299" t="str">
        <f t="shared" si="53"/>
        <v/>
      </c>
      <c r="BD21" s="299" t="str">
        <f t="shared" si="53"/>
        <v/>
      </c>
      <c r="BE21" s="299" t="str">
        <f t="shared" si="53"/>
        <v/>
      </c>
      <c r="BF21" s="299" t="str">
        <f t="shared" si="53"/>
        <v/>
      </c>
      <c r="BG21" s="299">
        <f t="shared" si="53"/>
        <v>0</v>
      </c>
      <c r="BH21" s="299">
        <f t="shared" si="53"/>
        <v>0</v>
      </c>
      <c r="BI21" s="225" t="str">
        <f t="shared" ref="BI21:BR21" si="54">IFERROR(RANK(AY21,$AY21:$BH21,0)+COUNTIF($AY21:AY21,AY21)-1,"")</f>
        <v/>
      </c>
      <c r="BJ21" s="225">
        <f t="shared" si="54"/>
        <v>1</v>
      </c>
      <c r="BK21" s="225" t="str">
        <f t="shared" si="54"/>
        <v/>
      </c>
      <c r="BL21" s="225">
        <f t="shared" si="54"/>
        <v>2</v>
      </c>
      <c r="BM21" s="225" t="str">
        <f t="shared" si="54"/>
        <v/>
      </c>
      <c r="BN21" s="225" t="str">
        <f t="shared" si="54"/>
        <v/>
      </c>
      <c r="BO21" s="225" t="str">
        <f t="shared" si="54"/>
        <v/>
      </c>
      <c r="BP21" s="225" t="str">
        <f t="shared" si="54"/>
        <v/>
      </c>
      <c r="BQ21" s="225">
        <f t="shared" si="54"/>
        <v>3</v>
      </c>
      <c r="BR21" s="225">
        <f t="shared" si="54"/>
        <v>4</v>
      </c>
      <c r="BS21" s="379" t="str">
        <f t="shared" si="27"/>
        <v/>
      </c>
      <c r="BT21" s="377" t="str">
        <f t="shared" si="28"/>
        <v>mampu menghafal niat dan doa salat duha dengan benar</v>
      </c>
      <c r="BU21" s="377" t="str">
        <f t="shared" si="29"/>
        <v>mampu menjelaskan tata cara salat duha dengan benar</v>
      </c>
      <c r="BV21" s="377" t="str">
        <f t="shared" si="30"/>
        <v>mampu mempraktikkan tata cara salat duha dengan benar</v>
      </c>
      <c r="BW21" s="377" t="str">
        <f t="shared" si="31"/>
        <v/>
      </c>
      <c r="BX21" s="377" t="str">
        <f t="shared" si="32"/>
        <v>mampu menjelaskan keutamaan salat tasbih dengan benar</v>
      </c>
      <c r="BY21" s="377" t="str">
        <f t="shared" si="33"/>
        <v/>
      </c>
      <c r="BZ21" s="377" t="str">
        <f t="shared" si="34"/>
        <v>mampu menghafal niat salat taubat dengan benar</v>
      </c>
      <c r="CA21" s="377">
        <f t="shared" si="35"/>
        <v>0</v>
      </c>
      <c r="CB21" s="377">
        <f t="shared" si="36"/>
        <v>0</v>
      </c>
      <c r="CC21" s="257" t="str">
        <f t="shared" si="37"/>
        <v>Kompetensi dalam hal mampu menjelaskan arti salat duha dengan benarmampu menjelaskan arti  dan tata salat tasbih dengan benarmampu menjelaskan arti dan tata cara salat taubat dengan benar sudah tercapai.</v>
      </c>
      <c r="CD21"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22" spans="1:82" ht="13.5" customHeight="1">
      <c r="A22" s="190"/>
      <c r="B22" s="208">
        <f>'DATA PESERTA DIDIK'!A12</f>
        <v>7</v>
      </c>
      <c r="C22" s="248" t="str">
        <f>'DATA PESERTA DIDIK'!D12</f>
        <v>AQUEENA NASYWAH ELSYIFANIE</v>
      </c>
      <c r="D22" s="297">
        <v>84</v>
      </c>
      <c r="E22" s="297">
        <v>92</v>
      </c>
      <c r="F22" s="297">
        <v>88</v>
      </c>
      <c r="G22" s="297">
        <v>92</v>
      </c>
      <c r="H22" s="297">
        <v>100</v>
      </c>
      <c r="I22" s="297">
        <v>92</v>
      </c>
      <c r="J22" s="297">
        <v>94</v>
      </c>
      <c r="K22" s="297">
        <v>92</v>
      </c>
      <c r="L22" s="297"/>
      <c r="M22" s="297"/>
      <c r="N22" s="252">
        <f t="shared" si="6"/>
        <v>91.75</v>
      </c>
      <c r="O22" s="298"/>
      <c r="P22" s="251">
        <v>94</v>
      </c>
      <c r="Q22" s="252">
        <f t="shared" si="7"/>
        <v>94</v>
      </c>
      <c r="R22" s="252">
        <f t="shared" si="12"/>
        <v>92.5</v>
      </c>
      <c r="S22" s="190"/>
      <c r="T22" s="190"/>
      <c r="U22" s="253" t="str">
        <f t="shared" ref="U22:AD22" si="55">IF(D22&gt;=$R$16,D22,"")</f>
        <v/>
      </c>
      <c r="V22" s="253">
        <f t="shared" si="55"/>
        <v>92</v>
      </c>
      <c r="W22" s="253" t="str">
        <f t="shared" si="55"/>
        <v/>
      </c>
      <c r="X22" s="253">
        <f t="shared" si="55"/>
        <v>92</v>
      </c>
      <c r="Y22" s="253">
        <f t="shared" si="55"/>
        <v>100</v>
      </c>
      <c r="Z22" s="253">
        <f t="shared" si="55"/>
        <v>92</v>
      </c>
      <c r="AA22" s="253">
        <f t="shared" si="55"/>
        <v>94</v>
      </c>
      <c r="AB22" s="253">
        <f t="shared" si="55"/>
        <v>92</v>
      </c>
      <c r="AC22" s="253" t="str">
        <f t="shared" si="55"/>
        <v/>
      </c>
      <c r="AD22" s="253" t="str">
        <f t="shared" si="55"/>
        <v/>
      </c>
      <c r="AE22" s="254" t="str">
        <f t="shared" ref="AE22:AN22" si="56">IFERROR(RANK(U22,$U22:$AD22,0)+COUNTIF($U22:U22,U22)-1,"")</f>
        <v/>
      </c>
      <c r="AF22" s="254">
        <f t="shared" si="56"/>
        <v>3</v>
      </c>
      <c r="AG22" s="254" t="str">
        <f t="shared" si="56"/>
        <v/>
      </c>
      <c r="AH22" s="254">
        <f t="shared" si="56"/>
        <v>4</v>
      </c>
      <c r="AI22" s="254">
        <f t="shared" si="56"/>
        <v>1</v>
      </c>
      <c r="AJ22" s="254">
        <f t="shared" si="56"/>
        <v>5</v>
      </c>
      <c r="AK22" s="254">
        <f t="shared" si="56"/>
        <v>2</v>
      </c>
      <c r="AL22" s="254">
        <f t="shared" si="56"/>
        <v>6</v>
      </c>
      <c r="AM22" s="254" t="str">
        <f t="shared" si="56"/>
        <v/>
      </c>
      <c r="AN22" s="254" t="str">
        <f t="shared" si="56"/>
        <v/>
      </c>
      <c r="AO22" s="379" t="str">
        <f t="shared" si="15"/>
        <v/>
      </c>
      <c r="AP22" s="380" t="str">
        <f t="shared" si="16"/>
        <v/>
      </c>
      <c r="AQ22" s="380" t="str">
        <f t="shared" si="17"/>
        <v/>
      </c>
      <c r="AR22" s="380" t="str">
        <f t="shared" si="18"/>
        <v/>
      </c>
      <c r="AS22" s="380" t="str">
        <f t="shared" si="19"/>
        <v>mampu menjelaskan arti  dan tata salat tasbih dengan benar</v>
      </c>
      <c r="AT22" s="380" t="str">
        <f t="shared" si="20"/>
        <v/>
      </c>
      <c r="AU22" s="380" t="str">
        <f t="shared" si="21"/>
        <v>mampu menjelaskan arti dan tata cara salat taubat dengan benar</v>
      </c>
      <c r="AV22" s="380" t="str">
        <f t="shared" si="22"/>
        <v/>
      </c>
      <c r="AW22" s="380" t="str">
        <f t="shared" si="23"/>
        <v/>
      </c>
      <c r="AX22" s="380" t="str">
        <f t="shared" si="24"/>
        <v/>
      </c>
      <c r="AY22" s="299">
        <f t="shared" ref="AY22:BH22" si="57">IF(D22&lt;$R$16,D22,"")</f>
        <v>84</v>
      </c>
      <c r="AZ22" s="299" t="str">
        <f t="shared" si="57"/>
        <v/>
      </c>
      <c r="BA22" s="299">
        <f t="shared" si="57"/>
        <v>88</v>
      </c>
      <c r="BB22" s="299" t="str">
        <f t="shared" si="57"/>
        <v/>
      </c>
      <c r="BC22" s="299" t="str">
        <f t="shared" si="57"/>
        <v/>
      </c>
      <c r="BD22" s="299" t="str">
        <f t="shared" si="57"/>
        <v/>
      </c>
      <c r="BE22" s="299" t="str">
        <f t="shared" si="57"/>
        <v/>
      </c>
      <c r="BF22" s="299" t="str">
        <f t="shared" si="57"/>
        <v/>
      </c>
      <c r="BG22" s="299">
        <f t="shared" si="57"/>
        <v>0</v>
      </c>
      <c r="BH22" s="299">
        <f t="shared" si="57"/>
        <v>0</v>
      </c>
      <c r="BI22" s="225">
        <f t="shared" ref="BI22:BR22" si="58">IFERROR(RANK(AY22,$AY22:$BH22,0)+COUNTIF($AY22:AY22,AY22)-1,"")</f>
        <v>2</v>
      </c>
      <c r="BJ22" s="225" t="str">
        <f t="shared" si="58"/>
        <v/>
      </c>
      <c r="BK22" s="225">
        <f t="shared" si="58"/>
        <v>1</v>
      </c>
      <c r="BL22" s="225" t="str">
        <f t="shared" si="58"/>
        <v/>
      </c>
      <c r="BM22" s="225" t="str">
        <f t="shared" si="58"/>
        <v/>
      </c>
      <c r="BN22" s="225" t="str">
        <f t="shared" si="58"/>
        <v/>
      </c>
      <c r="BO22" s="225" t="str">
        <f t="shared" si="58"/>
        <v/>
      </c>
      <c r="BP22" s="225" t="str">
        <f t="shared" si="58"/>
        <v/>
      </c>
      <c r="BQ22" s="225">
        <f t="shared" si="58"/>
        <v>3</v>
      </c>
      <c r="BR22" s="225">
        <f t="shared" si="58"/>
        <v>4</v>
      </c>
      <c r="BS22" s="379" t="str">
        <f t="shared" si="27"/>
        <v>mampu menjelaskan arti salat duha dengan benar</v>
      </c>
      <c r="BT22" s="377" t="str">
        <f t="shared" si="28"/>
        <v>mampu menghafal niat dan doa salat duha dengan benar</v>
      </c>
      <c r="BU22" s="377" t="str">
        <f t="shared" si="29"/>
        <v>mampu menjelaskan tata cara salat duha dengan benar</v>
      </c>
      <c r="BV22" s="377" t="str">
        <f t="shared" si="30"/>
        <v>mampu mempraktikkan tata cara salat duha dengan benar</v>
      </c>
      <c r="BW22" s="377" t="str">
        <f t="shared" si="31"/>
        <v/>
      </c>
      <c r="BX22" s="377" t="str">
        <f t="shared" si="32"/>
        <v>mampu menjelaskan keutamaan salat tasbih dengan benar</v>
      </c>
      <c r="BY22" s="377" t="str">
        <f t="shared" si="33"/>
        <v/>
      </c>
      <c r="BZ22" s="377" t="str">
        <f t="shared" si="34"/>
        <v>mampu menghafal niat salat taubat dengan benar</v>
      </c>
      <c r="CA22" s="377">
        <f t="shared" si="35"/>
        <v>0</v>
      </c>
      <c r="CB22" s="377">
        <f t="shared" si="36"/>
        <v>0</v>
      </c>
      <c r="CC22" s="257" t="str">
        <f t="shared" si="37"/>
        <v>Kompetensi dalam hal mampu menjelaskan arti  dan tata salat tasbih dengan benarmampu menjelaskan arti dan tata cara salat taubat dengan benar sudah tercapai.</v>
      </c>
      <c r="CD22" s="257" t="str">
        <f t="shared" si="38"/>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23" spans="1:82" ht="13.5" customHeight="1">
      <c r="A23" s="190"/>
      <c r="B23" s="208">
        <f>'DATA PESERTA DIDIK'!A13</f>
        <v>8</v>
      </c>
      <c r="C23" s="248" t="str">
        <f>'DATA PESERTA DIDIK'!D13</f>
        <v>ARKA HANDY ADYA PURNOMO</v>
      </c>
      <c r="D23" s="297">
        <v>100</v>
      </c>
      <c r="E23" s="297">
        <v>85</v>
      </c>
      <c r="F23" s="297">
        <v>92.5</v>
      </c>
      <c r="G23" s="297">
        <v>85</v>
      </c>
      <c r="H23" s="297">
        <v>92</v>
      </c>
      <c r="I23" s="297">
        <v>91</v>
      </c>
      <c r="J23" s="297">
        <v>95</v>
      </c>
      <c r="K23" s="297">
        <v>91</v>
      </c>
      <c r="L23" s="297"/>
      <c r="M23" s="297"/>
      <c r="N23" s="252">
        <f t="shared" si="6"/>
        <v>91.4375</v>
      </c>
      <c r="O23" s="298"/>
      <c r="P23" s="251">
        <v>94</v>
      </c>
      <c r="Q23" s="252">
        <f t="shared" si="7"/>
        <v>94</v>
      </c>
      <c r="R23" s="252">
        <f t="shared" si="12"/>
        <v>92.291666666666671</v>
      </c>
      <c r="S23" s="190"/>
      <c r="T23" s="190"/>
      <c r="U23" s="253">
        <f t="shared" ref="U23:AD23" si="59">IF(D23&gt;=$R$16,D23,"")</f>
        <v>100</v>
      </c>
      <c r="V23" s="253" t="str">
        <f t="shared" si="59"/>
        <v/>
      </c>
      <c r="W23" s="253">
        <f t="shared" si="59"/>
        <v>92.5</v>
      </c>
      <c r="X23" s="253" t="str">
        <f t="shared" si="59"/>
        <v/>
      </c>
      <c r="Y23" s="253">
        <f t="shared" si="59"/>
        <v>92</v>
      </c>
      <c r="Z23" s="253">
        <f t="shared" si="59"/>
        <v>91</v>
      </c>
      <c r="AA23" s="253">
        <f t="shared" si="59"/>
        <v>95</v>
      </c>
      <c r="AB23" s="253">
        <f t="shared" si="59"/>
        <v>91</v>
      </c>
      <c r="AC23" s="253" t="str">
        <f t="shared" si="59"/>
        <v/>
      </c>
      <c r="AD23" s="253" t="str">
        <f t="shared" si="59"/>
        <v/>
      </c>
      <c r="AE23" s="254">
        <f t="shared" ref="AE23:AN23" si="60">IFERROR(RANK(U23,$U23:$AD23,0)+COUNTIF($U23:U23,U23)-1,"")</f>
        <v>1</v>
      </c>
      <c r="AF23" s="254" t="str">
        <f t="shared" si="60"/>
        <v/>
      </c>
      <c r="AG23" s="254">
        <f t="shared" si="60"/>
        <v>3</v>
      </c>
      <c r="AH23" s="254" t="str">
        <f t="shared" si="60"/>
        <v/>
      </c>
      <c r="AI23" s="254">
        <f t="shared" si="60"/>
        <v>4</v>
      </c>
      <c r="AJ23" s="254">
        <f t="shared" si="60"/>
        <v>5</v>
      </c>
      <c r="AK23" s="254">
        <f t="shared" si="60"/>
        <v>2</v>
      </c>
      <c r="AL23" s="254">
        <f t="shared" si="60"/>
        <v>6</v>
      </c>
      <c r="AM23" s="254" t="str">
        <f t="shared" si="60"/>
        <v/>
      </c>
      <c r="AN23" s="254" t="str">
        <f t="shared" si="60"/>
        <v/>
      </c>
      <c r="AO23" s="379" t="str">
        <f t="shared" si="15"/>
        <v>mampu menjelaskan arti salat duha dengan benar</v>
      </c>
      <c r="AP23" s="380" t="str">
        <f t="shared" si="16"/>
        <v/>
      </c>
      <c r="AQ23" s="380" t="str">
        <f t="shared" si="17"/>
        <v>mampu menjelaskan tata cara salat duha dengan benar</v>
      </c>
      <c r="AR23" s="380" t="str">
        <f t="shared" si="18"/>
        <v/>
      </c>
      <c r="AS23" s="380" t="str">
        <f t="shared" si="19"/>
        <v/>
      </c>
      <c r="AT23" s="380" t="str">
        <f t="shared" si="20"/>
        <v/>
      </c>
      <c r="AU23" s="380" t="str">
        <f t="shared" si="21"/>
        <v>mampu menjelaskan arti dan tata cara salat taubat dengan benar</v>
      </c>
      <c r="AV23" s="380" t="str">
        <f t="shared" si="22"/>
        <v/>
      </c>
      <c r="AW23" s="380" t="str">
        <f t="shared" si="23"/>
        <v/>
      </c>
      <c r="AX23" s="380" t="str">
        <f t="shared" si="24"/>
        <v/>
      </c>
      <c r="AY23" s="299" t="str">
        <f t="shared" ref="AY23:BH23" si="61">IF(D23&lt;$R$16,D23,"")</f>
        <v/>
      </c>
      <c r="AZ23" s="299">
        <f t="shared" si="61"/>
        <v>85</v>
      </c>
      <c r="BA23" s="299" t="str">
        <f t="shared" si="61"/>
        <v/>
      </c>
      <c r="BB23" s="299">
        <f t="shared" si="61"/>
        <v>85</v>
      </c>
      <c r="BC23" s="299" t="str">
        <f t="shared" si="61"/>
        <v/>
      </c>
      <c r="BD23" s="299" t="str">
        <f t="shared" si="61"/>
        <v/>
      </c>
      <c r="BE23" s="299" t="str">
        <f t="shared" si="61"/>
        <v/>
      </c>
      <c r="BF23" s="299" t="str">
        <f t="shared" si="61"/>
        <v/>
      </c>
      <c r="BG23" s="299">
        <f t="shared" si="61"/>
        <v>0</v>
      </c>
      <c r="BH23" s="299">
        <f t="shared" si="61"/>
        <v>0</v>
      </c>
      <c r="BI23" s="225" t="str">
        <f t="shared" ref="BI23:BR23" si="62">IFERROR(RANK(AY23,$AY23:$BH23,0)+COUNTIF($AY23:AY23,AY23)-1,"")</f>
        <v/>
      </c>
      <c r="BJ23" s="225">
        <f t="shared" si="62"/>
        <v>1</v>
      </c>
      <c r="BK23" s="225" t="str">
        <f t="shared" si="62"/>
        <v/>
      </c>
      <c r="BL23" s="225">
        <f t="shared" si="62"/>
        <v>2</v>
      </c>
      <c r="BM23" s="225" t="str">
        <f t="shared" si="62"/>
        <v/>
      </c>
      <c r="BN23" s="225" t="str">
        <f t="shared" si="62"/>
        <v/>
      </c>
      <c r="BO23" s="225" t="str">
        <f t="shared" si="62"/>
        <v/>
      </c>
      <c r="BP23" s="225" t="str">
        <f t="shared" si="62"/>
        <v/>
      </c>
      <c r="BQ23" s="225">
        <f t="shared" si="62"/>
        <v>3</v>
      </c>
      <c r="BR23" s="225">
        <f t="shared" si="62"/>
        <v>4</v>
      </c>
      <c r="BS23" s="379" t="str">
        <f t="shared" si="27"/>
        <v/>
      </c>
      <c r="BT23" s="377" t="str">
        <f t="shared" si="28"/>
        <v>mampu menghafal niat dan doa salat duha dengan benar</v>
      </c>
      <c r="BU23" s="377" t="str">
        <f t="shared" si="29"/>
        <v/>
      </c>
      <c r="BV23" s="377" t="str">
        <f t="shared" si="30"/>
        <v>mampu mempraktikkan tata cara salat duha dengan benar</v>
      </c>
      <c r="BW23" s="377" t="str">
        <f t="shared" si="31"/>
        <v>mampu menjelaskan arti  dan tata salat tasbih dengan benar</v>
      </c>
      <c r="BX23" s="377" t="str">
        <f t="shared" si="32"/>
        <v>mampu menjelaskan keutamaan salat tasbih dengan benar</v>
      </c>
      <c r="BY23" s="377" t="str">
        <f t="shared" si="33"/>
        <v/>
      </c>
      <c r="BZ23" s="377" t="str">
        <f t="shared" si="34"/>
        <v>mampu menghafal niat salat taubat dengan benar</v>
      </c>
      <c r="CA23" s="377">
        <f t="shared" si="35"/>
        <v>0</v>
      </c>
      <c r="CB23" s="377">
        <f t="shared" si="36"/>
        <v>0</v>
      </c>
      <c r="CC23" s="257" t="str">
        <f t="shared" si="37"/>
        <v>Kompetensi dalam hal mampu menjelaskan arti salat duha dengan benarmampu menjelaskan tata cara salat duha dengan benarmampu menjelaskan arti dan tata cara salat taubat dengan benar sudah tercapai.</v>
      </c>
      <c r="CD23" s="257" t="str">
        <f t="shared" si="38"/>
        <v>Kompetensi dalam hal mampu menghafal niat dan doa salat duha dengan benarmampu mempraktikkan tata cara salat duha dengan benarmampu menjelaskan arti  dan tata salat tasbih dengan benarmampu menjelaskan keutamaan salat tasbih dengan benarmampu menghafal niat salat taubat dengan benar perlu ditingkatkan.</v>
      </c>
    </row>
    <row r="24" spans="1:82" ht="13.5" customHeight="1">
      <c r="A24" s="190"/>
      <c r="B24" s="208">
        <f>'DATA PESERTA DIDIK'!A14</f>
        <v>9</v>
      </c>
      <c r="C24" s="248" t="str">
        <f>'DATA PESERTA DIDIK'!D14</f>
        <v>AYASHA FIORA SASHUDI</v>
      </c>
      <c r="D24" s="297">
        <v>100</v>
      </c>
      <c r="E24" s="297">
        <v>96</v>
      </c>
      <c r="F24" s="297">
        <v>98</v>
      </c>
      <c r="G24" s="297">
        <v>96</v>
      </c>
      <c r="H24" s="297">
        <v>100</v>
      </c>
      <c r="I24" s="297">
        <v>96.75</v>
      </c>
      <c r="J24" s="297">
        <v>100</v>
      </c>
      <c r="K24" s="297">
        <v>96.75</v>
      </c>
      <c r="L24" s="297"/>
      <c r="M24" s="297"/>
      <c r="N24" s="252">
        <f t="shared" si="6"/>
        <v>97.9375</v>
      </c>
      <c r="O24" s="298"/>
      <c r="P24" s="251">
        <v>99</v>
      </c>
      <c r="Q24" s="252">
        <f t="shared" si="7"/>
        <v>99</v>
      </c>
      <c r="R24" s="252">
        <f t="shared" si="12"/>
        <v>98.291666666666671</v>
      </c>
      <c r="S24" s="190"/>
      <c r="T24" s="190"/>
      <c r="U24" s="253">
        <f t="shared" ref="U24:AD24" si="63">IF(D24&gt;=$R$16,D24,"")</f>
        <v>100</v>
      </c>
      <c r="V24" s="253">
        <f t="shared" si="63"/>
        <v>96</v>
      </c>
      <c r="W24" s="253">
        <f t="shared" si="63"/>
        <v>98</v>
      </c>
      <c r="X24" s="253">
        <f t="shared" si="63"/>
        <v>96</v>
      </c>
      <c r="Y24" s="253">
        <f t="shared" si="63"/>
        <v>100</v>
      </c>
      <c r="Z24" s="253">
        <f t="shared" si="63"/>
        <v>96.75</v>
      </c>
      <c r="AA24" s="253">
        <f t="shared" si="63"/>
        <v>100</v>
      </c>
      <c r="AB24" s="253">
        <f t="shared" si="63"/>
        <v>96.75</v>
      </c>
      <c r="AC24" s="253" t="str">
        <f t="shared" si="63"/>
        <v/>
      </c>
      <c r="AD24" s="253" t="str">
        <f t="shared" si="63"/>
        <v/>
      </c>
      <c r="AE24" s="254">
        <f t="shared" ref="AE24:AN24" si="64">IFERROR(RANK(U24,$U24:$AD24,0)+COUNTIF($U24:U24,U24)-1,"")</f>
        <v>1</v>
      </c>
      <c r="AF24" s="254">
        <f t="shared" si="64"/>
        <v>7</v>
      </c>
      <c r="AG24" s="254">
        <f t="shared" si="64"/>
        <v>4</v>
      </c>
      <c r="AH24" s="254">
        <f t="shared" si="64"/>
        <v>8</v>
      </c>
      <c r="AI24" s="254">
        <f t="shared" si="64"/>
        <v>2</v>
      </c>
      <c r="AJ24" s="254">
        <f t="shared" si="64"/>
        <v>5</v>
      </c>
      <c r="AK24" s="254">
        <f t="shared" si="64"/>
        <v>3</v>
      </c>
      <c r="AL24" s="254">
        <f t="shared" si="64"/>
        <v>6</v>
      </c>
      <c r="AM24" s="254" t="str">
        <f t="shared" si="64"/>
        <v/>
      </c>
      <c r="AN24" s="254" t="str">
        <f t="shared" si="64"/>
        <v/>
      </c>
      <c r="AO24" s="379" t="str">
        <f t="shared" si="15"/>
        <v>mampu menjelaskan arti salat duha dengan benar</v>
      </c>
      <c r="AP24" s="380" t="str">
        <f t="shared" si="16"/>
        <v/>
      </c>
      <c r="AQ24" s="380" t="str">
        <f t="shared" si="17"/>
        <v/>
      </c>
      <c r="AR24" s="380" t="str">
        <f t="shared" si="18"/>
        <v/>
      </c>
      <c r="AS24" s="380" t="str">
        <f t="shared" si="19"/>
        <v>mampu menjelaskan arti  dan tata salat tasbih dengan benar</v>
      </c>
      <c r="AT24" s="380" t="str">
        <f t="shared" si="20"/>
        <v/>
      </c>
      <c r="AU24" s="380" t="str">
        <f t="shared" si="21"/>
        <v>mampu menjelaskan arti dan tata cara salat taubat dengan benar</v>
      </c>
      <c r="AV24" s="380" t="str">
        <f t="shared" si="22"/>
        <v/>
      </c>
      <c r="AW24" s="380" t="str">
        <f t="shared" si="23"/>
        <v/>
      </c>
      <c r="AX24" s="380" t="str">
        <f t="shared" si="24"/>
        <v/>
      </c>
      <c r="AY24" s="299" t="str">
        <f t="shared" ref="AY24:BH24" si="65">IF(D24&lt;$R$16,D24,"")</f>
        <v/>
      </c>
      <c r="AZ24" s="299" t="str">
        <f t="shared" si="65"/>
        <v/>
      </c>
      <c r="BA24" s="299" t="str">
        <f t="shared" si="65"/>
        <v/>
      </c>
      <c r="BB24" s="299" t="str">
        <f t="shared" si="65"/>
        <v/>
      </c>
      <c r="BC24" s="299" t="str">
        <f t="shared" si="65"/>
        <v/>
      </c>
      <c r="BD24" s="299" t="str">
        <f t="shared" si="65"/>
        <v/>
      </c>
      <c r="BE24" s="299" t="str">
        <f t="shared" si="65"/>
        <v/>
      </c>
      <c r="BF24" s="299" t="str">
        <f t="shared" si="65"/>
        <v/>
      </c>
      <c r="BG24" s="299">
        <f t="shared" si="65"/>
        <v>0</v>
      </c>
      <c r="BH24" s="299">
        <f t="shared" si="65"/>
        <v>0</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t="str">
        <f t="shared" si="66"/>
        <v/>
      </c>
      <c r="BP24" s="225" t="str">
        <f t="shared" si="66"/>
        <v/>
      </c>
      <c r="BQ24" s="225">
        <f t="shared" si="66"/>
        <v>1</v>
      </c>
      <c r="BR24" s="225">
        <f t="shared" si="66"/>
        <v>2</v>
      </c>
      <c r="BS24" s="379" t="str">
        <f t="shared" si="27"/>
        <v/>
      </c>
      <c r="BT24" s="377" t="str">
        <f t="shared" si="28"/>
        <v>mampu menghafal niat dan doa salat duha dengan benar</v>
      </c>
      <c r="BU24" s="377" t="str">
        <f t="shared" si="29"/>
        <v>mampu menjelaskan tata cara salat duha dengan benar</v>
      </c>
      <c r="BV24" s="377" t="str">
        <f t="shared" si="30"/>
        <v>mampu mempraktikkan tata cara salat duha dengan benar</v>
      </c>
      <c r="BW24" s="377" t="str">
        <f t="shared" si="31"/>
        <v/>
      </c>
      <c r="BX24" s="377" t="str">
        <f t="shared" si="32"/>
        <v>mampu menjelaskan keutamaan salat tasbih dengan benar</v>
      </c>
      <c r="BY24" s="377" t="str">
        <f t="shared" si="33"/>
        <v/>
      </c>
      <c r="BZ24" s="377" t="str">
        <f t="shared" si="34"/>
        <v>mampu menghafal niat salat taubat dengan benar</v>
      </c>
      <c r="CA24" s="377">
        <f t="shared" si="35"/>
        <v>0</v>
      </c>
      <c r="CB24" s="377">
        <f t="shared" si="36"/>
        <v>0</v>
      </c>
      <c r="CC24" s="257" t="str">
        <f t="shared" si="37"/>
        <v>Kompetensi dalam hal mampu menjelaskan arti salat duha dengan benarmampu menjelaskan arti  dan tata salat tasbih dengan benarmampu menjelaskan arti dan tata cara salat taubat dengan benar sudah tercapai.</v>
      </c>
      <c r="CD24"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25" spans="1:82" ht="13.5" customHeight="1">
      <c r="A25" s="190"/>
      <c r="B25" s="208">
        <f>'DATA PESERTA DIDIK'!A15</f>
        <v>10</v>
      </c>
      <c r="C25" s="248" t="str">
        <f>'DATA PESERTA DIDIK'!D15</f>
        <v>AZ-ZAHIRA FII'SABILILLAH</v>
      </c>
      <c r="D25" s="297">
        <v>100</v>
      </c>
      <c r="E25" s="297">
        <v>95</v>
      </c>
      <c r="F25" s="297">
        <v>97.5</v>
      </c>
      <c r="G25" s="297">
        <v>95</v>
      </c>
      <c r="H25" s="297">
        <v>100</v>
      </c>
      <c r="I25" s="297">
        <v>97.5</v>
      </c>
      <c r="J25" s="297">
        <v>96</v>
      </c>
      <c r="K25" s="297">
        <v>97.5</v>
      </c>
      <c r="L25" s="297"/>
      <c r="M25" s="297"/>
      <c r="N25" s="252">
        <f t="shared" si="6"/>
        <v>97.3125</v>
      </c>
      <c r="O25" s="298"/>
      <c r="P25" s="251">
        <v>98</v>
      </c>
      <c r="Q25" s="252">
        <f t="shared" si="7"/>
        <v>98</v>
      </c>
      <c r="R25" s="252">
        <f t="shared" si="12"/>
        <v>97.541666666666671</v>
      </c>
      <c r="S25" s="190"/>
      <c r="T25" s="190"/>
      <c r="U25" s="253">
        <f t="shared" ref="U25:AD25" si="67">IF(D25&gt;=$R$16,D25,"")</f>
        <v>100</v>
      </c>
      <c r="V25" s="253">
        <f t="shared" si="67"/>
        <v>95</v>
      </c>
      <c r="W25" s="253">
        <f t="shared" si="67"/>
        <v>97.5</v>
      </c>
      <c r="X25" s="253">
        <f t="shared" si="67"/>
        <v>95</v>
      </c>
      <c r="Y25" s="253">
        <f t="shared" si="67"/>
        <v>100</v>
      </c>
      <c r="Z25" s="253">
        <f t="shared" si="67"/>
        <v>97.5</v>
      </c>
      <c r="AA25" s="253">
        <f t="shared" si="67"/>
        <v>96</v>
      </c>
      <c r="AB25" s="253">
        <f t="shared" si="67"/>
        <v>97.5</v>
      </c>
      <c r="AC25" s="253" t="str">
        <f t="shared" si="67"/>
        <v/>
      </c>
      <c r="AD25" s="253" t="str">
        <f t="shared" si="67"/>
        <v/>
      </c>
      <c r="AE25" s="254">
        <f t="shared" ref="AE25:AN25" si="68">IFERROR(RANK(U25,$U25:$AD25,0)+COUNTIF($U25:U25,U25)-1,"")</f>
        <v>1</v>
      </c>
      <c r="AF25" s="254">
        <f t="shared" si="68"/>
        <v>7</v>
      </c>
      <c r="AG25" s="254">
        <f t="shared" si="68"/>
        <v>3</v>
      </c>
      <c r="AH25" s="254">
        <f t="shared" si="68"/>
        <v>8</v>
      </c>
      <c r="AI25" s="254">
        <f t="shared" si="68"/>
        <v>2</v>
      </c>
      <c r="AJ25" s="254">
        <f t="shared" si="68"/>
        <v>4</v>
      </c>
      <c r="AK25" s="254">
        <f t="shared" si="68"/>
        <v>6</v>
      </c>
      <c r="AL25" s="254">
        <f t="shared" si="68"/>
        <v>5</v>
      </c>
      <c r="AM25" s="254" t="str">
        <f t="shared" si="68"/>
        <v/>
      </c>
      <c r="AN25" s="254" t="str">
        <f t="shared" si="68"/>
        <v/>
      </c>
      <c r="AO25" s="379" t="str">
        <f t="shared" si="15"/>
        <v>mampu menjelaskan arti salat duha dengan benar</v>
      </c>
      <c r="AP25" s="380" t="str">
        <f t="shared" si="16"/>
        <v/>
      </c>
      <c r="AQ25" s="380" t="str">
        <f t="shared" si="17"/>
        <v/>
      </c>
      <c r="AR25" s="380" t="str">
        <f t="shared" si="18"/>
        <v/>
      </c>
      <c r="AS25" s="380" t="str">
        <f t="shared" si="19"/>
        <v>mampu menjelaskan arti  dan tata salat tasbih dengan benar</v>
      </c>
      <c r="AT25" s="380" t="str">
        <f t="shared" si="20"/>
        <v/>
      </c>
      <c r="AU25" s="380" t="str">
        <f t="shared" si="21"/>
        <v/>
      </c>
      <c r="AV25" s="380" t="str">
        <f t="shared" si="22"/>
        <v/>
      </c>
      <c r="AW25" s="380" t="str">
        <f t="shared" si="23"/>
        <v/>
      </c>
      <c r="AX25" s="380" t="str">
        <f t="shared" si="24"/>
        <v/>
      </c>
      <c r="AY25" s="299" t="str">
        <f t="shared" ref="AY25:BH25" si="69">IF(D25&lt;$R$16,D25,"")</f>
        <v/>
      </c>
      <c r="AZ25" s="299" t="str">
        <f t="shared" si="69"/>
        <v/>
      </c>
      <c r="BA25" s="299" t="str">
        <f t="shared" si="69"/>
        <v/>
      </c>
      <c r="BB25" s="299" t="str">
        <f t="shared" si="69"/>
        <v/>
      </c>
      <c r="BC25" s="299" t="str">
        <f t="shared" si="69"/>
        <v/>
      </c>
      <c r="BD25" s="299" t="str">
        <f t="shared" si="69"/>
        <v/>
      </c>
      <c r="BE25" s="299" t="str">
        <f t="shared" si="69"/>
        <v/>
      </c>
      <c r="BF25" s="299" t="str">
        <f t="shared" si="69"/>
        <v/>
      </c>
      <c r="BG25" s="299">
        <f t="shared" si="69"/>
        <v>0</v>
      </c>
      <c r="BH25" s="299">
        <f t="shared" si="69"/>
        <v>0</v>
      </c>
      <c r="BI25" s="225" t="str">
        <f t="shared" ref="BI25:BR25" si="70">IFERROR(RANK(AY25,$AY25:$BH25,0)+COUNTIF($AY25:AY25,AY25)-1,"")</f>
        <v/>
      </c>
      <c r="BJ25" s="225" t="str">
        <f t="shared" si="70"/>
        <v/>
      </c>
      <c r="BK25" s="225" t="str">
        <f t="shared" si="70"/>
        <v/>
      </c>
      <c r="BL25" s="225" t="str">
        <f t="shared" si="70"/>
        <v/>
      </c>
      <c r="BM25" s="225" t="str">
        <f t="shared" si="70"/>
        <v/>
      </c>
      <c r="BN25" s="225" t="str">
        <f t="shared" si="70"/>
        <v/>
      </c>
      <c r="BO25" s="225" t="str">
        <f t="shared" si="70"/>
        <v/>
      </c>
      <c r="BP25" s="225" t="str">
        <f t="shared" si="70"/>
        <v/>
      </c>
      <c r="BQ25" s="225">
        <f t="shared" si="70"/>
        <v>1</v>
      </c>
      <c r="BR25" s="225">
        <f t="shared" si="70"/>
        <v>2</v>
      </c>
      <c r="BS25" s="379" t="str">
        <f t="shared" si="27"/>
        <v/>
      </c>
      <c r="BT25" s="377" t="str">
        <f t="shared" si="28"/>
        <v>mampu menghafal niat dan doa salat duha dengan benar</v>
      </c>
      <c r="BU25" s="377" t="str">
        <f t="shared" si="29"/>
        <v>mampu menjelaskan tata cara salat duha dengan benar</v>
      </c>
      <c r="BV25" s="377" t="str">
        <f t="shared" si="30"/>
        <v>mampu mempraktikkan tata cara salat duha dengan benar</v>
      </c>
      <c r="BW25" s="377" t="str">
        <f t="shared" si="31"/>
        <v/>
      </c>
      <c r="BX25" s="377" t="str">
        <f t="shared" si="32"/>
        <v>mampu menjelaskan keutamaan salat tasbih dengan benar</v>
      </c>
      <c r="BY25" s="377" t="str">
        <f t="shared" si="33"/>
        <v>mampu menjelaskan arti dan tata cara salat taubat dengan benar</v>
      </c>
      <c r="BZ25" s="377" t="str">
        <f t="shared" si="34"/>
        <v>mampu menghafal niat salat taubat dengan benar</v>
      </c>
      <c r="CA25" s="377">
        <f t="shared" si="35"/>
        <v>0</v>
      </c>
      <c r="CB25" s="377">
        <f t="shared" si="36"/>
        <v>0</v>
      </c>
      <c r="CC25" s="257" t="str">
        <f t="shared" si="37"/>
        <v>Kompetensi dalam hal mampu menjelaskan arti salat duha dengan benarmampu menjelaskan arti  dan tata salat tasbih dengan benar sudah tercapai.</v>
      </c>
      <c r="CD25" s="257" t="str">
        <f t="shared" si="38"/>
        <v>Kompetensi dalam hal 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row>
    <row r="26" spans="1:82" ht="13.5" customHeight="1">
      <c r="A26" s="190"/>
      <c r="B26" s="208">
        <f>'DATA PESERTA DIDIK'!A16</f>
        <v>11</v>
      </c>
      <c r="C26" s="248" t="str">
        <f>'DATA PESERTA DIDIK'!D16</f>
        <v>CHERYL FELICIA PUTRI</v>
      </c>
      <c r="D26" s="297">
        <v>92</v>
      </c>
      <c r="E26" s="297">
        <v>94</v>
      </c>
      <c r="F26" s="297">
        <v>93</v>
      </c>
      <c r="G26" s="297">
        <v>94</v>
      </c>
      <c r="H26" s="297">
        <v>90</v>
      </c>
      <c r="I26" s="297">
        <v>93</v>
      </c>
      <c r="J26" s="297">
        <v>94</v>
      </c>
      <c r="K26" s="297">
        <v>93</v>
      </c>
      <c r="L26" s="297"/>
      <c r="M26" s="297"/>
      <c r="N26" s="252">
        <f t="shared" si="6"/>
        <v>92.875</v>
      </c>
      <c r="O26" s="298"/>
      <c r="P26" s="251">
        <v>88</v>
      </c>
      <c r="Q26" s="252">
        <f t="shared" si="7"/>
        <v>88</v>
      </c>
      <c r="R26" s="252">
        <f t="shared" si="12"/>
        <v>91.25</v>
      </c>
      <c r="S26" s="190"/>
      <c r="T26" s="190"/>
      <c r="U26" s="253">
        <f t="shared" ref="U26:AD26" si="71">IF(D26&gt;=$R$16,D26,"")</f>
        <v>92</v>
      </c>
      <c r="V26" s="253">
        <f t="shared" si="71"/>
        <v>94</v>
      </c>
      <c r="W26" s="253">
        <f t="shared" si="71"/>
        <v>93</v>
      </c>
      <c r="X26" s="253">
        <f t="shared" si="71"/>
        <v>94</v>
      </c>
      <c r="Y26" s="253">
        <f t="shared" si="71"/>
        <v>90</v>
      </c>
      <c r="Z26" s="253">
        <f t="shared" si="71"/>
        <v>93</v>
      </c>
      <c r="AA26" s="253">
        <f t="shared" si="71"/>
        <v>94</v>
      </c>
      <c r="AB26" s="253">
        <f t="shared" si="71"/>
        <v>93</v>
      </c>
      <c r="AC26" s="253" t="str">
        <f t="shared" si="71"/>
        <v/>
      </c>
      <c r="AD26" s="253" t="str">
        <f t="shared" si="71"/>
        <v/>
      </c>
      <c r="AE26" s="254">
        <f t="shared" ref="AE26:AN26" si="72">IFERROR(RANK(U26,$U26:$AD26,0)+COUNTIF($U26:U26,U26)-1,"")</f>
        <v>7</v>
      </c>
      <c r="AF26" s="254">
        <f t="shared" si="72"/>
        <v>1</v>
      </c>
      <c r="AG26" s="254">
        <f t="shared" si="72"/>
        <v>4</v>
      </c>
      <c r="AH26" s="254">
        <f t="shared" si="72"/>
        <v>2</v>
      </c>
      <c r="AI26" s="254">
        <f t="shared" si="72"/>
        <v>8</v>
      </c>
      <c r="AJ26" s="254">
        <f t="shared" si="72"/>
        <v>5</v>
      </c>
      <c r="AK26" s="254">
        <f t="shared" si="72"/>
        <v>3</v>
      </c>
      <c r="AL26" s="254">
        <f t="shared" si="72"/>
        <v>6</v>
      </c>
      <c r="AM26" s="254" t="str">
        <f t="shared" si="72"/>
        <v/>
      </c>
      <c r="AN26" s="254" t="str">
        <f t="shared" si="72"/>
        <v/>
      </c>
      <c r="AO26" s="379" t="str">
        <f t="shared" si="15"/>
        <v>mampu menjelaskan arti salat duha dengan benar</v>
      </c>
      <c r="AP26" s="380" t="str">
        <f t="shared" si="16"/>
        <v>mampu menghafal niat dan doa salat duha dengan benar</v>
      </c>
      <c r="AQ26" s="380" t="str">
        <f t="shared" si="17"/>
        <v>mampu menjelaskan tata cara salat duha dengan benar</v>
      </c>
      <c r="AR26" s="380" t="str">
        <f t="shared" si="18"/>
        <v>mampu mempraktikkan tata cara salat duha dengan benar</v>
      </c>
      <c r="AS26" s="380" t="str">
        <f t="shared" si="19"/>
        <v/>
      </c>
      <c r="AT26" s="380" t="str">
        <f t="shared" si="20"/>
        <v>mampu menjelaskan keutamaan salat tasbih dengan benar</v>
      </c>
      <c r="AU26" s="380" t="str">
        <f t="shared" si="21"/>
        <v>mampu menjelaskan arti dan tata cara salat taubat dengan benar</v>
      </c>
      <c r="AV26" s="380" t="str">
        <f t="shared" si="22"/>
        <v>mampu menghafal niat salat taubat dengan benar</v>
      </c>
      <c r="AW26" s="380" t="str">
        <f t="shared" si="23"/>
        <v/>
      </c>
      <c r="AX26" s="380" t="str">
        <f t="shared" si="24"/>
        <v/>
      </c>
      <c r="AY26" s="299" t="str">
        <f t="shared" ref="AY26:BH26" si="73">IF(D26&lt;$R$16,D26,"")</f>
        <v/>
      </c>
      <c r="AZ26" s="299" t="str">
        <f t="shared" si="73"/>
        <v/>
      </c>
      <c r="BA26" s="299" t="str">
        <f t="shared" si="73"/>
        <v/>
      </c>
      <c r="BB26" s="299" t="str">
        <f t="shared" si="73"/>
        <v/>
      </c>
      <c r="BC26" s="299" t="str">
        <f t="shared" si="73"/>
        <v/>
      </c>
      <c r="BD26" s="299" t="str">
        <f t="shared" si="73"/>
        <v/>
      </c>
      <c r="BE26" s="299" t="str">
        <f t="shared" si="73"/>
        <v/>
      </c>
      <c r="BF26" s="299" t="str">
        <f t="shared" si="73"/>
        <v/>
      </c>
      <c r="BG26" s="299">
        <f t="shared" si="73"/>
        <v>0</v>
      </c>
      <c r="BH26" s="299">
        <f t="shared" si="73"/>
        <v>0</v>
      </c>
      <c r="BI26" s="225" t="str">
        <f t="shared" ref="BI26:BR26" si="74">IFERROR(RANK(AY26,$AY26:$BH26,0)+COUNTIF($AY26:AY26,AY26)-1,"")</f>
        <v/>
      </c>
      <c r="BJ26" s="225" t="str">
        <f t="shared" si="74"/>
        <v/>
      </c>
      <c r="BK26" s="225" t="str">
        <f t="shared" si="74"/>
        <v/>
      </c>
      <c r="BL26" s="225" t="str">
        <f t="shared" si="74"/>
        <v/>
      </c>
      <c r="BM26" s="225" t="str">
        <f t="shared" si="74"/>
        <v/>
      </c>
      <c r="BN26" s="225" t="str">
        <f t="shared" si="74"/>
        <v/>
      </c>
      <c r="BO26" s="225" t="str">
        <f t="shared" si="74"/>
        <v/>
      </c>
      <c r="BP26" s="225" t="str">
        <f t="shared" si="74"/>
        <v/>
      </c>
      <c r="BQ26" s="225">
        <f t="shared" si="74"/>
        <v>1</v>
      </c>
      <c r="BR26" s="225">
        <f t="shared" si="74"/>
        <v>2</v>
      </c>
      <c r="BS26" s="379" t="str">
        <f t="shared" si="27"/>
        <v/>
      </c>
      <c r="BT26" s="377" t="str">
        <f t="shared" si="28"/>
        <v/>
      </c>
      <c r="BU26" s="377" t="str">
        <f t="shared" si="29"/>
        <v/>
      </c>
      <c r="BV26" s="377" t="str">
        <f t="shared" si="30"/>
        <v/>
      </c>
      <c r="BW26" s="377" t="str">
        <f t="shared" si="31"/>
        <v>mampu menjelaskan arti  dan tata salat tasbih dengan benar</v>
      </c>
      <c r="BX26" s="377" t="str">
        <f t="shared" si="32"/>
        <v/>
      </c>
      <c r="BY26" s="377" t="str">
        <f t="shared" si="33"/>
        <v/>
      </c>
      <c r="BZ26" s="377" t="str">
        <f t="shared" si="34"/>
        <v/>
      </c>
      <c r="CA26" s="377">
        <f t="shared" si="35"/>
        <v>0</v>
      </c>
      <c r="CB26" s="377">
        <f t="shared" si="36"/>
        <v>0</v>
      </c>
      <c r="CC26" s="257" t="str">
        <f t="shared" si="37"/>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sudah tercapai.</v>
      </c>
      <c r="CD26" s="257" t="str">
        <f t="shared" si="38"/>
        <v>Kompetensi dalam hal mampu menjelaskan arti  dan tata salat tasbih dengan benar perlu ditingkatkan.</v>
      </c>
    </row>
    <row r="27" spans="1:82" ht="13.5" customHeight="1">
      <c r="A27" s="190"/>
      <c r="B27" s="208">
        <f>'DATA PESERTA DIDIK'!A17</f>
        <v>12</v>
      </c>
      <c r="C27" s="248" t="str">
        <f>'DATA PESERTA DIDIK'!D17</f>
        <v>CINTAKHANZA ARFINZA GHANIYYA</v>
      </c>
      <c r="D27" s="297">
        <v>100</v>
      </c>
      <c r="E27" s="297">
        <v>93</v>
      </c>
      <c r="F27" s="297">
        <v>96.5</v>
      </c>
      <c r="G27" s="297">
        <v>93</v>
      </c>
      <c r="H27" s="297">
        <v>100</v>
      </c>
      <c r="I27" s="297">
        <v>95</v>
      </c>
      <c r="J27" s="297">
        <v>97</v>
      </c>
      <c r="K27" s="297">
        <v>95</v>
      </c>
      <c r="L27" s="297"/>
      <c r="M27" s="297"/>
      <c r="N27" s="252">
        <f t="shared" si="6"/>
        <v>96.1875</v>
      </c>
      <c r="O27" s="298"/>
      <c r="P27" s="251">
        <v>95</v>
      </c>
      <c r="Q27" s="252">
        <f t="shared" si="7"/>
        <v>95</v>
      </c>
      <c r="R27" s="252">
        <f t="shared" si="12"/>
        <v>95.791666666666671</v>
      </c>
      <c r="S27" s="190"/>
      <c r="T27" s="190"/>
      <c r="U27" s="253">
        <f t="shared" ref="U27:AD27" si="75">IF(D27&gt;=$R$16,D27,"")</f>
        <v>100</v>
      </c>
      <c r="V27" s="253">
        <f t="shared" si="75"/>
        <v>93</v>
      </c>
      <c r="W27" s="253">
        <f t="shared" si="75"/>
        <v>96.5</v>
      </c>
      <c r="X27" s="253">
        <f t="shared" si="75"/>
        <v>93</v>
      </c>
      <c r="Y27" s="253">
        <f t="shared" si="75"/>
        <v>100</v>
      </c>
      <c r="Z27" s="253">
        <f t="shared" si="75"/>
        <v>95</v>
      </c>
      <c r="AA27" s="253">
        <f t="shared" si="75"/>
        <v>97</v>
      </c>
      <c r="AB27" s="253">
        <f t="shared" si="75"/>
        <v>95</v>
      </c>
      <c r="AC27" s="253" t="str">
        <f t="shared" si="75"/>
        <v/>
      </c>
      <c r="AD27" s="253" t="str">
        <f t="shared" si="75"/>
        <v/>
      </c>
      <c r="AE27" s="254">
        <f t="shared" ref="AE27:AN27" si="76">IFERROR(RANK(U27,$U27:$AD27,0)+COUNTIF($U27:U27,U27)-1,"")</f>
        <v>1</v>
      </c>
      <c r="AF27" s="254">
        <f t="shared" si="76"/>
        <v>7</v>
      </c>
      <c r="AG27" s="254">
        <f t="shared" si="76"/>
        <v>4</v>
      </c>
      <c r="AH27" s="254">
        <f t="shared" si="76"/>
        <v>8</v>
      </c>
      <c r="AI27" s="254">
        <f t="shared" si="76"/>
        <v>2</v>
      </c>
      <c r="AJ27" s="254">
        <f t="shared" si="76"/>
        <v>5</v>
      </c>
      <c r="AK27" s="254">
        <f t="shared" si="76"/>
        <v>3</v>
      </c>
      <c r="AL27" s="254">
        <f t="shared" si="76"/>
        <v>6</v>
      </c>
      <c r="AM27" s="254" t="str">
        <f t="shared" si="76"/>
        <v/>
      </c>
      <c r="AN27" s="254" t="str">
        <f t="shared" si="76"/>
        <v/>
      </c>
      <c r="AO27" s="379" t="str">
        <f t="shared" si="15"/>
        <v>mampu menjelaskan arti salat duha dengan benar</v>
      </c>
      <c r="AP27" s="380" t="str">
        <f t="shared" si="16"/>
        <v/>
      </c>
      <c r="AQ27" s="380" t="str">
        <f t="shared" si="17"/>
        <v>mampu menjelaskan tata cara salat duha dengan benar</v>
      </c>
      <c r="AR27" s="380" t="str">
        <f t="shared" si="18"/>
        <v/>
      </c>
      <c r="AS27" s="380" t="str">
        <f t="shared" si="19"/>
        <v>mampu menjelaskan arti  dan tata salat tasbih dengan benar</v>
      </c>
      <c r="AT27" s="380" t="str">
        <f t="shared" si="20"/>
        <v/>
      </c>
      <c r="AU27" s="380" t="str">
        <f t="shared" si="21"/>
        <v>mampu menjelaskan arti dan tata cara salat taubat dengan benar</v>
      </c>
      <c r="AV27" s="380" t="str">
        <f t="shared" si="22"/>
        <v/>
      </c>
      <c r="AW27" s="380" t="str">
        <f t="shared" si="23"/>
        <v/>
      </c>
      <c r="AX27" s="380" t="str">
        <f t="shared" si="24"/>
        <v/>
      </c>
      <c r="AY27" s="299" t="str">
        <f t="shared" ref="AY27:BH27" si="77">IF(D27&lt;$R$16,D27,"")</f>
        <v/>
      </c>
      <c r="AZ27" s="299" t="str">
        <f t="shared" si="77"/>
        <v/>
      </c>
      <c r="BA27" s="299" t="str">
        <f t="shared" si="77"/>
        <v/>
      </c>
      <c r="BB27" s="299" t="str">
        <f t="shared" si="77"/>
        <v/>
      </c>
      <c r="BC27" s="299" t="str">
        <f t="shared" si="77"/>
        <v/>
      </c>
      <c r="BD27" s="299" t="str">
        <f t="shared" si="77"/>
        <v/>
      </c>
      <c r="BE27" s="299" t="str">
        <f t="shared" si="77"/>
        <v/>
      </c>
      <c r="BF27" s="299" t="str">
        <f t="shared" si="77"/>
        <v/>
      </c>
      <c r="BG27" s="299">
        <f t="shared" si="77"/>
        <v>0</v>
      </c>
      <c r="BH27" s="299">
        <f t="shared" si="77"/>
        <v>0</v>
      </c>
      <c r="BI27" s="225" t="str">
        <f t="shared" ref="BI27:BR27" si="78">IFERROR(RANK(AY27,$AY27:$BH27,0)+COUNTIF($AY27:AY27,AY27)-1,"")</f>
        <v/>
      </c>
      <c r="BJ27" s="225" t="str">
        <f t="shared" si="78"/>
        <v/>
      </c>
      <c r="BK27" s="225" t="str">
        <f t="shared" si="78"/>
        <v/>
      </c>
      <c r="BL27" s="225" t="str">
        <f t="shared" si="78"/>
        <v/>
      </c>
      <c r="BM27" s="225" t="str">
        <f t="shared" si="78"/>
        <v/>
      </c>
      <c r="BN27" s="225" t="str">
        <f t="shared" si="78"/>
        <v/>
      </c>
      <c r="BO27" s="225" t="str">
        <f t="shared" si="78"/>
        <v/>
      </c>
      <c r="BP27" s="225" t="str">
        <f t="shared" si="78"/>
        <v/>
      </c>
      <c r="BQ27" s="225">
        <f t="shared" si="78"/>
        <v>1</v>
      </c>
      <c r="BR27" s="225">
        <f t="shared" si="78"/>
        <v>2</v>
      </c>
      <c r="BS27" s="379" t="str">
        <f t="shared" si="27"/>
        <v/>
      </c>
      <c r="BT27" s="377" t="str">
        <f t="shared" si="28"/>
        <v>mampu menghafal niat dan doa salat duha dengan benar</v>
      </c>
      <c r="BU27" s="377" t="str">
        <f t="shared" si="29"/>
        <v/>
      </c>
      <c r="BV27" s="377" t="str">
        <f t="shared" si="30"/>
        <v>mampu mempraktikkan tata cara salat duha dengan benar</v>
      </c>
      <c r="BW27" s="377" t="str">
        <f t="shared" si="31"/>
        <v/>
      </c>
      <c r="BX27" s="377" t="str">
        <f t="shared" si="32"/>
        <v>mampu menjelaskan keutamaan salat tasbih dengan benar</v>
      </c>
      <c r="BY27" s="377" t="str">
        <f t="shared" si="33"/>
        <v/>
      </c>
      <c r="BZ27" s="377" t="str">
        <f t="shared" si="34"/>
        <v>mampu menghafal niat salat taubat dengan benar</v>
      </c>
      <c r="CA27" s="377">
        <f t="shared" si="35"/>
        <v>0</v>
      </c>
      <c r="CB27" s="377">
        <f t="shared" si="36"/>
        <v>0</v>
      </c>
      <c r="CC27" s="257" t="str">
        <f t="shared" si="37"/>
        <v>Kompetensi dalam hal mampu menjelaskan arti salat duha dengan benarmampu menjelaskan tata cara salat duha dengan benarmampu menjelaskan arti  dan tata salat tasbih dengan benarmampu menjelaskan arti dan tata cara salat taubat dengan benar sudah tercapai.</v>
      </c>
      <c r="CD27" s="257" t="str">
        <f t="shared" si="38"/>
        <v>Kompetensi dalam hal mampu menghafal niat dan doa salat duha dengan benarmampu mempraktikkan tata cara salat duha dengan benarmampu menjelaskan keutamaan salat tasbih dengan benarmampu menghafal niat salat taubat dengan benar perlu ditingkatkan.</v>
      </c>
    </row>
    <row r="28" spans="1:82" ht="13.5" customHeight="1">
      <c r="A28" s="190"/>
      <c r="B28" s="208">
        <f>'DATA PESERTA DIDIK'!A18</f>
        <v>13</v>
      </c>
      <c r="C28" s="248" t="str">
        <f>'DATA PESERTA DIDIK'!D18</f>
        <v>DAFFA FAIRUZ HIDAYANTO</v>
      </c>
      <c r="D28" s="297">
        <v>92</v>
      </c>
      <c r="E28" s="297">
        <v>97</v>
      </c>
      <c r="F28" s="297">
        <v>94.5</v>
      </c>
      <c r="G28" s="297">
        <v>97</v>
      </c>
      <c r="H28" s="297">
        <v>92</v>
      </c>
      <c r="I28" s="297">
        <v>95.25</v>
      </c>
      <c r="J28" s="297">
        <v>100</v>
      </c>
      <c r="K28" s="297">
        <v>95.25</v>
      </c>
      <c r="L28" s="297"/>
      <c r="M28" s="297"/>
      <c r="N28" s="252">
        <f t="shared" si="6"/>
        <v>95.375</v>
      </c>
      <c r="O28" s="298"/>
      <c r="P28" s="251">
        <v>97</v>
      </c>
      <c r="Q28" s="252">
        <f t="shared" si="7"/>
        <v>97</v>
      </c>
      <c r="R28" s="252">
        <f t="shared" si="12"/>
        <v>95.916666666666671</v>
      </c>
      <c r="S28" s="190"/>
      <c r="T28" s="190"/>
      <c r="U28" s="253">
        <f t="shared" ref="U28:AD28" si="79">IF(D28&gt;=$R$16,D28,"")</f>
        <v>92</v>
      </c>
      <c r="V28" s="253">
        <f t="shared" si="79"/>
        <v>97</v>
      </c>
      <c r="W28" s="253">
        <f t="shared" si="79"/>
        <v>94.5</v>
      </c>
      <c r="X28" s="253">
        <f t="shared" si="79"/>
        <v>97</v>
      </c>
      <c r="Y28" s="253">
        <f t="shared" si="79"/>
        <v>92</v>
      </c>
      <c r="Z28" s="253">
        <f t="shared" si="79"/>
        <v>95.25</v>
      </c>
      <c r="AA28" s="253">
        <f t="shared" si="79"/>
        <v>100</v>
      </c>
      <c r="AB28" s="253">
        <f t="shared" si="79"/>
        <v>95.25</v>
      </c>
      <c r="AC28" s="253" t="str">
        <f t="shared" si="79"/>
        <v/>
      </c>
      <c r="AD28" s="253" t="str">
        <f t="shared" si="79"/>
        <v/>
      </c>
      <c r="AE28" s="254">
        <f t="shared" ref="AE28:AN28" si="80">IFERROR(RANK(U28,$U28:$AD28,0)+COUNTIF($U28:U28,U28)-1,"")</f>
        <v>7</v>
      </c>
      <c r="AF28" s="254">
        <f t="shared" si="80"/>
        <v>2</v>
      </c>
      <c r="AG28" s="254">
        <f t="shared" si="80"/>
        <v>6</v>
      </c>
      <c r="AH28" s="254">
        <f t="shared" si="80"/>
        <v>3</v>
      </c>
      <c r="AI28" s="254">
        <f t="shared" si="80"/>
        <v>8</v>
      </c>
      <c r="AJ28" s="254">
        <f t="shared" si="80"/>
        <v>4</v>
      </c>
      <c r="AK28" s="254">
        <f t="shared" si="80"/>
        <v>1</v>
      </c>
      <c r="AL28" s="254">
        <f t="shared" si="80"/>
        <v>5</v>
      </c>
      <c r="AM28" s="254" t="str">
        <f t="shared" si="80"/>
        <v/>
      </c>
      <c r="AN28" s="254" t="str">
        <f t="shared" si="80"/>
        <v/>
      </c>
      <c r="AO28" s="379" t="str">
        <f t="shared" si="15"/>
        <v/>
      </c>
      <c r="AP28" s="380" t="str">
        <f t="shared" si="16"/>
        <v>mampu menghafal niat dan doa salat duha dengan benar</v>
      </c>
      <c r="AQ28" s="380" t="str">
        <f t="shared" si="17"/>
        <v/>
      </c>
      <c r="AR28" s="380" t="str">
        <f t="shared" si="18"/>
        <v>mampu mempraktikkan tata cara salat duha dengan benar</v>
      </c>
      <c r="AS28" s="380" t="str">
        <f t="shared" si="19"/>
        <v/>
      </c>
      <c r="AT28" s="380" t="str">
        <f t="shared" si="20"/>
        <v/>
      </c>
      <c r="AU28" s="380" t="str">
        <f t="shared" si="21"/>
        <v>mampu menjelaskan arti dan tata cara salat taubat dengan benar</v>
      </c>
      <c r="AV28" s="380" t="str">
        <f t="shared" si="22"/>
        <v/>
      </c>
      <c r="AW28" s="380" t="str">
        <f t="shared" si="23"/>
        <v/>
      </c>
      <c r="AX28" s="380" t="str">
        <f t="shared" si="24"/>
        <v/>
      </c>
      <c r="AY28" s="299" t="str">
        <f t="shared" ref="AY28:BH28" si="81">IF(D28&lt;$R$16,D28,"")</f>
        <v/>
      </c>
      <c r="AZ28" s="299" t="str">
        <f t="shared" si="81"/>
        <v/>
      </c>
      <c r="BA28" s="299" t="str">
        <f t="shared" si="81"/>
        <v/>
      </c>
      <c r="BB28" s="299" t="str">
        <f t="shared" si="81"/>
        <v/>
      </c>
      <c r="BC28" s="299" t="str">
        <f t="shared" si="81"/>
        <v/>
      </c>
      <c r="BD28" s="299" t="str">
        <f t="shared" si="81"/>
        <v/>
      </c>
      <c r="BE28" s="299" t="str">
        <f t="shared" si="81"/>
        <v/>
      </c>
      <c r="BF28" s="299" t="str">
        <f t="shared" si="81"/>
        <v/>
      </c>
      <c r="BG28" s="299">
        <f t="shared" si="81"/>
        <v>0</v>
      </c>
      <c r="BH28" s="299">
        <f t="shared" si="81"/>
        <v>0</v>
      </c>
      <c r="BI28" s="225" t="str">
        <f t="shared" ref="BI28:BR28" si="82">IFERROR(RANK(AY28,$AY28:$BH28,0)+COUNTIF($AY28:AY28,AY28)-1,"")</f>
        <v/>
      </c>
      <c r="BJ28" s="225" t="str">
        <f t="shared" si="82"/>
        <v/>
      </c>
      <c r="BK28" s="225" t="str">
        <f t="shared" si="82"/>
        <v/>
      </c>
      <c r="BL28" s="225" t="str">
        <f t="shared" si="82"/>
        <v/>
      </c>
      <c r="BM28" s="225" t="str">
        <f t="shared" si="82"/>
        <v/>
      </c>
      <c r="BN28" s="225" t="str">
        <f t="shared" si="82"/>
        <v/>
      </c>
      <c r="BO28" s="225" t="str">
        <f t="shared" si="82"/>
        <v/>
      </c>
      <c r="BP28" s="225" t="str">
        <f t="shared" si="82"/>
        <v/>
      </c>
      <c r="BQ28" s="225">
        <f t="shared" si="82"/>
        <v>1</v>
      </c>
      <c r="BR28" s="225">
        <f t="shared" si="82"/>
        <v>2</v>
      </c>
      <c r="BS28" s="379" t="str">
        <f t="shared" si="27"/>
        <v>mampu menjelaskan arti salat duha dengan benar</v>
      </c>
      <c r="BT28" s="377" t="str">
        <f t="shared" si="28"/>
        <v/>
      </c>
      <c r="BU28" s="377" t="str">
        <f t="shared" si="29"/>
        <v>mampu menjelaskan tata cara salat duha dengan benar</v>
      </c>
      <c r="BV28" s="377" t="str">
        <f t="shared" si="30"/>
        <v/>
      </c>
      <c r="BW28" s="377" t="str">
        <f t="shared" si="31"/>
        <v>mampu menjelaskan arti  dan tata salat tasbih dengan benar</v>
      </c>
      <c r="BX28" s="377" t="str">
        <f t="shared" si="32"/>
        <v>mampu menjelaskan keutamaan salat tasbih dengan benar</v>
      </c>
      <c r="BY28" s="377" t="str">
        <f t="shared" si="33"/>
        <v/>
      </c>
      <c r="BZ28" s="377" t="str">
        <f t="shared" si="34"/>
        <v>mampu menghafal niat salat taubat dengan benar</v>
      </c>
      <c r="CA28" s="377">
        <f t="shared" si="35"/>
        <v>0</v>
      </c>
      <c r="CB28" s="377">
        <f t="shared" si="36"/>
        <v>0</v>
      </c>
      <c r="CC28" s="257" t="str">
        <f t="shared" si="37"/>
        <v>Kompetensi dalam hal mampu menghafal niat dan doa salat duha dengan benarmampu mempraktikkan tata cara salat duha dengan benarmampu menjelaskan arti dan tata cara salat taubat dengan benar sudah tercapai.</v>
      </c>
      <c r="CD28" s="257" t="str">
        <f t="shared" si="38"/>
        <v>Kompetensi dalam hal mampu menjelaskan arti salat duha dengan benarmampu menjelaskan tata cara salat duha dengan benarmampu menjelaskan arti  dan tata salat tasbih dengan benarmampu menjelaskan keutamaan salat tasbih dengan benarmampu menghafal niat salat taubat dengan benar perlu ditingkatkan.</v>
      </c>
    </row>
    <row r="29" spans="1:82" ht="13.5" customHeight="1">
      <c r="A29" s="190"/>
      <c r="B29" s="208">
        <f>'DATA PESERTA DIDIK'!A19</f>
        <v>14</v>
      </c>
      <c r="C29" s="248" t="str">
        <f>'DATA PESERTA DIDIK'!D19</f>
        <v>DAFFA NAUFAL ALFARIL</v>
      </c>
      <c r="D29" s="297">
        <v>92</v>
      </c>
      <c r="E29" s="297">
        <v>98</v>
      </c>
      <c r="F29" s="297">
        <v>95</v>
      </c>
      <c r="G29" s="297">
        <v>98</v>
      </c>
      <c r="H29" s="297">
        <v>92</v>
      </c>
      <c r="I29" s="297">
        <v>94.5</v>
      </c>
      <c r="J29" s="297">
        <v>100</v>
      </c>
      <c r="K29" s="297">
        <v>94.5</v>
      </c>
      <c r="L29" s="297"/>
      <c r="M29" s="297"/>
      <c r="N29" s="252">
        <f t="shared" si="6"/>
        <v>95.5</v>
      </c>
      <c r="O29" s="298"/>
      <c r="P29" s="251">
        <v>98</v>
      </c>
      <c r="Q29" s="252">
        <f t="shared" si="7"/>
        <v>98</v>
      </c>
      <c r="R29" s="252">
        <f t="shared" si="12"/>
        <v>96.333333333333329</v>
      </c>
      <c r="S29" s="190"/>
      <c r="T29" s="190"/>
      <c r="U29" s="253">
        <f t="shared" ref="U29:AD29" si="83">IF(D29&gt;=$R$16,D29,"")</f>
        <v>92</v>
      </c>
      <c r="V29" s="253">
        <f t="shared" si="83"/>
        <v>98</v>
      </c>
      <c r="W29" s="253">
        <f t="shared" si="83"/>
        <v>95</v>
      </c>
      <c r="X29" s="253">
        <f t="shared" si="83"/>
        <v>98</v>
      </c>
      <c r="Y29" s="253">
        <f t="shared" si="83"/>
        <v>92</v>
      </c>
      <c r="Z29" s="253">
        <f t="shared" si="83"/>
        <v>94.5</v>
      </c>
      <c r="AA29" s="253">
        <f t="shared" si="83"/>
        <v>100</v>
      </c>
      <c r="AB29" s="253">
        <f t="shared" si="83"/>
        <v>94.5</v>
      </c>
      <c r="AC29" s="253" t="str">
        <f t="shared" si="83"/>
        <v/>
      </c>
      <c r="AD29" s="253" t="str">
        <f t="shared" si="83"/>
        <v/>
      </c>
      <c r="AE29" s="254">
        <f t="shared" ref="AE29:AN29" si="84">IFERROR(RANK(U29,$U29:$AD29,0)+COUNTIF($U29:U29,U29)-1,"")</f>
        <v>7</v>
      </c>
      <c r="AF29" s="254">
        <f t="shared" si="84"/>
        <v>2</v>
      </c>
      <c r="AG29" s="254">
        <f t="shared" si="84"/>
        <v>4</v>
      </c>
      <c r="AH29" s="254">
        <f t="shared" si="84"/>
        <v>3</v>
      </c>
      <c r="AI29" s="254">
        <f t="shared" si="84"/>
        <v>8</v>
      </c>
      <c r="AJ29" s="254">
        <f t="shared" si="84"/>
        <v>5</v>
      </c>
      <c r="AK29" s="254">
        <f t="shared" si="84"/>
        <v>1</v>
      </c>
      <c r="AL29" s="254">
        <f t="shared" si="84"/>
        <v>6</v>
      </c>
      <c r="AM29" s="254" t="str">
        <f t="shared" si="84"/>
        <v/>
      </c>
      <c r="AN29" s="254" t="str">
        <f t="shared" si="84"/>
        <v/>
      </c>
      <c r="AO29" s="379" t="str">
        <f t="shared" si="15"/>
        <v/>
      </c>
      <c r="AP29" s="380" t="str">
        <f t="shared" si="16"/>
        <v>mampu menghafal niat dan doa salat duha dengan benar</v>
      </c>
      <c r="AQ29" s="380" t="str">
        <f t="shared" si="17"/>
        <v/>
      </c>
      <c r="AR29" s="380" t="str">
        <f t="shared" si="18"/>
        <v>mampu mempraktikkan tata cara salat duha dengan benar</v>
      </c>
      <c r="AS29" s="380" t="str">
        <f t="shared" si="19"/>
        <v/>
      </c>
      <c r="AT29" s="380" t="str">
        <f t="shared" si="20"/>
        <v/>
      </c>
      <c r="AU29" s="380" t="str">
        <f t="shared" si="21"/>
        <v>mampu menjelaskan arti dan tata cara salat taubat dengan benar</v>
      </c>
      <c r="AV29" s="380" t="str">
        <f t="shared" si="22"/>
        <v/>
      </c>
      <c r="AW29" s="380" t="str">
        <f t="shared" si="23"/>
        <v/>
      </c>
      <c r="AX29" s="380" t="str">
        <f t="shared" si="24"/>
        <v/>
      </c>
      <c r="AY29" s="299" t="str">
        <f t="shared" ref="AY29:BH29" si="85">IF(D29&lt;$R$16,D29,"")</f>
        <v/>
      </c>
      <c r="AZ29" s="299" t="str">
        <f t="shared" si="85"/>
        <v/>
      </c>
      <c r="BA29" s="299" t="str">
        <f t="shared" si="85"/>
        <v/>
      </c>
      <c r="BB29" s="299" t="str">
        <f t="shared" si="85"/>
        <v/>
      </c>
      <c r="BC29" s="299" t="str">
        <f t="shared" si="85"/>
        <v/>
      </c>
      <c r="BD29" s="299" t="str">
        <f t="shared" si="85"/>
        <v/>
      </c>
      <c r="BE29" s="299" t="str">
        <f t="shared" si="85"/>
        <v/>
      </c>
      <c r="BF29" s="299" t="str">
        <f t="shared" si="85"/>
        <v/>
      </c>
      <c r="BG29" s="299">
        <f t="shared" si="85"/>
        <v>0</v>
      </c>
      <c r="BH29" s="299">
        <f t="shared" si="85"/>
        <v>0</v>
      </c>
      <c r="BI29" s="225" t="str">
        <f t="shared" ref="BI29:BR29" si="86">IFERROR(RANK(AY29,$AY29:$BH29,0)+COUNTIF($AY29:AY29,AY29)-1,"")</f>
        <v/>
      </c>
      <c r="BJ29" s="225" t="str">
        <f t="shared" si="86"/>
        <v/>
      </c>
      <c r="BK29" s="225" t="str">
        <f t="shared" si="86"/>
        <v/>
      </c>
      <c r="BL29" s="225" t="str">
        <f t="shared" si="86"/>
        <v/>
      </c>
      <c r="BM29" s="225" t="str">
        <f t="shared" si="86"/>
        <v/>
      </c>
      <c r="BN29" s="225" t="str">
        <f t="shared" si="86"/>
        <v/>
      </c>
      <c r="BO29" s="225" t="str">
        <f t="shared" si="86"/>
        <v/>
      </c>
      <c r="BP29" s="225" t="str">
        <f t="shared" si="86"/>
        <v/>
      </c>
      <c r="BQ29" s="225">
        <f t="shared" si="86"/>
        <v>1</v>
      </c>
      <c r="BR29" s="225">
        <f t="shared" si="86"/>
        <v>2</v>
      </c>
      <c r="BS29" s="379" t="str">
        <f t="shared" si="27"/>
        <v>mampu menjelaskan arti salat duha dengan benar</v>
      </c>
      <c r="BT29" s="377" t="str">
        <f t="shared" si="28"/>
        <v/>
      </c>
      <c r="BU29" s="377" t="str">
        <f t="shared" si="29"/>
        <v>mampu menjelaskan tata cara salat duha dengan benar</v>
      </c>
      <c r="BV29" s="377" t="str">
        <f t="shared" si="30"/>
        <v/>
      </c>
      <c r="BW29" s="377" t="str">
        <f t="shared" si="31"/>
        <v>mampu menjelaskan arti  dan tata salat tasbih dengan benar</v>
      </c>
      <c r="BX29" s="377" t="str">
        <f t="shared" si="32"/>
        <v>mampu menjelaskan keutamaan salat tasbih dengan benar</v>
      </c>
      <c r="BY29" s="377" t="str">
        <f t="shared" si="33"/>
        <v/>
      </c>
      <c r="BZ29" s="377" t="str">
        <f t="shared" si="34"/>
        <v>mampu menghafal niat salat taubat dengan benar</v>
      </c>
      <c r="CA29" s="377">
        <f t="shared" si="35"/>
        <v>0</v>
      </c>
      <c r="CB29" s="377">
        <f t="shared" si="36"/>
        <v>0</v>
      </c>
      <c r="CC29" s="257" t="str">
        <f t="shared" si="37"/>
        <v>Kompetensi dalam hal mampu menghafal niat dan doa salat duha dengan benarmampu mempraktikkan tata cara salat duha dengan benarmampu menjelaskan arti dan tata cara salat taubat dengan benar sudah tercapai.</v>
      </c>
      <c r="CD29" s="257" t="str">
        <f t="shared" si="38"/>
        <v>Kompetensi dalam hal mampu menjelaskan arti salat duha dengan benarmampu menjelaskan tata cara salat duha dengan benarmampu menjelaskan arti  dan tata salat tasbih dengan benarmampu menjelaskan keutamaan salat tasbih dengan benarmampu menghafal niat salat taubat dengan benar perlu ditingkatkan.</v>
      </c>
    </row>
    <row r="30" spans="1:82" ht="13.5" customHeight="1">
      <c r="A30" s="190"/>
      <c r="B30" s="208">
        <f>'DATA PESERTA DIDIK'!A20</f>
        <v>15</v>
      </c>
      <c r="C30" s="248" t="str">
        <f>'DATA PESERTA DIDIK'!D20</f>
        <v>DYAN ADHITAMA CATUR RIADY</v>
      </c>
      <c r="D30" s="297">
        <v>90</v>
      </c>
      <c r="E30" s="297">
        <v>92</v>
      </c>
      <c r="F30" s="297">
        <v>91</v>
      </c>
      <c r="G30" s="297">
        <v>92</v>
      </c>
      <c r="H30" s="297">
        <v>100</v>
      </c>
      <c r="I30" s="297">
        <v>91</v>
      </c>
      <c r="J30" s="297">
        <v>90</v>
      </c>
      <c r="K30" s="297">
        <v>80</v>
      </c>
      <c r="L30" s="297"/>
      <c r="M30" s="297"/>
      <c r="N30" s="252">
        <f t="shared" si="6"/>
        <v>90.75</v>
      </c>
      <c r="O30" s="298"/>
      <c r="P30" s="251">
        <v>80</v>
      </c>
      <c r="Q30" s="252">
        <f t="shared" si="7"/>
        <v>80</v>
      </c>
      <c r="R30" s="252">
        <f t="shared" si="12"/>
        <v>87.166666666666671</v>
      </c>
      <c r="S30" s="190"/>
      <c r="T30" s="190"/>
      <c r="U30" s="253">
        <f t="shared" ref="U30:AD30" si="87">IF(D30&gt;=$R$16,D30,"")</f>
        <v>90</v>
      </c>
      <c r="V30" s="253">
        <f t="shared" si="87"/>
        <v>92</v>
      </c>
      <c r="W30" s="253">
        <f t="shared" si="87"/>
        <v>91</v>
      </c>
      <c r="X30" s="253">
        <f t="shared" si="87"/>
        <v>92</v>
      </c>
      <c r="Y30" s="253">
        <f t="shared" si="87"/>
        <v>100</v>
      </c>
      <c r="Z30" s="253">
        <f t="shared" si="87"/>
        <v>91</v>
      </c>
      <c r="AA30" s="253">
        <f t="shared" si="87"/>
        <v>90</v>
      </c>
      <c r="AB30" s="253" t="str">
        <f t="shared" si="87"/>
        <v/>
      </c>
      <c r="AC30" s="253" t="str">
        <f t="shared" si="87"/>
        <v/>
      </c>
      <c r="AD30" s="253" t="str">
        <f t="shared" si="87"/>
        <v/>
      </c>
      <c r="AE30" s="254">
        <f t="shared" ref="AE30:AN30" si="88">IFERROR(RANK(U30,$U30:$AD30,0)+COUNTIF($U30:U30,U30)-1,"")</f>
        <v>6</v>
      </c>
      <c r="AF30" s="254">
        <f t="shared" si="88"/>
        <v>2</v>
      </c>
      <c r="AG30" s="254">
        <f t="shared" si="88"/>
        <v>4</v>
      </c>
      <c r="AH30" s="254">
        <f t="shared" si="88"/>
        <v>3</v>
      </c>
      <c r="AI30" s="254">
        <f t="shared" si="88"/>
        <v>1</v>
      </c>
      <c r="AJ30" s="254">
        <f t="shared" si="88"/>
        <v>5</v>
      </c>
      <c r="AK30" s="254">
        <f t="shared" si="88"/>
        <v>7</v>
      </c>
      <c r="AL30" s="254" t="str">
        <f t="shared" si="88"/>
        <v/>
      </c>
      <c r="AM30" s="254" t="str">
        <f t="shared" si="88"/>
        <v/>
      </c>
      <c r="AN30" s="254" t="str">
        <f t="shared" si="88"/>
        <v/>
      </c>
      <c r="AO30" s="379" t="str">
        <f t="shared" si="15"/>
        <v>mampu menjelaskan arti salat duha dengan benar</v>
      </c>
      <c r="AP30" s="380" t="str">
        <f t="shared" si="16"/>
        <v>mampu menghafal niat dan doa salat duha dengan benar</v>
      </c>
      <c r="AQ30" s="380" t="str">
        <f t="shared" si="17"/>
        <v>mampu menjelaskan tata cara salat duha dengan benar</v>
      </c>
      <c r="AR30" s="380" t="str">
        <f t="shared" si="18"/>
        <v>mampu mempraktikkan tata cara salat duha dengan benar</v>
      </c>
      <c r="AS30" s="380" t="str">
        <f t="shared" si="19"/>
        <v>mampu menjelaskan arti  dan tata salat tasbih dengan benar</v>
      </c>
      <c r="AT30" s="380" t="str">
        <f t="shared" si="20"/>
        <v>mampu menjelaskan keutamaan salat tasbih dengan benar</v>
      </c>
      <c r="AU30" s="380" t="str">
        <f t="shared" si="21"/>
        <v>mampu menjelaskan arti dan tata cara salat taubat dengan benar</v>
      </c>
      <c r="AV30" s="380" t="str">
        <f t="shared" si="22"/>
        <v/>
      </c>
      <c r="AW30" s="380" t="str">
        <f t="shared" si="23"/>
        <v/>
      </c>
      <c r="AX30" s="380" t="str">
        <f t="shared" si="24"/>
        <v/>
      </c>
      <c r="AY30" s="299" t="str">
        <f t="shared" ref="AY30:BH30" si="89">IF(D30&lt;$R$16,D30,"")</f>
        <v/>
      </c>
      <c r="AZ30" s="299" t="str">
        <f t="shared" si="89"/>
        <v/>
      </c>
      <c r="BA30" s="299" t="str">
        <f t="shared" si="89"/>
        <v/>
      </c>
      <c r="BB30" s="299" t="str">
        <f t="shared" si="89"/>
        <v/>
      </c>
      <c r="BC30" s="299" t="str">
        <f t="shared" si="89"/>
        <v/>
      </c>
      <c r="BD30" s="299" t="str">
        <f t="shared" si="89"/>
        <v/>
      </c>
      <c r="BE30" s="299" t="str">
        <f t="shared" si="89"/>
        <v/>
      </c>
      <c r="BF30" s="299">
        <f t="shared" si="89"/>
        <v>80</v>
      </c>
      <c r="BG30" s="299">
        <f t="shared" si="89"/>
        <v>0</v>
      </c>
      <c r="BH30" s="299">
        <f t="shared" si="89"/>
        <v>0</v>
      </c>
      <c r="BI30" s="225" t="str">
        <f t="shared" ref="BI30:BR30" si="90">IFERROR(RANK(AY30,$AY30:$BH30,0)+COUNTIF($AY30:AY30,AY30)-1,"")</f>
        <v/>
      </c>
      <c r="BJ30" s="225" t="str">
        <f t="shared" si="90"/>
        <v/>
      </c>
      <c r="BK30" s="225" t="str">
        <f t="shared" si="90"/>
        <v/>
      </c>
      <c r="BL30" s="225" t="str">
        <f t="shared" si="90"/>
        <v/>
      </c>
      <c r="BM30" s="225" t="str">
        <f t="shared" si="90"/>
        <v/>
      </c>
      <c r="BN30" s="225" t="str">
        <f t="shared" si="90"/>
        <v/>
      </c>
      <c r="BO30" s="225" t="str">
        <f t="shared" si="90"/>
        <v/>
      </c>
      <c r="BP30" s="225">
        <f t="shared" si="90"/>
        <v>1</v>
      </c>
      <c r="BQ30" s="225">
        <f t="shared" si="90"/>
        <v>2</v>
      </c>
      <c r="BR30" s="225">
        <f t="shared" si="90"/>
        <v>3</v>
      </c>
      <c r="BS30" s="379" t="str">
        <f t="shared" si="27"/>
        <v/>
      </c>
      <c r="BT30" s="377" t="str">
        <f t="shared" si="28"/>
        <v/>
      </c>
      <c r="BU30" s="377" t="str">
        <f t="shared" si="29"/>
        <v/>
      </c>
      <c r="BV30" s="377" t="str">
        <f t="shared" si="30"/>
        <v/>
      </c>
      <c r="BW30" s="377" t="str">
        <f t="shared" si="31"/>
        <v/>
      </c>
      <c r="BX30" s="377" t="str">
        <f t="shared" si="32"/>
        <v/>
      </c>
      <c r="BY30" s="377" t="str">
        <f t="shared" si="33"/>
        <v/>
      </c>
      <c r="BZ30" s="377" t="str">
        <f t="shared" si="34"/>
        <v>mampu menghafal niat salat taubat dengan benar</v>
      </c>
      <c r="CA30" s="377">
        <f t="shared" si="35"/>
        <v>0</v>
      </c>
      <c r="CB30" s="377">
        <f t="shared" si="36"/>
        <v>0</v>
      </c>
      <c r="CC30" s="257" t="str">
        <f t="shared" si="37"/>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 sudah tercapai.</v>
      </c>
      <c r="CD30" s="257" t="str">
        <f t="shared" si="38"/>
        <v>Kompetensi dalam hal mampu menghafal niat salat taubat dengan benar perlu ditingkatkan.</v>
      </c>
    </row>
    <row r="31" spans="1:82" ht="13.5" customHeight="1">
      <c r="A31" s="190"/>
      <c r="B31" s="208">
        <f>'DATA PESERTA DIDIK'!A21</f>
        <v>16</v>
      </c>
      <c r="C31" s="248" t="str">
        <f>'DATA PESERTA DIDIK'!D21</f>
        <v>GENDHIS KINANTI TALITHA HERNADI</v>
      </c>
      <c r="D31" s="297">
        <v>80</v>
      </c>
      <c r="E31" s="297">
        <v>87</v>
      </c>
      <c r="F31" s="297">
        <v>83.5</v>
      </c>
      <c r="G31" s="297">
        <v>87</v>
      </c>
      <c r="H31" s="297">
        <v>80</v>
      </c>
      <c r="I31" s="297">
        <v>83.5</v>
      </c>
      <c r="J31" s="297">
        <v>79</v>
      </c>
      <c r="K31" s="297">
        <v>83.5</v>
      </c>
      <c r="L31" s="297"/>
      <c r="M31" s="297"/>
      <c r="N31" s="252">
        <f t="shared" si="6"/>
        <v>82.9375</v>
      </c>
      <c r="O31" s="298"/>
      <c r="P31" s="251">
        <v>88</v>
      </c>
      <c r="Q31" s="252">
        <f t="shared" si="7"/>
        <v>88</v>
      </c>
      <c r="R31" s="252">
        <f t="shared" si="12"/>
        <v>84.625</v>
      </c>
      <c r="S31" s="190"/>
      <c r="T31" s="190"/>
      <c r="U31" s="253" t="str">
        <f t="shared" ref="U31:AD31" si="91">IF(D31&gt;=$R$16,D31,"")</f>
        <v/>
      </c>
      <c r="V31" s="253" t="str">
        <f t="shared" si="91"/>
        <v/>
      </c>
      <c r="W31" s="253" t="str">
        <f t="shared" si="91"/>
        <v/>
      </c>
      <c r="X31" s="253" t="str">
        <f t="shared" si="91"/>
        <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t="str">
        <f t="shared" si="92"/>
        <v/>
      </c>
      <c r="AG31" s="254" t="str">
        <f t="shared" si="92"/>
        <v/>
      </c>
      <c r="AH31" s="254" t="str">
        <f t="shared" si="92"/>
        <v/>
      </c>
      <c r="AI31" s="254" t="str">
        <f t="shared" si="92"/>
        <v/>
      </c>
      <c r="AJ31" s="254" t="str">
        <f t="shared" si="92"/>
        <v/>
      </c>
      <c r="AK31" s="254" t="str">
        <f t="shared" si="92"/>
        <v/>
      </c>
      <c r="AL31" s="254" t="str">
        <f t="shared" si="92"/>
        <v/>
      </c>
      <c r="AM31" s="254" t="str">
        <f t="shared" si="92"/>
        <v/>
      </c>
      <c r="AN31" s="254" t="str">
        <f t="shared" si="92"/>
        <v/>
      </c>
      <c r="AO31" s="379" t="str">
        <f t="shared" si="15"/>
        <v/>
      </c>
      <c r="AP31" s="380" t="str">
        <f t="shared" si="16"/>
        <v>mampu menghafal niat dan doa salat duha dengan benar</v>
      </c>
      <c r="AQ31" s="380" t="str">
        <f t="shared" si="17"/>
        <v/>
      </c>
      <c r="AR31" s="380" t="str">
        <f t="shared" si="18"/>
        <v>mampu mempraktikkan tata cara salat duha dengan benar</v>
      </c>
      <c r="AS31" s="380" t="str">
        <f t="shared" si="19"/>
        <v/>
      </c>
      <c r="AT31" s="380" t="str">
        <f t="shared" si="20"/>
        <v/>
      </c>
      <c r="AU31" s="380" t="str">
        <f t="shared" si="21"/>
        <v/>
      </c>
      <c r="AV31" s="380" t="str">
        <f t="shared" si="22"/>
        <v/>
      </c>
      <c r="AW31" s="380" t="str">
        <f t="shared" si="23"/>
        <v/>
      </c>
      <c r="AX31" s="380" t="str">
        <f t="shared" si="24"/>
        <v/>
      </c>
      <c r="AY31" s="299">
        <f t="shared" ref="AY31:BH31" si="93">IF(D31&lt;$R$16,D31,"")</f>
        <v>80</v>
      </c>
      <c r="AZ31" s="299">
        <f t="shared" si="93"/>
        <v>87</v>
      </c>
      <c r="BA31" s="299">
        <f t="shared" si="93"/>
        <v>83.5</v>
      </c>
      <c r="BB31" s="299">
        <f t="shared" si="93"/>
        <v>87</v>
      </c>
      <c r="BC31" s="299">
        <f t="shared" si="93"/>
        <v>80</v>
      </c>
      <c r="BD31" s="299">
        <f t="shared" si="93"/>
        <v>83.5</v>
      </c>
      <c r="BE31" s="299">
        <f t="shared" si="93"/>
        <v>79</v>
      </c>
      <c r="BF31" s="299">
        <f t="shared" si="93"/>
        <v>83.5</v>
      </c>
      <c r="BG31" s="299">
        <f t="shared" si="93"/>
        <v>0</v>
      </c>
      <c r="BH31" s="299">
        <f t="shared" si="93"/>
        <v>0</v>
      </c>
      <c r="BI31" s="225">
        <f t="shared" ref="BI31:BR31" si="94">IFERROR(RANK(AY31,$AY31:$BH31,0)+COUNTIF($AY31:AY31,AY31)-1,"")</f>
        <v>6</v>
      </c>
      <c r="BJ31" s="225">
        <f t="shared" si="94"/>
        <v>1</v>
      </c>
      <c r="BK31" s="225">
        <f t="shared" si="94"/>
        <v>3</v>
      </c>
      <c r="BL31" s="225">
        <f t="shared" si="94"/>
        <v>2</v>
      </c>
      <c r="BM31" s="225">
        <f t="shared" si="94"/>
        <v>7</v>
      </c>
      <c r="BN31" s="225">
        <f t="shared" si="94"/>
        <v>4</v>
      </c>
      <c r="BO31" s="225">
        <f t="shared" si="94"/>
        <v>8</v>
      </c>
      <c r="BP31" s="225">
        <f t="shared" si="94"/>
        <v>5</v>
      </c>
      <c r="BQ31" s="225">
        <f t="shared" si="94"/>
        <v>9</v>
      </c>
      <c r="BR31" s="225">
        <f t="shared" si="94"/>
        <v>10</v>
      </c>
      <c r="BS31" s="379" t="str">
        <f t="shared" si="27"/>
        <v>mampu menjelaskan arti salat duha dengan benar</v>
      </c>
      <c r="BT31" s="377" t="str">
        <f t="shared" si="28"/>
        <v/>
      </c>
      <c r="BU31" s="377" t="str">
        <f t="shared" si="29"/>
        <v>mampu menjelaskan tata cara salat duha dengan benar</v>
      </c>
      <c r="BV31" s="377" t="str">
        <f t="shared" si="30"/>
        <v/>
      </c>
      <c r="BW31" s="377" t="str">
        <f t="shared" si="31"/>
        <v>mampu menjelaskan arti  dan tata salat tasbih dengan benar</v>
      </c>
      <c r="BX31" s="377" t="str">
        <f t="shared" si="32"/>
        <v>mampu menjelaskan keutamaan salat tasbih dengan benar</v>
      </c>
      <c r="BY31" s="377" t="str">
        <f t="shared" si="33"/>
        <v>mampu menjelaskan arti dan tata cara salat taubat dengan benar</v>
      </c>
      <c r="BZ31" s="377" t="str">
        <f t="shared" si="34"/>
        <v>mampu menghafal niat salat taubat dengan benar</v>
      </c>
      <c r="CA31" s="377">
        <f t="shared" si="35"/>
        <v>0</v>
      </c>
      <c r="CB31" s="377">
        <f t="shared" si="36"/>
        <v>0</v>
      </c>
      <c r="CC31" s="257" t="str">
        <f t="shared" si="37"/>
        <v>Kompetensi dalam hal mampu menghafal niat dan doa salat duha dengan benarmampu mempraktikkan tata cara salat duha dengan benar sudah tercapai.</v>
      </c>
      <c r="CD31" s="257" t="str">
        <f t="shared" si="38"/>
        <v>Kompetensi dalam hal mampu menjelaskan arti salat duha dengan benarmampu menjelaskan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32" spans="1:82" ht="13.5" customHeight="1">
      <c r="A32" s="190"/>
      <c r="B32" s="208">
        <f>'DATA PESERTA DIDIK'!A22</f>
        <v>17</v>
      </c>
      <c r="C32" s="248" t="str">
        <f>'DATA PESERTA DIDIK'!D22</f>
        <v>HANAN TAQI AFLAHA</v>
      </c>
      <c r="D32" s="297">
        <v>100</v>
      </c>
      <c r="E32" s="297">
        <v>98</v>
      </c>
      <c r="F32" s="297">
        <v>99</v>
      </c>
      <c r="G32" s="297">
        <v>98</v>
      </c>
      <c r="H32" s="297">
        <v>100</v>
      </c>
      <c r="I32" s="297">
        <v>96.5</v>
      </c>
      <c r="J32" s="297">
        <v>100</v>
      </c>
      <c r="K32" s="297">
        <v>96.5</v>
      </c>
      <c r="L32" s="297"/>
      <c r="M32" s="297"/>
      <c r="N32" s="252">
        <f t="shared" si="6"/>
        <v>98.5</v>
      </c>
      <c r="O32" s="298"/>
      <c r="P32" s="251">
        <v>100</v>
      </c>
      <c r="Q32" s="252">
        <f t="shared" si="7"/>
        <v>100</v>
      </c>
      <c r="R32" s="252">
        <f t="shared" si="12"/>
        <v>99</v>
      </c>
      <c r="S32" s="190"/>
      <c r="T32" s="190"/>
      <c r="U32" s="253">
        <f t="shared" ref="U32:AD32" si="95">IF(D32&gt;=$R$16,D32,"")</f>
        <v>100</v>
      </c>
      <c r="V32" s="253">
        <f t="shared" si="95"/>
        <v>98</v>
      </c>
      <c r="W32" s="253">
        <f t="shared" si="95"/>
        <v>99</v>
      </c>
      <c r="X32" s="253">
        <f t="shared" si="95"/>
        <v>98</v>
      </c>
      <c r="Y32" s="253">
        <f t="shared" si="95"/>
        <v>100</v>
      </c>
      <c r="Z32" s="253">
        <f t="shared" si="95"/>
        <v>96.5</v>
      </c>
      <c r="AA32" s="253">
        <f t="shared" si="95"/>
        <v>100</v>
      </c>
      <c r="AB32" s="253">
        <f t="shared" si="95"/>
        <v>96.5</v>
      </c>
      <c r="AC32" s="253" t="str">
        <f t="shared" si="95"/>
        <v/>
      </c>
      <c r="AD32" s="253" t="str">
        <f t="shared" si="95"/>
        <v/>
      </c>
      <c r="AE32" s="254">
        <f t="shared" ref="AE32:AN32" si="96">IFERROR(RANK(U32,$U32:$AD32,0)+COUNTIF($U32:U32,U32)-1,"")</f>
        <v>1</v>
      </c>
      <c r="AF32" s="254">
        <f t="shared" si="96"/>
        <v>5</v>
      </c>
      <c r="AG32" s="254">
        <f t="shared" si="96"/>
        <v>4</v>
      </c>
      <c r="AH32" s="254">
        <f t="shared" si="96"/>
        <v>6</v>
      </c>
      <c r="AI32" s="254">
        <f t="shared" si="96"/>
        <v>2</v>
      </c>
      <c r="AJ32" s="254">
        <f t="shared" si="96"/>
        <v>7</v>
      </c>
      <c r="AK32" s="254">
        <f t="shared" si="96"/>
        <v>3</v>
      </c>
      <c r="AL32" s="254">
        <f t="shared" si="96"/>
        <v>8</v>
      </c>
      <c r="AM32" s="254" t="str">
        <f t="shared" si="96"/>
        <v/>
      </c>
      <c r="AN32" s="254" t="str">
        <f t="shared" si="96"/>
        <v/>
      </c>
      <c r="AO32" s="379" t="str">
        <f t="shared" si="15"/>
        <v>mampu menjelaskan arti salat duha dengan benar</v>
      </c>
      <c r="AP32" s="380" t="str">
        <f t="shared" si="16"/>
        <v/>
      </c>
      <c r="AQ32" s="380" t="str">
        <f t="shared" si="17"/>
        <v>mampu menjelaskan tata cara salat duha dengan benar</v>
      </c>
      <c r="AR32" s="380" t="str">
        <f t="shared" si="18"/>
        <v/>
      </c>
      <c r="AS32" s="380" t="str">
        <f t="shared" si="19"/>
        <v>mampu menjelaskan arti  dan tata salat tasbih dengan benar</v>
      </c>
      <c r="AT32" s="380" t="str">
        <f t="shared" si="20"/>
        <v/>
      </c>
      <c r="AU32" s="380" t="str">
        <f t="shared" si="21"/>
        <v>mampu menjelaskan arti dan tata cara salat taubat dengan benar</v>
      </c>
      <c r="AV32" s="380" t="str">
        <f t="shared" si="22"/>
        <v/>
      </c>
      <c r="AW32" s="380" t="str">
        <f t="shared" si="23"/>
        <v/>
      </c>
      <c r="AX32" s="380" t="str">
        <f t="shared" si="24"/>
        <v/>
      </c>
      <c r="AY32" s="299" t="str">
        <f t="shared" ref="AY32:BH32" si="97">IF(D32&lt;$R$16,D32,"")</f>
        <v/>
      </c>
      <c r="AZ32" s="299" t="str">
        <f t="shared" si="97"/>
        <v/>
      </c>
      <c r="BA32" s="299" t="str">
        <f t="shared" si="97"/>
        <v/>
      </c>
      <c r="BB32" s="299" t="str">
        <f t="shared" si="97"/>
        <v/>
      </c>
      <c r="BC32" s="299" t="str">
        <f t="shared" si="97"/>
        <v/>
      </c>
      <c r="BD32" s="299" t="str">
        <f t="shared" si="97"/>
        <v/>
      </c>
      <c r="BE32" s="299" t="str">
        <f t="shared" si="97"/>
        <v/>
      </c>
      <c r="BF32" s="299" t="str">
        <f t="shared" si="97"/>
        <v/>
      </c>
      <c r="BG32" s="299">
        <f t="shared" si="97"/>
        <v>0</v>
      </c>
      <c r="BH32" s="299">
        <f t="shared" si="97"/>
        <v>0</v>
      </c>
      <c r="BI32" s="225" t="str">
        <f t="shared" ref="BI32:BR32" si="98">IFERROR(RANK(AY32,$AY32:$BH32,0)+COUNTIF($AY32:AY32,AY32)-1,"")</f>
        <v/>
      </c>
      <c r="BJ32" s="225" t="str">
        <f t="shared" si="98"/>
        <v/>
      </c>
      <c r="BK32" s="225" t="str">
        <f t="shared" si="98"/>
        <v/>
      </c>
      <c r="BL32" s="225" t="str">
        <f t="shared" si="98"/>
        <v/>
      </c>
      <c r="BM32" s="225" t="str">
        <f t="shared" si="98"/>
        <v/>
      </c>
      <c r="BN32" s="225" t="str">
        <f t="shared" si="98"/>
        <v/>
      </c>
      <c r="BO32" s="225" t="str">
        <f t="shared" si="98"/>
        <v/>
      </c>
      <c r="BP32" s="225" t="str">
        <f t="shared" si="98"/>
        <v/>
      </c>
      <c r="BQ32" s="225">
        <f t="shared" si="98"/>
        <v>1</v>
      </c>
      <c r="BR32" s="225">
        <f t="shared" si="98"/>
        <v>2</v>
      </c>
      <c r="BS32" s="379" t="str">
        <f t="shared" si="27"/>
        <v/>
      </c>
      <c r="BT32" s="377" t="str">
        <f t="shared" si="28"/>
        <v>mampu menghafal niat dan doa salat duha dengan benar</v>
      </c>
      <c r="BU32" s="377" t="str">
        <f t="shared" si="29"/>
        <v/>
      </c>
      <c r="BV32" s="377" t="str">
        <f t="shared" si="30"/>
        <v>mampu mempraktikkan tata cara salat duha dengan benar</v>
      </c>
      <c r="BW32" s="377" t="str">
        <f t="shared" si="31"/>
        <v/>
      </c>
      <c r="BX32" s="377" t="str">
        <f t="shared" si="32"/>
        <v>mampu menjelaskan keutamaan salat tasbih dengan benar</v>
      </c>
      <c r="BY32" s="377" t="str">
        <f t="shared" si="33"/>
        <v/>
      </c>
      <c r="BZ32" s="377" t="str">
        <f t="shared" si="34"/>
        <v>mampu menghafal niat salat taubat dengan benar</v>
      </c>
      <c r="CA32" s="377">
        <f t="shared" si="35"/>
        <v>0</v>
      </c>
      <c r="CB32" s="377">
        <f t="shared" si="36"/>
        <v>0</v>
      </c>
      <c r="CC32" s="257" t="str">
        <f t="shared" si="37"/>
        <v>Kompetensi dalam hal mampu menjelaskan arti salat duha dengan benarmampu menjelaskan tata cara salat duha dengan benarmampu menjelaskan arti  dan tata salat tasbih dengan benarmampu menjelaskan arti dan tata cara salat taubat dengan benar sudah tercapai.</v>
      </c>
      <c r="CD32" s="257" t="str">
        <f t="shared" si="38"/>
        <v>Kompetensi dalam hal mampu menghafal niat dan doa salat duha dengan benarmampu mempraktikkan tata cara salat duha dengan benarmampu menjelaskan keutamaan salat tasbih dengan benarmampu menghafal niat salat taubat dengan benar perlu ditingkatkan.</v>
      </c>
    </row>
    <row r="33" spans="1:82" ht="13.5" customHeight="1">
      <c r="A33" s="190"/>
      <c r="B33" s="208">
        <f>'DATA PESERTA DIDIK'!A23</f>
        <v>18</v>
      </c>
      <c r="C33" s="248" t="str">
        <f>'DATA PESERTA DIDIK'!D23</f>
        <v>ILLONA JIHAN AL SYAURABBANI</v>
      </c>
      <c r="D33" s="297">
        <v>92</v>
      </c>
      <c r="E33" s="297">
        <v>86</v>
      </c>
      <c r="F33" s="297">
        <v>89</v>
      </c>
      <c r="G33" s="297">
        <v>86</v>
      </c>
      <c r="H33" s="297">
        <v>100</v>
      </c>
      <c r="I33" s="297">
        <v>88.5</v>
      </c>
      <c r="J33" s="297">
        <v>96</v>
      </c>
      <c r="K33" s="297">
        <v>88.5</v>
      </c>
      <c r="L33" s="297"/>
      <c r="M33" s="297"/>
      <c r="N33" s="252">
        <f t="shared" si="6"/>
        <v>90.75</v>
      </c>
      <c r="O33" s="298"/>
      <c r="P33" s="251">
        <v>93</v>
      </c>
      <c r="Q33" s="252">
        <f t="shared" si="7"/>
        <v>93</v>
      </c>
      <c r="R33" s="252">
        <f t="shared" si="12"/>
        <v>91.5</v>
      </c>
      <c r="S33" s="190"/>
      <c r="T33" s="190"/>
      <c r="U33" s="253">
        <f t="shared" ref="U33:AD33" si="99">IF(D33&gt;=$R$16,D33,"")</f>
        <v>92</v>
      </c>
      <c r="V33" s="253" t="str">
        <f t="shared" si="99"/>
        <v/>
      </c>
      <c r="W33" s="253">
        <f t="shared" si="99"/>
        <v>89</v>
      </c>
      <c r="X33" s="253" t="str">
        <f t="shared" si="99"/>
        <v/>
      </c>
      <c r="Y33" s="253">
        <f t="shared" si="99"/>
        <v>100</v>
      </c>
      <c r="Z33" s="253">
        <f t="shared" si="99"/>
        <v>88.5</v>
      </c>
      <c r="AA33" s="253">
        <f t="shared" si="99"/>
        <v>96</v>
      </c>
      <c r="AB33" s="253">
        <f t="shared" si="99"/>
        <v>88.5</v>
      </c>
      <c r="AC33" s="253" t="str">
        <f t="shared" si="99"/>
        <v/>
      </c>
      <c r="AD33" s="253" t="str">
        <f t="shared" si="99"/>
        <v/>
      </c>
      <c r="AE33" s="254">
        <f t="shared" ref="AE33:AN33" si="100">IFERROR(RANK(U33,$U33:$AD33,0)+COUNTIF($U33:U33,U33)-1,"")</f>
        <v>3</v>
      </c>
      <c r="AF33" s="254" t="str">
        <f t="shared" si="100"/>
        <v/>
      </c>
      <c r="AG33" s="254">
        <f t="shared" si="100"/>
        <v>4</v>
      </c>
      <c r="AH33" s="254" t="str">
        <f t="shared" si="100"/>
        <v/>
      </c>
      <c r="AI33" s="254">
        <f t="shared" si="100"/>
        <v>1</v>
      </c>
      <c r="AJ33" s="254">
        <f t="shared" si="100"/>
        <v>5</v>
      </c>
      <c r="AK33" s="254">
        <f t="shared" si="100"/>
        <v>2</v>
      </c>
      <c r="AL33" s="254">
        <f t="shared" si="100"/>
        <v>6</v>
      </c>
      <c r="AM33" s="254" t="str">
        <f t="shared" si="100"/>
        <v/>
      </c>
      <c r="AN33" s="254" t="str">
        <f t="shared" si="100"/>
        <v/>
      </c>
      <c r="AO33" s="379" t="str">
        <f t="shared" si="15"/>
        <v>mampu menjelaskan arti salat duha dengan benar</v>
      </c>
      <c r="AP33" s="380" t="str">
        <f t="shared" si="16"/>
        <v/>
      </c>
      <c r="AQ33" s="380" t="str">
        <f t="shared" si="17"/>
        <v/>
      </c>
      <c r="AR33" s="380" t="str">
        <f t="shared" si="18"/>
        <v/>
      </c>
      <c r="AS33" s="380" t="str">
        <f t="shared" si="19"/>
        <v>mampu menjelaskan arti  dan tata salat tasbih dengan benar</v>
      </c>
      <c r="AT33" s="380" t="str">
        <f t="shared" si="20"/>
        <v/>
      </c>
      <c r="AU33" s="380" t="str">
        <f t="shared" si="21"/>
        <v>mampu menjelaskan arti dan tata cara salat taubat dengan benar</v>
      </c>
      <c r="AV33" s="380" t="str">
        <f t="shared" si="22"/>
        <v/>
      </c>
      <c r="AW33" s="380" t="str">
        <f t="shared" si="23"/>
        <v/>
      </c>
      <c r="AX33" s="380" t="str">
        <f t="shared" si="24"/>
        <v/>
      </c>
      <c r="AY33" s="299" t="str">
        <f t="shared" ref="AY33:BH33" si="101">IF(D33&lt;$R$16,D33,"")</f>
        <v/>
      </c>
      <c r="AZ33" s="299">
        <f t="shared" si="101"/>
        <v>86</v>
      </c>
      <c r="BA33" s="299" t="str">
        <f t="shared" si="101"/>
        <v/>
      </c>
      <c r="BB33" s="299">
        <f t="shared" si="101"/>
        <v>86</v>
      </c>
      <c r="BC33" s="299" t="str">
        <f t="shared" si="101"/>
        <v/>
      </c>
      <c r="BD33" s="299" t="str">
        <f t="shared" si="101"/>
        <v/>
      </c>
      <c r="BE33" s="299" t="str">
        <f t="shared" si="101"/>
        <v/>
      </c>
      <c r="BF33" s="299" t="str">
        <f t="shared" si="101"/>
        <v/>
      </c>
      <c r="BG33" s="299">
        <f t="shared" si="101"/>
        <v>0</v>
      </c>
      <c r="BH33" s="299">
        <f t="shared" si="101"/>
        <v>0</v>
      </c>
      <c r="BI33" s="225" t="str">
        <f t="shared" ref="BI33:BR33" si="102">IFERROR(RANK(AY33,$AY33:$BH33,0)+COUNTIF($AY33:AY33,AY33)-1,"")</f>
        <v/>
      </c>
      <c r="BJ33" s="225">
        <f t="shared" si="102"/>
        <v>1</v>
      </c>
      <c r="BK33" s="225" t="str">
        <f t="shared" si="102"/>
        <v/>
      </c>
      <c r="BL33" s="225">
        <f t="shared" si="102"/>
        <v>2</v>
      </c>
      <c r="BM33" s="225" t="str">
        <f t="shared" si="102"/>
        <v/>
      </c>
      <c r="BN33" s="225" t="str">
        <f t="shared" si="102"/>
        <v/>
      </c>
      <c r="BO33" s="225" t="str">
        <f t="shared" si="102"/>
        <v/>
      </c>
      <c r="BP33" s="225" t="str">
        <f t="shared" si="102"/>
        <v/>
      </c>
      <c r="BQ33" s="225">
        <f t="shared" si="102"/>
        <v>3</v>
      </c>
      <c r="BR33" s="225">
        <f t="shared" si="102"/>
        <v>4</v>
      </c>
      <c r="BS33" s="379" t="str">
        <f t="shared" si="27"/>
        <v/>
      </c>
      <c r="BT33" s="377" t="str">
        <f t="shared" si="28"/>
        <v>mampu menghafal niat dan doa salat duha dengan benar</v>
      </c>
      <c r="BU33" s="377" t="str">
        <f t="shared" si="29"/>
        <v>mampu menjelaskan tata cara salat duha dengan benar</v>
      </c>
      <c r="BV33" s="377" t="str">
        <f t="shared" si="30"/>
        <v>mampu mempraktikkan tata cara salat duha dengan benar</v>
      </c>
      <c r="BW33" s="377" t="str">
        <f t="shared" si="31"/>
        <v/>
      </c>
      <c r="BX33" s="377" t="str">
        <f t="shared" si="32"/>
        <v>mampu menjelaskan keutamaan salat tasbih dengan benar</v>
      </c>
      <c r="BY33" s="377" t="str">
        <f t="shared" si="33"/>
        <v/>
      </c>
      <c r="BZ33" s="377" t="str">
        <f t="shared" si="34"/>
        <v>mampu menghafal niat salat taubat dengan benar</v>
      </c>
      <c r="CA33" s="377">
        <f t="shared" si="35"/>
        <v>0</v>
      </c>
      <c r="CB33" s="377">
        <f t="shared" si="36"/>
        <v>0</v>
      </c>
      <c r="CC33" s="257" t="str">
        <f t="shared" si="37"/>
        <v>Kompetensi dalam hal mampu menjelaskan arti salat duha dengan benarmampu menjelaskan arti  dan tata salat tasbih dengan benarmampu menjelaskan arti dan tata cara salat taubat dengan benar sudah tercapai.</v>
      </c>
      <c r="CD33"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34" spans="1:82" ht="13.5" customHeight="1">
      <c r="A34" s="190"/>
      <c r="B34" s="208">
        <f>'DATA PESERTA DIDIK'!A24</f>
        <v>19</v>
      </c>
      <c r="C34" s="248" t="str">
        <f>'DATA PESERTA DIDIK'!D24</f>
        <v>LATISHA MEIRA AZIZAHRA</v>
      </c>
      <c r="D34" s="297">
        <v>100</v>
      </c>
      <c r="E34" s="297">
        <v>93</v>
      </c>
      <c r="F34" s="297">
        <v>96.5</v>
      </c>
      <c r="G34" s="297">
        <v>93</v>
      </c>
      <c r="H34" s="297">
        <v>92</v>
      </c>
      <c r="I34" s="297">
        <v>96.5</v>
      </c>
      <c r="J34" s="297">
        <v>100</v>
      </c>
      <c r="K34" s="297">
        <v>96.5</v>
      </c>
      <c r="L34" s="297"/>
      <c r="M34" s="297"/>
      <c r="N34" s="252">
        <f t="shared" si="6"/>
        <v>95.9375</v>
      </c>
      <c r="O34" s="298"/>
      <c r="P34" s="251">
        <v>99</v>
      </c>
      <c r="Q34" s="252">
        <f t="shared" si="7"/>
        <v>99</v>
      </c>
      <c r="R34" s="252">
        <f t="shared" si="12"/>
        <v>96.958333333333329</v>
      </c>
      <c r="S34" s="190"/>
      <c r="T34" s="190"/>
      <c r="U34" s="253">
        <f t="shared" ref="U34:AD34" si="103">IF(D34&gt;=$R$16,D34,"")</f>
        <v>100</v>
      </c>
      <c r="V34" s="253">
        <f t="shared" si="103"/>
        <v>93</v>
      </c>
      <c r="W34" s="253">
        <f t="shared" si="103"/>
        <v>96.5</v>
      </c>
      <c r="X34" s="253">
        <f t="shared" si="103"/>
        <v>93</v>
      </c>
      <c r="Y34" s="253">
        <f t="shared" si="103"/>
        <v>92</v>
      </c>
      <c r="Z34" s="253">
        <f t="shared" si="103"/>
        <v>96.5</v>
      </c>
      <c r="AA34" s="253">
        <f t="shared" si="103"/>
        <v>100</v>
      </c>
      <c r="AB34" s="253">
        <f t="shared" si="103"/>
        <v>96.5</v>
      </c>
      <c r="AC34" s="253" t="str">
        <f t="shared" si="103"/>
        <v/>
      </c>
      <c r="AD34" s="253" t="str">
        <f t="shared" si="103"/>
        <v/>
      </c>
      <c r="AE34" s="254">
        <f t="shared" ref="AE34:AN34" si="104">IFERROR(RANK(U34,$U34:$AD34,0)+COUNTIF($U34:U34,U34)-1,"")</f>
        <v>1</v>
      </c>
      <c r="AF34" s="254">
        <f t="shared" si="104"/>
        <v>6</v>
      </c>
      <c r="AG34" s="254">
        <f t="shared" si="104"/>
        <v>3</v>
      </c>
      <c r="AH34" s="254">
        <f t="shared" si="104"/>
        <v>7</v>
      </c>
      <c r="AI34" s="254">
        <f t="shared" si="104"/>
        <v>8</v>
      </c>
      <c r="AJ34" s="254">
        <f t="shared" si="104"/>
        <v>4</v>
      </c>
      <c r="AK34" s="254">
        <f t="shared" si="104"/>
        <v>2</v>
      </c>
      <c r="AL34" s="254">
        <f t="shared" si="104"/>
        <v>5</v>
      </c>
      <c r="AM34" s="254" t="str">
        <f t="shared" si="104"/>
        <v/>
      </c>
      <c r="AN34" s="254" t="str">
        <f t="shared" si="104"/>
        <v/>
      </c>
      <c r="AO34" s="379" t="str">
        <f t="shared" si="15"/>
        <v>mampu menjelaskan arti salat duha dengan benar</v>
      </c>
      <c r="AP34" s="380" t="str">
        <f t="shared" si="16"/>
        <v/>
      </c>
      <c r="AQ34" s="380" t="str">
        <f t="shared" si="17"/>
        <v/>
      </c>
      <c r="AR34" s="380" t="str">
        <f t="shared" si="18"/>
        <v/>
      </c>
      <c r="AS34" s="380" t="str">
        <f t="shared" si="19"/>
        <v/>
      </c>
      <c r="AT34" s="380" t="str">
        <f t="shared" si="20"/>
        <v/>
      </c>
      <c r="AU34" s="380" t="str">
        <f t="shared" si="21"/>
        <v>mampu menjelaskan arti dan tata cara salat taubat dengan benar</v>
      </c>
      <c r="AV34" s="380" t="str">
        <f t="shared" si="22"/>
        <v/>
      </c>
      <c r="AW34" s="380" t="str">
        <f t="shared" si="23"/>
        <v/>
      </c>
      <c r="AX34" s="380" t="str">
        <f t="shared" si="24"/>
        <v/>
      </c>
      <c r="AY34" s="299" t="str">
        <f t="shared" ref="AY34:BH34" si="105">IF(D34&lt;$R$16,D34,"")</f>
        <v/>
      </c>
      <c r="AZ34" s="299" t="str">
        <f t="shared" si="105"/>
        <v/>
      </c>
      <c r="BA34" s="299" t="str">
        <f t="shared" si="105"/>
        <v/>
      </c>
      <c r="BB34" s="299" t="str">
        <f t="shared" si="105"/>
        <v/>
      </c>
      <c r="BC34" s="299" t="str">
        <f t="shared" si="105"/>
        <v/>
      </c>
      <c r="BD34" s="299" t="str">
        <f t="shared" si="105"/>
        <v/>
      </c>
      <c r="BE34" s="299" t="str">
        <f t="shared" si="105"/>
        <v/>
      </c>
      <c r="BF34" s="299" t="str">
        <f t="shared" si="105"/>
        <v/>
      </c>
      <c r="BG34" s="299">
        <f t="shared" si="105"/>
        <v>0</v>
      </c>
      <c r="BH34" s="299">
        <f t="shared" si="105"/>
        <v>0</v>
      </c>
      <c r="BI34" s="225" t="str">
        <f t="shared" ref="BI34:BR34" si="106">IFERROR(RANK(AY34,$AY34:$BH34,0)+COUNTIF($AY34:AY34,AY34)-1,"")</f>
        <v/>
      </c>
      <c r="BJ34" s="225" t="str">
        <f t="shared" si="106"/>
        <v/>
      </c>
      <c r="BK34" s="225" t="str">
        <f t="shared" si="106"/>
        <v/>
      </c>
      <c r="BL34" s="225" t="str">
        <f t="shared" si="106"/>
        <v/>
      </c>
      <c r="BM34" s="225" t="str">
        <f t="shared" si="106"/>
        <v/>
      </c>
      <c r="BN34" s="225" t="str">
        <f t="shared" si="106"/>
        <v/>
      </c>
      <c r="BO34" s="225" t="str">
        <f t="shared" si="106"/>
        <v/>
      </c>
      <c r="BP34" s="225" t="str">
        <f t="shared" si="106"/>
        <v/>
      </c>
      <c r="BQ34" s="225">
        <f t="shared" si="106"/>
        <v>1</v>
      </c>
      <c r="BR34" s="225">
        <f t="shared" si="106"/>
        <v>2</v>
      </c>
      <c r="BS34" s="379" t="str">
        <f t="shared" si="27"/>
        <v/>
      </c>
      <c r="BT34" s="377" t="str">
        <f t="shared" si="28"/>
        <v>mampu menghafal niat dan doa salat duha dengan benar</v>
      </c>
      <c r="BU34" s="377" t="str">
        <f t="shared" si="29"/>
        <v>mampu menjelaskan tata cara salat duha dengan benar</v>
      </c>
      <c r="BV34" s="377" t="str">
        <f t="shared" si="30"/>
        <v>mampu mempraktikkan tata cara salat duha dengan benar</v>
      </c>
      <c r="BW34" s="377" t="str">
        <f t="shared" si="31"/>
        <v>mampu menjelaskan arti  dan tata salat tasbih dengan benar</v>
      </c>
      <c r="BX34" s="377" t="str">
        <f t="shared" si="32"/>
        <v>mampu menjelaskan keutamaan salat tasbih dengan benar</v>
      </c>
      <c r="BY34" s="377" t="str">
        <f t="shared" si="33"/>
        <v/>
      </c>
      <c r="BZ34" s="377" t="str">
        <f t="shared" si="34"/>
        <v>mampu menghafal niat salat taubat dengan benar</v>
      </c>
      <c r="CA34" s="377">
        <f t="shared" si="35"/>
        <v>0</v>
      </c>
      <c r="CB34" s="377">
        <f t="shared" si="36"/>
        <v>0</v>
      </c>
      <c r="CC34" s="257" t="str">
        <f t="shared" si="37"/>
        <v>Kompetensi dalam hal mampu menjelaskan arti salat duha dengan benarmampu menjelaskan arti dan tata cara salat taubat dengan benar sudah tercapai.</v>
      </c>
      <c r="CD34" s="257" t="str">
        <f t="shared" si="38"/>
        <v>Kompetensi dalam hal 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row>
    <row r="35" spans="1:82" ht="13.5" customHeight="1">
      <c r="A35" s="190"/>
      <c r="B35" s="208">
        <f>'DATA PESERTA DIDIK'!A25</f>
        <v>20</v>
      </c>
      <c r="C35" s="248" t="str">
        <f>'DATA PESERTA DIDIK'!D25</f>
        <v>MUHAMMAD ANANTA AESAR NAIL</v>
      </c>
      <c r="D35" s="297">
        <v>85</v>
      </c>
      <c r="E35" s="297">
        <v>84</v>
      </c>
      <c r="F35" s="297">
        <v>84.5</v>
      </c>
      <c r="G35" s="297">
        <v>84</v>
      </c>
      <c r="H35" s="297">
        <v>84</v>
      </c>
      <c r="I35" s="297">
        <v>84.5</v>
      </c>
      <c r="J35" s="297">
        <v>92</v>
      </c>
      <c r="K35" s="297">
        <v>84.5</v>
      </c>
      <c r="L35" s="297"/>
      <c r="M35" s="297"/>
      <c r="N35" s="252">
        <f t="shared" si="6"/>
        <v>85.3125</v>
      </c>
      <c r="O35" s="298"/>
      <c r="P35" s="251">
        <v>86</v>
      </c>
      <c r="Q35" s="252">
        <f t="shared" si="7"/>
        <v>86</v>
      </c>
      <c r="R35" s="252">
        <f t="shared" si="12"/>
        <v>85.541666666666671</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f t="shared" si="107"/>
        <v>92</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f t="shared" si="108"/>
        <v>1</v>
      </c>
      <c r="AL35" s="254" t="str">
        <f t="shared" si="108"/>
        <v/>
      </c>
      <c r="AM35" s="254" t="str">
        <f t="shared" si="108"/>
        <v/>
      </c>
      <c r="AN35" s="254" t="str">
        <f t="shared" si="108"/>
        <v/>
      </c>
      <c r="AO35" s="379" t="str">
        <f t="shared" si="15"/>
        <v/>
      </c>
      <c r="AP35" s="380" t="str">
        <f t="shared" si="16"/>
        <v/>
      </c>
      <c r="AQ35" s="380" t="str">
        <f t="shared" si="17"/>
        <v/>
      </c>
      <c r="AR35" s="380" t="str">
        <f t="shared" si="18"/>
        <v/>
      </c>
      <c r="AS35" s="380" t="str">
        <f t="shared" si="19"/>
        <v/>
      </c>
      <c r="AT35" s="380" t="str">
        <f t="shared" si="20"/>
        <v/>
      </c>
      <c r="AU35" s="380" t="str">
        <f t="shared" si="21"/>
        <v>mampu menjelaskan arti dan tata cara salat taubat dengan benar</v>
      </c>
      <c r="AV35" s="380" t="str">
        <f t="shared" si="22"/>
        <v/>
      </c>
      <c r="AW35" s="380" t="str">
        <f t="shared" si="23"/>
        <v/>
      </c>
      <c r="AX35" s="380" t="str">
        <f t="shared" si="24"/>
        <v/>
      </c>
      <c r="AY35" s="299">
        <f t="shared" ref="AY35:BH35" si="109">IF(D35&lt;$R$16,D35,"")</f>
        <v>85</v>
      </c>
      <c r="AZ35" s="299">
        <f t="shared" si="109"/>
        <v>84</v>
      </c>
      <c r="BA35" s="299">
        <f t="shared" si="109"/>
        <v>84.5</v>
      </c>
      <c r="BB35" s="299">
        <f t="shared" si="109"/>
        <v>84</v>
      </c>
      <c r="BC35" s="299">
        <f t="shared" si="109"/>
        <v>84</v>
      </c>
      <c r="BD35" s="299">
        <f t="shared" si="109"/>
        <v>84.5</v>
      </c>
      <c r="BE35" s="299" t="str">
        <f t="shared" si="109"/>
        <v/>
      </c>
      <c r="BF35" s="299">
        <f t="shared" si="109"/>
        <v>84.5</v>
      </c>
      <c r="BG35" s="299">
        <f t="shared" si="109"/>
        <v>0</v>
      </c>
      <c r="BH35" s="299">
        <f t="shared" si="109"/>
        <v>0</v>
      </c>
      <c r="BI35" s="225">
        <f t="shared" ref="BI35:BR35" si="110">IFERROR(RANK(AY35,$AY35:$BH35,0)+COUNTIF($AY35:AY35,AY35)-1,"")</f>
        <v>1</v>
      </c>
      <c r="BJ35" s="225">
        <f t="shared" si="110"/>
        <v>5</v>
      </c>
      <c r="BK35" s="225">
        <f t="shared" si="110"/>
        <v>2</v>
      </c>
      <c r="BL35" s="225">
        <f t="shared" si="110"/>
        <v>6</v>
      </c>
      <c r="BM35" s="225">
        <f t="shared" si="110"/>
        <v>7</v>
      </c>
      <c r="BN35" s="225">
        <f t="shared" si="110"/>
        <v>3</v>
      </c>
      <c r="BO35" s="225" t="str">
        <f t="shared" si="110"/>
        <v/>
      </c>
      <c r="BP35" s="225">
        <f t="shared" si="110"/>
        <v>4</v>
      </c>
      <c r="BQ35" s="225">
        <f t="shared" si="110"/>
        <v>8</v>
      </c>
      <c r="BR35" s="225">
        <f t="shared" si="110"/>
        <v>9</v>
      </c>
      <c r="BS35" s="379" t="str">
        <f t="shared" si="27"/>
        <v>mampu menjelaskan arti salat duha dengan benar</v>
      </c>
      <c r="BT35" s="377" t="str">
        <f t="shared" si="28"/>
        <v>mampu menghafal niat dan doa salat duha dengan benar</v>
      </c>
      <c r="BU35" s="377" t="str">
        <f t="shared" si="29"/>
        <v>mampu menjelaskan tata cara salat duha dengan benar</v>
      </c>
      <c r="BV35" s="377" t="str">
        <f t="shared" si="30"/>
        <v>mampu mempraktikkan tata cara salat duha dengan benar</v>
      </c>
      <c r="BW35" s="377" t="str">
        <f t="shared" si="31"/>
        <v>mampu menjelaskan arti  dan tata salat tasbih dengan benar</v>
      </c>
      <c r="BX35" s="377" t="str">
        <f t="shared" si="32"/>
        <v>mampu menjelaskan keutamaan salat tasbih dengan benar</v>
      </c>
      <c r="BY35" s="377" t="str">
        <f t="shared" si="33"/>
        <v/>
      </c>
      <c r="BZ35" s="377" t="str">
        <f t="shared" si="34"/>
        <v>mampu menghafal niat salat taubat dengan benar</v>
      </c>
      <c r="CA35" s="377">
        <f t="shared" si="35"/>
        <v>0</v>
      </c>
      <c r="CB35" s="377">
        <f t="shared" si="36"/>
        <v>0</v>
      </c>
      <c r="CC35" s="257" t="str">
        <f t="shared" si="37"/>
        <v>Kompetensi dalam hal mampu menjelaskan arti dan tata cara salat taubat dengan benar sudah tercapai.</v>
      </c>
      <c r="CD35"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row>
    <row r="36" spans="1:82" ht="13.5" customHeight="1">
      <c r="A36" s="190"/>
      <c r="B36" s="208">
        <f>'DATA PESERTA DIDIK'!A26</f>
        <v>21</v>
      </c>
      <c r="C36" s="248" t="str">
        <f>'DATA PESERTA DIDIK'!D26</f>
        <v>MUHAMMAD FAREZKY IMANULLAH</v>
      </c>
      <c r="D36" s="297">
        <v>100</v>
      </c>
      <c r="E36" s="297">
        <v>88</v>
      </c>
      <c r="F36" s="297">
        <v>94</v>
      </c>
      <c r="G36" s="297">
        <v>88</v>
      </c>
      <c r="H36" s="297">
        <v>84</v>
      </c>
      <c r="I36" s="297">
        <v>93</v>
      </c>
      <c r="J36" s="297">
        <v>100</v>
      </c>
      <c r="K36" s="297">
        <v>93</v>
      </c>
      <c r="L36" s="297"/>
      <c r="M36" s="297"/>
      <c r="N36" s="252">
        <f t="shared" si="6"/>
        <v>92.5</v>
      </c>
      <c r="O36" s="298"/>
      <c r="P36" s="251">
        <v>85</v>
      </c>
      <c r="Q36" s="252">
        <f t="shared" si="7"/>
        <v>85</v>
      </c>
      <c r="R36" s="252">
        <f t="shared" si="12"/>
        <v>90</v>
      </c>
      <c r="S36" s="190"/>
      <c r="T36" s="190"/>
      <c r="U36" s="253">
        <f t="shared" ref="U36:AD36" si="111">IF(D36&gt;=$R$16,D36,"")</f>
        <v>100</v>
      </c>
      <c r="V36" s="253" t="str">
        <f t="shared" si="111"/>
        <v/>
      </c>
      <c r="W36" s="253">
        <f t="shared" si="111"/>
        <v>94</v>
      </c>
      <c r="X36" s="253" t="str">
        <f t="shared" si="111"/>
        <v/>
      </c>
      <c r="Y36" s="253" t="str">
        <f t="shared" si="111"/>
        <v/>
      </c>
      <c r="Z36" s="253">
        <f t="shared" si="111"/>
        <v>93</v>
      </c>
      <c r="AA36" s="253">
        <f t="shared" si="111"/>
        <v>100</v>
      </c>
      <c r="AB36" s="253">
        <f t="shared" si="111"/>
        <v>93</v>
      </c>
      <c r="AC36" s="253" t="str">
        <f t="shared" si="111"/>
        <v/>
      </c>
      <c r="AD36" s="253" t="str">
        <f t="shared" si="111"/>
        <v/>
      </c>
      <c r="AE36" s="254">
        <f t="shared" ref="AE36:AN36" si="112">IFERROR(RANK(U36,$U36:$AD36,0)+COUNTIF($U36:U36,U36)-1,"")</f>
        <v>1</v>
      </c>
      <c r="AF36" s="254" t="str">
        <f t="shared" si="112"/>
        <v/>
      </c>
      <c r="AG36" s="254">
        <f t="shared" si="112"/>
        <v>3</v>
      </c>
      <c r="AH36" s="254" t="str">
        <f t="shared" si="112"/>
        <v/>
      </c>
      <c r="AI36" s="254" t="str">
        <f t="shared" si="112"/>
        <v/>
      </c>
      <c r="AJ36" s="254">
        <f t="shared" si="112"/>
        <v>4</v>
      </c>
      <c r="AK36" s="254">
        <f t="shared" si="112"/>
        <v>2</v>
      </c>
      <c r="AL36" s="254">
        <f t="shared" si="112"/>
        <v>5</v>
      </c>
      <c r="AM36" s="254" t="str">
        <f t="shared" si="112"/>
        <v/>
      </c>
      <c r="AN36" s="254" t="str">
        <f t="shared" si="112"/>
        <v/>
      </c>
      <c r="AO36" s="379" t="str">
        <f t="shared" si="15"/>
        <v>mampu menjelaskan arti salat duha dengan benar</v>
      </c>
      <c r="AP36" s="380" t="str">
        <f t="shared" si="16"/>
        <v/>
      </c>
      <c r="AQ36" s="380" t="str">
        <f t="shared" si="17"/>
        <v>mampu menjelaskan tata cara salat duha dengan benar</v>
      </c>
      <c r="AR36" s="380" t="str">
        <f t="shared" si="18"/>
        <v/>
      </c>
      <c r="AS36" s="380" t="str">
        <f t="shared" si="19"/>
        <v/>
      </c>
      <c r="AT36" s="380" t="str">
        <f t="shared" si="20"/>
        <v>mampu menjelaskan keutamaan salat tasbih dengan benar</v>
      </c>
      <c r="AU36" s="380" t="str">
        <f t="shared" si="21"/>
        <v>mampu menjelaskan arti dan tata cara salat taubat dengan benar</v>
      </c>
      <c r="AV36" s="380" t="str">
        <f t="shared" si="22"/>
        <v>mampu menghafal niat salat taubat dengan benar</v>
      </c>
      <c r="AW36" s="380" t="str">
        <f t="shared" si="23"/>
        <v/>
      </c>
      <c r="AX36" s="380" t="str">
        <f t="shared" si="24"/>
        <v/>
      </c>
      <c r="AY36" s="299" t="str">
        <f t="shared" ref="AY36:BH36" si="113">IF(D36&lt;$R$16,D36,"")</f>
        <v/>
      </c>
      <c r="AZ36" s="299">
        <f t="shared" si="113"/>
        <v>88</v>
      </c>
      <c r="BA36" s="299" t="str">
        <f t="shared" si="113"/>
        <v/>
      </c>
      <c r="BB36" s="299">
        <f t="shared" si="113"/>
        <v>88</v>
      </c>
      <c r="BC36" s="299">
        <f t="shared" si="113"/>
        <v>84</v>
      </c>
      <c r="BD36" s="299" t="str">
        <f t="shared" si="113"/>
        <v/>
      </c>
      <c r="BE36" s="299" t="str">
        <f t="shared" si="113"/>
        <v/>
      </c>
      <c r="BF36" s="299" t="str">
        <f t="shared" si="113"/>
        <v/>
      </c>
      <c r="BG36" s="299">
        <f t="shared" si="113"/>
        <v>0</v>
      </c>
      <c r="BH36" s="299">
        <f t="shared" si="113"/>
        <v>0</v>
      </c>
      <c r="BI36" s="225" t="str">
        <f t="shared" ref="BI36:BR36" si="114">IFERROR(RANK(AY36,$AY36:$BH36,0)+COUNTIF($AY36:AY36,AY36)-1,"")</f>
        <v/>
      </c>
      <c r="BJ36" s="225">
        <f t="shared" si="114"/>
        <v>1</v>
      </c>
      <c r="BK36" s="225" t="str">
        <f t="shared" si="114"/>
        <v/>
      </c>
      <c r="BL36" s="225">
        <f t="shared" si="114"/>
        <v>2</v>
      </c>
      <c r="BM36" s="225">
        <f t="shared" si="114"/>
        <v>3</v>
      </c>
      <c r="BN36" s="225" t="str">
        <f t="shared" si="114"/>
        <v/>
      </c>
      <c r="BO36" s="225" t="str">
        <f t="shared" si="114"/>
        <v/>
      </c>
      <c r="BP36" s="225" t="str">
        <f t="shared" si="114"/>
        <v/>
      </c>
      <c r="BQ36" s="225">
        <f t="shared" si="114"/>
        <v>4</v>
      </c>
      <c r="BR36" s="225">
        <f t="shared" si="114"/>
        <v>5</v>
      </c>
      <c r="BS36" s="379" t="str">
        <f t="shared" si="27"/>
        <v/>
      </c>
      <c r="BT36" s="377" t="str">
        <f t="shared" si="28"/>
        <v>mampu menghafal niat dan doa salat duha dengan benar</v>
      </c>
      <c r="BU36" s="377" t="str">
        <f t="shared" si="29"/>
        <v/>
      </c>
      <c r="BV36" s="377" t="str">
        <f t="shared" si="30"/>
        <v>mampu mempraktikkan tata cara salat duha dengan benar</v>
      </c>
      <c r="BW36" s="377" t="str">
        <f t="shared" si="31"/>
        <v>mampu menjelaskan arti  dan tata salat tasbih dengan benar</v>
      </c>
      <c r="BX36" s="377" t="str">
        <f t="shared" si="32"/>
        <v/>
      </c>
      <c r="BY36" s="377" t="str">
        <f t="shared" si="33"/>
        <v/>
      </c>
      <c r="BZ36" s="377" t="str">
        <f t="shared" si="34"/>
        <v/>
      </c>
      <c r="CA36" s="377">
        <f t="shared" si="35"/>
        <v>0</v>
      </c>
      <c r="CB36" s="377">
        <f t="shared" si="36"/>
        <v>0</v>
      </c>
      <c r="CC36" s="257" t="str">
        <f t="shared" si="37"/>
        <v>Kompetensi dalam hal mampu menjelaskan arti salat duha dengan benarmampu menjelaskan tata cara salat duha dengan benarmampu menjelaskan keutamaan salat tasbih dengan benarmampu menjelaskan arti dan tata cara salat taubat dengan benarmampu menghafal niat salat taubat dengan benar sudah tercapai.</v>
      </c>
      <c r="CD36" s="257" t="str">
        <f t="shared" si="38"/>
        <v>Kompetensi dalam hal mampu menghafal niat dan doa salat duha dengan benarmampu mempraktikkan tata cara salat duha dengan benarmampu menjelaskan arti  dan tata salat tasbih dengan benar perlu ditingkatkan.</v>
      </c>
    </row>
    <row r="37" spans="1:82" ht="13.5" customHeight="1">
      <c r="A37" s="190"/>
      <c r="B37" s="208">
        <f>'DATA PESERTA DIDIK'!A27</f>
        <v>22</v>
      </c>
      <c r="C37" s="248" t="str">
        <f>'DATA PESERTA DIDIK'!D27</f>
        <v>MUHAMMAD HAFIDZ RAFI RACHMAN</v>
      </c>
      <c r="D37" s="297">
        <v>100</v>
      </c>
      <c r="E37" s="297">
        <v>94</v>
      </c>
      <c r="F37" s="297">
        <v>97</v>
      </c>
      <c r="G37" s="297">
        <v>94</v>
      </c>
      <c r="H37" s="297">
        <v>100</v>
      </c>
      <c r="I37" s="297">
        <v>97</v>
      </c>
      <c r="J37" s="297">
        <v>100</v>
      </c>
      <c r="K37" s="297">
        <v>97</v>
      </c>
      <c r="L37" s="297"/>
      <c r="M37" s="297"/>
      <c r="N37" s="252">
        <f t="shared" si="6"/>
        <v>97.375</v>
      </c>
      <c r="O37" s="298"/>
      <c r="P37" s="251">
        <v>100</v>
      </c>
      <c r="Q37" s="252">
        <f t="shared" si="7"/>
        <v>100</v>
      </c>
      <c r="R37" s="252">
        <f t="shared" si="12"/>
        <v>98.25</v>
      </c>
      <c r="S37" s="190"/>
      <c r="T37" s="190"/>
      <c r="U37" s="253">
        <f t="shared" ref="U37:AD37" si="115">IF(D37&gt;=$R$16,D37,"")</f>
        <v>100</v>
      </c>
      <c r="V37" s="253">
        <f t="shared" si="115"/>
        <v>94</v>
      </c>
      <c r="W37" s="253">
        <f t="shared" si="115"/>
        <v>97</v>
      </c>
      <c r="X37" s="253">
        <f t="shared" si="115"/>
        <v>94</v>
      </c>
      <c r="Y37" s="253">
        <f t="shared" si="115"/>
        <v>100</v>
      </c>
      <c r="Z37" s="253">
        <f t="shared" si="115"/>
        <v>97</v>
      </c>
      <c r="AA37" s="253">
        <f t="shared" si="115"/>
        <v>100</v>
      </c>
      <c r="AB37" s="253">
        <f t="shared" si="115"/>
        <v>97</v>
      </c>
      <c r="AC37" s="253" t="str">
        <f t="shared" si="115"/>
        <v/>
      </c>
      <c r="AD37" s="253" t="str">
        <f t="shared" si="115"/>
        <v/>
      </c>
      <c r="AE37" s="254">
        <f t="shared" ref="AE37:AN37" si="116">IFERROR(RANK(U37,$U37:$AD37,0)+COUNTIF($U37:U37,U37)-1,"")</f>
        <v>1</v>
      </c>
      <c r="AF37" s="254">
        <f t="shared" si="116"/>
        <v>7</v>
      </c>
      <c r="AG37" s="254">
        <f t="shared" si="116"/>
        <v>4</v>
      </c>
      <c r="AH37" s="254">
        <f t="shared" si="116"/>
        <v>8</v>
      </c>
      <c r="AI37" s="254">
        <f t="shared" si="116"/>
        <v>2</v>
      </c>
      <c r="AJ37" s="254">
        <f t="shared" si="116"/>
        <v>5</v>
      </c>
      <c r="AK37" s="254">
        <f t="shared" si="116"/>
        <v>3</v>
      </c>
      <c r="AL37" s="254">
        <f t="shared" si="116"/>
        <v>6</v>
      </c>
      <c r="AM37" s="254" t="str">
        <f t="shared" si="116"/>
        <v/>
      </c>
      <c r="AN37" s="254" t="str">
        <f t="shared" si="116"/>
        <v/>
      </c>
      <c r="AO37" s="379" t="str">
        <f t="shared" si="15"/>
        <v>mampu menjelaskan arti salat duha dengan benar</v>
      </c>
      <c r="AP37" s="380" t="str">
        <f t="shared" si="16"/>
        <v/>
      </c>
      <c r="AQ37" s="380" t="str">
        <f t="shared" si="17"/>
        <v/>
      </c>
      <c r="AR37" s="380" t="str">
        <f t="shared" si="18"/>
        <v/>
      </c>
      <c r="AS37" s="380" t="str">
        <f t="shared" si="19"/>
        <v>mampu menjelaskan arti  dan tata salat tasbih dengan benar</v>
      </c>
      <c r="AT37" s="380" t="str">
        <f t="shared" si="20"/>
        <v/>
      </c>
      <c r="AU37" s="380" t="str">
        <f t="shared" si="21"/>
        <v>mampu menjelaskan arti dan tata cara salat taubat dengan benar</v>
      </c>
      <c r="AV37" s="380" t="str">
        <f t="shared" si="22"/>
        <v/>
      </c>
      <c r="AW37" s="380" t="str">
        <f t="shared" si="23"/>
        <v/>
      </c>
      <c r="AX37" s="380" t="str">
        <f t="shared" si="24"/>
        <v/>
      </c>
      <c r="AY37" s="299" t="str">
        <f t="shared" ref="AY37:BH37" si="117">IF(D37&lt;$R$16,D37,"")</f>
        <v/>
      </c>
      <c r="AZ37" s="299" t="str">
        <f t="shared" si="117"/>
        <v/>
      </c>
      <c r="BA37" s="299" t="str">
        <f t="shared" si="117"/>
        <v/>
      </c>
      <c r="BB37" s="299" t="str">
        <f t="shared" si="117"/>
        <v/>
      </c>
      <c r="BC37" s="299" t="str">
        <f t="shared" si="117"/>
        <v/>
      </c>
      <c r="BD37" s="299" t="str">
        <f t="shared" si="117"/>
        <v/>
      </c>
      <c r="BE37" s="299" t="str">
        <f t="shared" si="117"/>
        <v/>
      </c>
      <c r="BF37" s="299" t="str">
        <f t="shared" si="117"/>
        <v/>
      </c>
      <c r="BG37" s="299">
        <f t="shared" si="117"/>
        <v>0</v>
      </c>
      <c r="BH37" s="299">
        <f t="shared" si="117"/>
        <v>0</v>
      </c>
      <c r="BI37" s="225" t="str">
        <f t="shared" ref="BI37:BR37" si="118">IFERROR(RANK(AY37,$AY37:$BH37,0)+COUNTIF($AY37:AY37,AY37)-1,"")</f>
        <v/>
      </c>
      <c r="BJ37" s="225" t="str">
        <f t="shared" si="118"/>
        <v/>
      </c>
      <c r="BK37" s="225" t="str">
        <f t="shared" si="118"/>
        <v/>
      </c>
      <c r="BL37" s="225" t="str">
        <f t="shared" si="118"/>
        <v/>
      </c>
      <c r="BM37" s="225" t="str">
        <f t="shared" si="118"/>
        <v/>
      </c>
      <c r="BN37" s="225" t="str">
        <f t="shared" si="118"/>
        <v/>
      </c>
      <c r="BO37" s="225" t="str">
        <f t="shared" si="118"/>
        <v/>
      </c>
      <c r="BP37" s="225" t="str">
        <f t="shared" si="118"/>
        <v/>
      </c>
      <c r="BQ37" s="225">
        <f t="shared" si="118"/>
        <v>1</v>
      </c>
      <c r="BR37" s="225">
        <f t="shared" si="118"/>
        <v>2</v>
      </c>
      <c r="BS37" s="379" t="str">
        <f t="shared" si="27"/>
        <v/>
      </c>
      <c r="BT37" s="377" t="str">
        <f t="shared" si="28"/>
        <v>mampu menghafal niat dan doa salat duha dengan benar</v>
      </c>
      <c r="BU37" s="377" t="str">
        <f t="shared" si="29"/>
        <v>mampu menjelaskan tata cara salat duha dengan benar</v>
      </c>
      <c r="BV37" s="377" t="str">
        <f t="shared" si="30"/>
        <v>mampu mempraktikkan tata cara salat duha dengan benar</v>
      </c>
      <c r="BW37" s="377" t="str">
        <f t="shared" si="31"/>
        <v/>
      </c>
      <c r="BX37" s="377" t="str">
        <f t="shared" si="32"/>
        <v>mampu menjelaskan keutamaan salat tasbih dengan benar</v>
      </c>
      <c r="BY37" s="377" t="str">
        <f t="shared" si="33"/>
        <v/>
      </c>
      <c r="BZ37" s="377" t="str">
        <f t="shared" si="34"/>
        <v>mampu menghafal niat salat taubat dengan benar</v>
      </c>
      <c r="CA37" s="377">
        <f t="shared" si="35"/>
        <v>0</v>
      </c>
      <c r="CB37" s="377">
        <f t="shared" si="36"/>
        <v>0</v>
      </c>
      <c r="CC37" s="257" t="str">
        <f t="shared" si="37"/>
        <v>Kompetensi dalam hal mampu menjelaskan arti salat duha dengan benarmampu menjelaskan arti  dan tata salat tasbih dengan benarmampu menjelaskan arti dan tata cara salat taubat dengan benar sudah tercapai.</v>
      </c>
      <c r="CD37"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38" spans="1:82" ht="13.5" customHeight="1">
      <c r="A38" s="190"/>
      <c r="B38" s="208">
        <f>'DATA PESERTA DIDIK'!A28</f>
        <v>23</v>
      </c>
      <c r="C38" s="248" t="str">
        <f>'DATA PESERTA DIDIK'!D28</f>
        <v>MUHAMMAD RAJASTA ANDISA KRISNATAMA</v>
      </c>
      <c r="D38" s="297">
        <v>100</v>
      </c>
      <c r="E38" s="297">
        <v>92</v>
      </c>
      <c r="F38" s="297">
        <v>96</v>
      </c>
      <c r="G38" s="297">
        <v>92</v>
      </c>
      <c r="H38" s="297">
        <v>100</v>
      </c>
      <c r="I38" s="297">
        <v>96</v>
      </c>
      <c r="J38" s="297">
        <v>99</v>
      </c>
      <c r="K38" s="297">
        <v>96</v>
      </c>
      <c r="L38" s="297"/>
      <c r="M38" s="297"/>
      <c r="N38" s="252">
        <f t="shared" si="6"/>
        <v>96.375</v>
      </c>
      <c r="O38" s="298"/>
      <c r="P38" s="251">
        <v>97</v>
      </c>
      <c r="Q38" s="252">
        <f t="shared" si="7"/>
        <v>97</v>
      </c>
      <c r="R38" s="252">
        <f t="shared" si="12"/>
        <v>96.583333333333329</v>
      </c>
      <c r="S38" s="190"/>
      <c r="T38" s="190"/>
      <c r="U38" s="253">
        <f t="shared" ref="U38:AD38" si="119">IF(D38&gt;=$R$16,D38,"")</f>
        <v>100</v>
      </c>
      <c r="V38" s="253">
        <f t="shared" si="119"/>
        <v>92</v>
      </c>
      <c r="W38" s="253">
        <f t="shared" si="119"/>
        <v>96</v>
      </c>
      <c r="X38" s="253">
        <f t="shared" si="119"/>
        <v>92</v>
      </c>
      <c r="Y38" s="253">
        <f t="shared" si="119"/>
        <v>100</v>
      </c>
      <c r="Z38" s="253">
        <f t="shared" si="119"/>
        <v>96</v>
      </c>
      <c r="AA38" s="253">
        <f t="shared" si="119"/>
        <v>99</v>
      </c>
      <c r="AB38" s="253">
        <f t="shared" si="119"/>
        <v>96</v>
      </c>
      <c r="AC38" s="253" t="str">
        <f t="shared" si="119"/>
        <v/>
      </c>
      <c r="AD38" s="253" t="str">
        <f t="shared" si="119"/>
        <v/>
      </c>
      <c r="AE38" s="254">
        <f t="shared" ref="AE38:AN38" si="120">IFERROR(RANK(U38,$U38:$AD38,0)+COUNTIF($U38:U38,U38)-1,"")</f>
        <v>1</v>
      </c>
      <c r="AF38" s="254">
        <f t="shared" si="120"/>
        <v>7</v>
      </c>
      <c r="AG38" s="254">
        <f t="shared" si="120"/>
        <v>4</v>
      </c>
      <c r="AH38" s="254">
        <f t="shared" si="120"/>
        <v>8</v>
      </c>
      <c r="AI38" s="254">
        <f t="shared" si="120"/>
        <v>2</v>
      </c>
      <c r="AJ38" s="254">
        <f t="shared" si="120"/>
        <v>5</v>
      </c>
      <c r="AK38" s="254">
        <f t="shared" si="120"/>
        <v>3</v>
      </c>
      <c r="AL38" s="254">
        <f t="shared" si="120"/>
        <v>6</v>
      </c>
      <c r="AM38" s="254" t="str">
        <f t="shared" si="120"/>
        <v/>
      </c>
      <c r="AN38" s="254" t="str">
        <f t="shared" si="120"/>
        <v/>
      </c>
      <c r="AO38" s="379" t="str">
        <f t="shared" si="15"/>
        <v>mampu menjelaskan arti salat duha dengan benar</v>
      </c>
      <c r="AP38" s="380" t="str">
        <f t="shared" si="16"/>
        <v/>
      </c>
      <c r="AQ38" s="380" t="str">
        <f t="shared" si="17"/>
        <v/>
      </c>
      <c r="AR38" s="380" t="str">
        <f t="shared" si="18"/>
        <v/>
      </c>
      <c r="AS38" s="380" t="str">
        <f t="shared" si="19"/>
        <v>mampu menjelaskan arti  dan tata salat tasbih dengan benar</v>
      </c>
      <c r="AT38" s="380" t="str">
        <f t="shared" si="20"/>
        <v/>
      </c>
      <c r="AU38" s="380" t="str">
        <f t="shared" si="21"/>
        <v>mampu menjelaskan arti dan tata cara salat taubat dengan benar</v>
      </c>
      <c r="AV38" s="380" t="str">
        <f t="shared" si="22"/>
        <v/>
      </c>
      <c r="AW38" s="380" t="str">
        <f t="shared" si="23"/>
        <v/>
      </c>
      <c r="AX38" s="380" t="str">
        <f t="shared" si="24"/>
        <v/>
      </c>
      <c r="AY38" s="299" t="str">
        <f t="shared" ref="AY38:BH38" si="121">IF(D38&lt;$R$16,D38,"")</f>
        <v/>
      </c>
      <c r="AZ38" s="299" t="str">
        <f t="shared" si="121"/>
        <v/>
      </c>
      <c r="BA38" s="299" t="str">
        <f t="shared" si="121"/>
        <v/>
      </c>
      <c r="BB38" s="299" t="str">
        <f t="shared" si="121"/>
        <v/>
      </c>
      <c r="BC38" s="299" t="str">
        <f t="shared" si="121"/>
        <v/>
      </c>
      <c r="BD38" s="299" t="str">
        <f t="shared" si="121"/>
        <v/>
      </c>
      <c r="BE38" s="299" t="str">
        <f t="shared" si="121"/>
        <v/>
      </c>
      <c r="BF38" s="299" t="str">
        <f t="shared" si="121"/>
        <v/>
      </c>
      <c r="BG38" s="299">
        <f t="shared" si="121"/>
        <v>0</v>
      </c>
      <c r="BH38" s="299">
        <f t="shared" si="121"/>
        <v>0</v>
      </c>
      <c r="BI38" s="225" t="str">
        <f t="shared" ref="BI38:BR38" si="122">IFERROR(RANK(AY38,$AY38:$BH38,0)+COUNTIF($AY38:AY38,AY38)-1,"")</f>
        <v/>
      </c>
      <c r="BJ38" s="225" t="str">
        <f t="shared" si="122"/>
        <v/>
      </c>
      <c r="BK38" s="225" t="str">
        <f t="shared" si="122"/>
        <v/>
      </c>
      <c r="BL38" s="225" t="str">
        <f t="shared" si="122"/>
        <v/>
      </c>
      <c r="BM38" s="225" t="str">
        <f t="shared" si="122"/>
        <v/>
      </c>
      <c r="BN38" s="225" t="str">
        <f t="shared" si="122"/>
        <v/>
      </c>
      <c r="BO38" s="225" t="str">
        <f t="shared" si="122"/>
        <v/>
      </c>
      <c r="BP38" s="225" t="str">
        <f t="shared" si="122"/>
        <v/>
      </c>
      <c r="BQ38" s="225">
        <f t="shared" si="122"/>
        <v>1</v>
      </c>
      <c r="BR38" s="225">
        <f t="shared" si="122"/>
        <v>2</v>
      </c>
      <c r="BS38" s="379" t="str">
        <f t="shared" si="27"/>
        <v/>
      </c>
      <c r="BT38" s="377" t="str">
        <f t="shared" si="28"/>
        <v>mampu menghafal niat dan doa salat duha dengan benar</v>
      </c>
      <c r="BU38" s="377" t="str">
        <f t="shared" si="29"/>
        <v>mampu menjelaskan tata cara salat duha dengan benar</v>
      </c>
      <c r="BV38" s="377" t="str">
        <f t="shared" si="30"/>
        <v>mampu mempraktikkan tata cara salat duha dengan benar</v>
      </c>
      <c r="BW38" s="377" t="str">
        <f t="shared" si="31"/>
        <v/>
      </c>
      <c r="BX38" s="377" t="str">
        <f t="shared" si="32"/>
        <v>mampu menjelaskan keutamaan salat tasbih dengan benar</v>
      </c>
      <c r="BY38" s="377" t="str">
        <f t="shared" si="33"/>
        <v/>
      </c>
      <c r="BZ38" s="377" t="str">
        <f t="shared" si="34"/>
        <v>mampu menghafal niat salat taubat dengan benar</v>
      </c>
      <c r="CA38" s="377">
        <f t="shared" si="35"/>
        <v>0</v>
      </c>
      <c r="CB38" s="377">
        <f t="shared" si="36"/>
        <v>0</v>
      </c>
      <c r="CC38" s="257" t="str">
        <f t="shared" si="37"/>
        <v>Kompetensi dalam hal mampu menjelaskan arti salat duha dengan benarmampu menjelaskan arti  dan tata salat tasbih dengan benarmampu menjelaskan arti dan tata cara salat taubat dengan benar sudah tercapai.</v>
      </c>
      <c r="CD38"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39" spans="1:82" ht="13.5" customHeight="1">
      <c r="A39" s="190"/>
      <c r="B39" s="208">
        <f>'DATA PESERTA DIDIK'!A29</f>
        <v>24</v>
      </c>
      <c r="C39" s="248" t="str">
        <f>'DATA PESERTA DIDIK'!D29</f>
        <v>MUHAMMAD SABIAN ELDEN LAKSANA</v>
      </c>
      <c r="D39" s="297">
        <v>92</v>
      </c>
      <c r="E39" s="297">
        <v>87</v>
      </c>
      <c r="F39" s="297">
        <v>89.5</v>
      </c>
      <c r="G39" s="297">
        <v>87</v>
      </c>
      <c r="H39" s="297">
        <v>100</v>
      </c>
      <c r="I39" s="297">
        <v>90.25</v>
      </c>
      <c r="J39" s="297">
        <v>99</v>
      </c>
      <c r="K39" s="297">
        <v>90.25</v>
      </c>
      <c r="L39" s="297"/>
      <c r="M39" s="297"/>
      <c r="N39" s="252">
        <f t="shared" si="6"/>
        <v>91.875</v>
      </c>
      <c r="O39" s="298"/>
      <c r="P39" s="251">
        <v>96</v>
      </c>
      <c r="Q39" s="252">
        <f t="shared" si="7"/>
        <v>96</v>
      </c>
      <c r="R39" s="252">
        <f t="shared" si="12"/>
        <v>93.25</v>
      </c>
      <c r="S39" s="190"/>
      <c r="T39" s="190"/>
      <c r="U39" s="253">
        <f t="shared" ref="U39:AD39" si="123">IF(D39&gt;=$R$16,D39,"")</f>
        <v>92</v>
      </c>
      <c r="V39" s="253" t="str">
        <f t="shared" si="123"/>
        <v/>
      </c>
      <c r="W39" s="253">
        <f t="shared" si="123"/>
        <v>89.5</v>
      </c>
      <c r="X39" s="253" t="str">
        <f t="shared" si="123"/>
        <v/>
      </c>
      <c r="Y39" s="253">
        <f t="shared" si="123"/>
        <v>100</v>
      </c>
      <c r="Z39" s="253">
        <f t="shared" si="123"/>
        <v>90.25</v>
      </c>
      <c r="AA39" s="253">
        <f t="shared" si="123"/>
        <v>99</v>
      </c>
      <c r="AB39" s="253">
        <f t="shared" si="123"/>
        <v>90.25</v>
      </c>
      <c r="AC39" s="253" t="str">
        <f t="shared" si="123"/>
        <v/>
      </c>
      <c r="AD39" s="253" t="str">
        <f t="shared" si="123"/>
        <v/>
      </c>
      <c r="AE39" s="254">
        <f t="shared" ref="AE39:AN39" si="124">IFERROR(RANK(U39,$U39:$AD39,0)+COUNTIF($U39:U39,U39)-1,"")</f>
        <v>3</v>
      </c>
      <c r="AF39" s="254" t="str">
        <f t="shared" si="124"/>
        <v/>
      </c>
      <c r="AG39" s="254">
        <f t="shared" si="124"/>
        <v>6</v>
      </c>
      <c r="AH39" s="254" t="str">
        <f t="shared" si="124"/>
        <v/>
      </c>
      <c r="AI39" s="254">
        <f t="shared" si="124"/>
        <v>1</v>
      </c>
      <c r="AJ39" s="254">
        <f t="shared" si="124"/>
        <v>4</v>
      </c>
      <c r="AK39" s="254">
        <f t="shared" si="124"/>
        <v>2</v>
      </c>
      <c r="AL39" s="254">
        <f t="shared" si="124"/>
        <v>5</v>
      </c>
      <c r="AM39" s="254" t="str">
        <f t="shared" si="124"/>
        <v/>
      </c>
      <c r="AN39" s="254" t="str">
        <f t="shared" si="124"/>
        <v/>
      </c>
      <c r="AO39" s="379" t="str">
        <f t="shared" si="15"/>
        <v/>
      </c>
      <c r="AP39" s="380" t="str">
        <f t="shared" si="16"/>
        <v/>
      </c>
      <c r="AQ39" s="380" t="str">
        <f t="shared" si="17"/>
        <v/>
      </c>
      <c r="AR39" s="380" t="str">
        <f t="shared" si="18"/>
        <v/>
      </c>
      <c r="AS39" s="380" t="str">
        <f t="shared" si="19"/>
        <v>mampu menjelaskan arti  dan tata salat tasbih dengan benar</v>
      </c>
      <c r="AT39" s="380" t="str">
        <f t="shared" si="20"/>
        <v/>
      </c>
      <c r="AU39" s="380" t="str">
        <f t="shared" si="21"/>
        <v>mampu menjelaskan arti dan tata cara salat taubat dengan benar</v>
      </c>
      <c r="AV39" s="380" t="str">
        <f t="shared" si="22"/>
        <v/>
      </c>
      <c r="AW39" s="380" t="str">
        <f t="shared" si="23"/>
        <v/>
      </c>
      <c r="AX39" s="380" t="str">
        <f t="shared" si="24"/>
        <v/>
      </c>
      <c r="AY39" s="299" t="str">
        <f t="shared" ref="AY39:BH39" si="125">IF(D39&lt;$R$16,D39,"")</f>
        <v/>
      </c>
      <c r="AZ39" s="299">
        <f t="shared" si="125"/>
        <v>87</v>
      </c>
      <c r="BA39" s="299" t="str">
        <f t="shared" si="125"/>
        <v/>
      </c>
      <c r="BB39" s="299">
        <f t="shared" si="125"/>
        <v>87</v>
      </c>
      <c r="BC39" s="299" t="str">
        <f t="shared" si="125"/>
        <v/>
      </c>
      <c r="BD39" s="299" t="str">
        <f t="shared" si="125"/>
        <v/>
      </c>
      <c r="BE39" s="299" t="str">
        <f t="shared" si="125"/>
        <v/>
      </c>
      <c r="BF39" s="299" t="str">
        <f t="shared" si="125"/>
        <v/>
      </c>
      <c r="BG39" s="299">
        <f t="shared" si="125"/>
        <v>0</v>
      </c>
      <c r="BH39" s="299">
        <f t="shared" si="125"/>
        <v>0</v>
      </c>
      <c r="BI39" s="225" t="str">
        <f t="shared" ref="BI39:BR39" si="126">IFERROR(RANK(AY39,$AY39:$BH39,0)+COUNTIF($AY39:AY39,AY39)-1,"")</f>
        <v/>
      </c>
      <c r="BJ39" s="225">
        <f t="shared" si="126"/>
        <v>1</v>
      </c>
      <c r="BK39" s="225" t="str">
        <f t="shared" si="126"/>
        <v/>
      </c>
      <c r="BL39" s="225">
        <f t="shared" si="126"/>
        <v>2</v>
      </c>
      <c r="BM39" s="225" t="str">
        <f t="shared" si="126"/>
        <v/>
      </c>
      <c r="BN39" s="225" t="str">
        <f t="shared" si="126"/>
        <v/>
      </c>
      <c r="BO39" s="225" t="str">
        <f t="shared" si="126"/>
        <v/>
      </c>
      <c r="BP39" s="225" t="str">
        <f t="shared" si="126"/>
        <v/>
      </c>
      <c r="BQ39" s="225">
        <f t="shared" si="126"/>
        <v>3</v>
      </c>
      <c r="BR39" s="225">
        <f t="shared" si="126"/>
        <v>4</v>
      </c>
      <c r="BS39" s="379" t="str">
        <f t="shared" si="27"/>
        <v>mampu menjelaskan arti salat duha dengan benar</v>
      </c>
      <c r="BT39" s="377" t="str">
        <f t="shared" si="28"/>
        <v>mampu menghafal niat dan doa salat duha dengan benar</v>
      </c>
      <c r="BU39" s="377" t="str">
        <f t="shared" si="29"/>
        <v>mampu menjelaskan tata cara salat duha dengan benar</v>
      </c>
      <c r="BV39" s="377" t="str">
        <f t="shared" si="30"/>
        <v>mampu mempraktikkan tata cara salat duha dengan benar</v>
      </c>
      <c r="BW39" s="377" t="str">
        <f t="shared" si="31"/>
        <v/>
      </c>
      <c r="BX39" s="377" t="str">
        <f t="shared" si="32"/>
        <v>mampu menjelaskan keutamaan salat tasbih dengan benar</v>
      </c>
      <c r="BY39" s="377" t="str">
        <f t="shared" si="33"/>
        <v/>
      </c>
      <c r="BZ39" s="377" t="str">
        <f t="shared" si="34"/>
        <v>mampu menghafal niat salat taubat dengan benar</v>
      </c>
      <c r="CA39" s="377">
        <f t="shared" si="35"/>
        <v>0</v>
      </c>
      <c r="CB39" s="377">
        <f t="shared" si="36"/>
        <v>0</v>
      </c>
      <c r="CC39" s="257" t="str">
        <f t="shared" si="37"/>
        <v>Kompetensi dalam hal mampu menjelaskan arti  dan tata salat tasbih dengan benarmampu menjelaskan arti dan tata cara salat taubat dengan benar sudah tercapai.</v>
      </c>
      <c r="CD39" s="257" t="str">
        <f t="shared" si="38"/>
        <v>Kompetensi dalam hal mampu menjelaskan arti salat duha dengan benarmampu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40" spans="1:82" ht="13.5" customHeight="1">
      <c r="A40" s="190"/>
      <c r="B40" s="208">
        <f>'DATA PESERTA DIDIK'!A30</f>
        <v>25</v>
      </c>
      <c r="C40" s="248" t="str">
        <f>'DATA PESERTA DIDIK'!D30</f>
        <v>NARENDRA AZKA RAMADHAN</v>
      </c>
      <c r="D40" s="297">
        <v>100</v>
      </c>
      <c r="E40" s="297">
        <v>90</v>
      </c>
      <c r="F40" s="297">
        <v>95</v>
      </c>
      <c r="G40" s="297">
        <v>90</v>
      </c>
      <c r="H40" s="297">
        <v>92</v>
      </c>
      <c r="I40" s="297">
        <v>92.5</v>
      </c>
      <c r="J40" s="297">
        <v>97</v>
      </c>
      <c r="K40" s="297">
        <v>92.5</v>
      </c>
      <c r="L40" s="297"/>
      <c r="M40" s="297"/>
      <c r="N40" s="252">
        <f t="shared" si="6"/>
        <v>93.625</v>
      </c>
      <c r="O40" s="298"/>
      <c r="P40" s="251">
        <v>95</v>
      </c>
      <c r="Q40" s="252">
        <f t="shared" si="7"/>
        <v>95</v>
      </c>
      <c r="R40" s="252">
        <f t="shared" si="12"/>
        <v>94.083333333333329</v>
      </c>
      <c r="S40" s="190"/>
      <c r="T40" s="190"/>
      <c r="U40" s="253">
        <f t="shared" ref="U40:AD40" si="127">IF(D40&gt;=$R$16,D40,"")</f>
        <v>100</v>
      </c>
      <c r="V40" s="253">
        <f t="shared" si="127"/>
        <v>90</v>
      </c>
      <c r="W40" s="253">
        <f t="shared" si="127"/>
        <v>95</v>
      </c>
      <c r="X40" s="253">
        <f t="shared" si="127"/>
        <v>90</v>
      </c>
      <c r="Y40" s="253">
        <f t="shared" si="127"/>
        <v>92</v>
      </c>
      <c r="Z40" s="253">
        <f t="shared" si="127"/>
        <v>92.5</v>
      </c>
      <c r="AA40" s="253">
        <f t="shared" si="127"/>
        <v>97</v>
      </c>
      <c r="AB40" s="253">
        <f t="shared" si="127"/>
        <v>92.5</v>
      </c>
      <c r="AC40" s="253" t="str">
        <f t="shared" si="127"/>
        <v/>
      </c>
      <c r="AD40" s="253" t="str">
        <f t="shared" si="127"/>
        <v/>
      </c>
      <c r="AE40" s="254">
        <f t="shared" ref="AE40:AN40" si="128">IFERROR(RANK(U40,$U40:$AD40,0)+COUNTIF($U40:U40,U40)-1,"")</f>
        <v>1</v>
      </c>
      <c r="AF40" s="254">
        <f t="shared" si="128"/>
        <v>7</v>
      </c>
      <c r="AG40" s="254">
        <f t="shared" si="128"/>
        <v>3</v>
      </c>
      <c r="AH40" s="254">
        <f t="shared" si="128"/>
        <v>8</v>
      </c>
      <c r="AI40" s="254">
        <f t="shared" si="128"/>
        <v>6</v>
      </c>
      <c r="AJ40" s="254">
        <f t="shared" si="128"/>
        <v>4</v>
      </c>
      <c r="AK40" s="254">
        <f t="shared" si="128"/>
        <v>2</v>
      </c>
      <c r="AL40" s="254">
        <f t="shared" si="128"/>
        <v>5</v>
      </c>
      <c r="AM40" s="254" t="str">
        <f t="shared" si="128"/>
        <v/>
      </c>
      <c r="AN40" s="254" t="str">
        <f t="shared" si="128"/>
        <v/>
      </c>
      <c r="AO40" s="379" t="str">
        <f t="shared" si="15"/>
        <v>mampu menjelaskan arti salat duha dengan benar</v>
      </c>
      <c r="AP40" s="380" t="str">
        <f t="shared" si="16"/>
        <v/>
      </c>
      <c r="AQ40" s="380" t="str">
        <f t="shared" si="17"/>
        <v>mampu menjelaskan tata cara salat duha dengan benar</v>
      </c>
      <c r="AR40" s="380" t="str">
        <f t="shared" si="18"/>
        <v/>
      </c>
      <c r="AS40" s="380" t="str">
        <f t="shared" si="19"/>
        <v/>
      </c>
      <c r="AT40" s="380" t="str">
        <f t="shared" si="20"/>
        <v/>
      </c>
      <c r="AU40" s="380" t="str">
        <f t="shared" si="21"/>
        <v>mampu menjelaskan arti dan tata cara salat taubat dengan benar</v>
      </c>
      <c r="AV40" s="380" t="str">
        <f t="shared" si="22"/>
        <v/>
      </c>
      <c r="AW40" s="380" t="str">
        <f t="shared" si="23"/>
        <v/>
      </c>
      <c r="AX40" s="380" t="str">
        <f t="shared" si="24"/>
        <v/>
      </c>
      <c r="AY40" s="299" t="str">
        <f t="shared" ref="AY40:BH40" si="129">IF(D40&lt;$R$16,D40,"")</f>
        <v/>
      </c>
      <c r="AZ40" s="299" t="str">
        <f t="shared" si="129"/>
        <v/>
      </c>
      <c r="BA40" s="299" t="str">
        <f t="shared" si="129"/>
        <v/>
      </c>
      <c r="BB40" s="299" t="str">
        <f t="shared" si="129"/>
        <v/>
      </c>
      <c r="BC40" s="299" t="str">
        <f t="shared" si="129"/>
        <v/>
      </c>
      <c r="BD40" s="299" t="str">
        <f t="shared" si="129"/>
        <v/>
      </c>
      <c r="BE40" s="299" t="str">
        <f t="shared" si="129"/>
        <v/>
      </c>
      <c r="BF40" s="299" t="str">
        <f t="shared" si="129"/>
        <v/>
      </c>
      <c r="BG40" s="299">
        <f t="shared" si="129"/>
        <v>0</v>
      </c>
      <c r="BH40" s="299">
        <f t="shared" si="129"/>
        <v>0</v>
      </c>
      <c r="BI40" s="225" t="str">
        <f t="shared" ref="BI40:BR40" si="130">IFERROR(RANK(AY40,$AY40:$BH40,0)+COUNTIF($AY40:AY40,AY40)-1,"")</f>
        <v/>
      </c>
      <c r="BJ40" s="225" t="str">
        <f t="shared" si="130"/>
        <v/>
      </c>
      <c r="BK40" s="225" t="str">
        <f t="shared" si="130"/>
        <v/>
      </c>
      <c r="BL40" s="225" t="str">
        <f t="shared" si="130"/>
        <v/>
      </c>
      <c r="BM40" s="225" t="str">
        <f t="shared" si="130"/>
        <v/>
      </c>
      <c r="BN40" s="225" t="str">
        <f t="shared" si="130"/>
        <v/>
      </c>
      <c r="BO40" s="225" t="str">
        <f t="shared" si="130"/>
        <v/>
      </c>
      <c r="BP40" s="225" t="str">
        <f t="shared" si="130"/>
        <v/>
      </c>
      <c r="BQ40" s="225">
        <f t="shared" si="130"/>
        <v>1</v>
      </c>
      <c r="BR40" s="225">
        <f t="shared" si="130"/>
        <v>2</v>
      </c>
      <c r="BS40" s="379" t="str">
        <f t="shared" si="27"/>
        <v/>
      </c>
      <c r="BT40" s="377" t="str">
        <f t="shared" si="28"/>
        <v>mampu menghafal niat dan doa salat duha dengan benar</v>
      </c>
      <c r="BU40" s="377" t="str">
        <f t="shared" si="29"/>
        <v/>
      </c>
      <c r="BV40" s="377" t="str">
        <f t="shared" si="30"/>
        <v>mampu mempraktikkan tata cara salat duha dengan benar</v>
      </c>
      <c r="BW40" s="377" t="str">
        <f t="shared" si="31"/>
        <v>mampu menjelaskan arti  dan tata salat tasbih dengan benar</v>
      </c>
      <c r="BX40" s="377" t="str">
        <f t="shared" si="32"/>
        <v>mampu menjelaskan keutamaan salat tasbih dengan benar</v>
      </c>
      <c r="BY40" s="377" t="str">
        <f t="shared" si="33"/>
        <v/>
      </c>
      <c r="BZ40" s="377" t="str">
        <f t="shared" si="34"/>
        <v>mampu menghafal niat salat taubat dengan benar</v>
      </c>
      <c r="CA40" s="377">
        <f t="shared" si="35"/>
        <v>0</v>
      </c>
      <c r="CB40" s="377">
        <f t="shared" si="36"/>
        <v>0</v>
      </c>
      <c r="CC40" s="257" t="str">
        <f t="shared" si="37"/>
        <v>Kompetensi dalam hal mampu menjelaskan arti salat duha dengan benarmampu menjelaskan tata cara salat duha dengan benarmampu menjelaskan arti dan tata cara salat taubat dengan benar sudah tercapai.</v>
      </c>
      <c r="CD40" s="257" t="str">
        <f t="shared" si="38"/>
        <v>Kompetensi dalam hal mampu menghafal niat dan doa salat duha dengan benarmampu mempraktikkan tata cara salat duha dengan benarmampu menjelaskan arti  dan tata salat tasbih dengan benarmampu menjelaskan keutamaan salat tasbih dengan benarmampu menghafal niat salat taubat dengan benar perlu ditingkatkan.</v>
      </c>
    </row>
    <row r="41" spans="1:82" ht="13.5" customHeight="1">
      <c r="A41" s="190"/>
      <c r="B41" s="208">
        <f>'DATA PESERTA DIDIK'!A31</f>
        <v>26</v>
      </c>
      <c r="C41" s="248" t="str">
        <f>'DATA PESERTA DIDIK'!D31</f>
        <v>NAUFAL IHSAN HAWARI</v>
      </c>
      <c r="D41" s="297">
        <v>100</v>
      </c>
      <c r="E41" s="297">
        <v>94</v>
      </c>
      <c r="F41" s="297">
        <v>97</v>
      </c>
      <c r="G41" s="297">
        <v>94</v>
      </c>
      <c r="H41" s="297">
        <v>92</v>
      </c>
      <c r="I41" s="297">
        <v>97</v>
      </c>
      <c r="J41" s="297">
        <v>100</v>
      </c>
      <c r="K41" s="297">
        <v>97</v>
      </c>
      <c r="L41" s="297"/>
      <c r="M41" s="297"/>
      <c r="N41" s="252">
        <f t="shared" si="6"/>
        <v>96.375</v>
      </c>
      <c r="O41" s="298"/>
      <c r="P41" s="251">
        <v>99</v>
      </c>
      <c r="Q41" s="252">
        <f t="shared" si="7"/>
        <v>99</v>
      </c>
      <c r="R41" s="252">
        <f t="shared" si="12"/>
        <v>97.25</v>
      </c>
      <c r="S41" s="190"/>
      <c r="T41" s="190"/>
      <c r="U41" s="253">
        <f t="shared" ref="U41:AD41" si="131">IF(D41&gt;=$R$16,D41,"")</f>
        <v>100</v>
      </c>
      <c r="V41" s="253">
        <f t="shared" si="131"/>
        <v>94</v>
      </c>
      <c r="W41" s="253">
        <f t="shared" si="131"/>
        <v>97</v>
      </c>
      <c r="X41" s="253">
        <f t="shared" si="131"/>
        <v>94</v>
      </c>
      <c r="Y41" s="253">
        <f t="shared" si="131"/>
        <v>92</v>
      </c>
      <c r="Z41" s="253">
        <f t="shared" si="131"/>
        <v>97</v>
      </c>
      <c r="AA41" s="253">
        <f t="shared" si="131"/>
        <v>100</v>
      </c>
      <c r="AB41" s="253">
        <f t="shared" si="131"/>
        <v>97</v>
      </c>
      <c r="AC41" s="253" t="str">
        <f t="shared" si="131"/>
        <v/>
      </c>
      <c r="AD41" s="253" t="str">
        <f t="shared" si="131"/>
        <v/>
      </c>
      <c r="AE41" s="254">
        <f t="shared" ref="AE41:AN41" si="132">IFERROR(RANK(U41,$U41:$AD41,0)+COUNTIF($U41:U41,U41)-1,"")</f>
        <v>1</v>
      </c>
      <c r="AF41" s="254">
        <f t="shared" si="132"/>
        <v>6</v>
      </c>
      <c r="AG41" s="254">
        <f t="shared" si="132"/>
        <v>3</v>
      </c>
      <c r="AH41" s="254">
        <f t="shared" si="132"/>
        <v>7</v>
      </c>
      <c r="AI41" s="254">
        <f t="shared" si="132"/>
        <v>8</v>
      </c>
      <c r="AJ41" s="254">
        <f t="shared" si="132"/>
        <v>4</v>
      </c>
      <c r="AK41" s="254">
        <f t="shared" si="132"/>
        <v>2</v>
      </c>
      <c r="AL41" s="254">
        <f t="shared" si="132"/>
        <v>5</v>
      </c>
      <c r="AM41" s="254" t="str">
        <f t="shared" si="132"/>
        <v/>
      </c>
      <c r="AN41" s="254" t="str">
        <f t="shared" si="132"/>
        <v/>
      </c>
      <c r="AO41" s="379" t="str">
        <f t="shared" si="15"/>
        <v>mampu menjelaskan arti salat duha dengan benar</v>
      </c>
      <c r="AP41" s="380" t="str">
        <f t="shared" si="16"/>
        <v/>
      </c>
      <c r="AQ41" s="380" t="str">
        <f t="shared" si="17"/>
        <v/>
      </c>
      <c r="AR41" s="380" t="str">
        <f t="shared" si="18"/>
        <v/>
      </c>
      <c r="AS41" s="380" t="str">
        <f t="shared" si="19"/>
        <v/>
      </c>
      <c r="AT41" s="380" t="str">
        <f t="shared" si="20"/>
        <v/>
      </c>
      <c r="AU41" s="380" t="str">
        <f t="shared" si="21"/>
        <v>mampu menjelaskan arti dan tata cara salat taubat dengan benar</v>
      </c>
      <c r="AV41" s="380" t="str">
        <f t="shared" si="22"/>
        <v/>
      </c>
      <c r="AW41" s="380" t="str">
        <f t="shared" si="23"/>
        <v/>
      </c>
      <c r="AX41" s="380" t="str">
        <f t="shared" si="24"/>
        <v/>
      </c>
      <c r="AY41" s="299" t="str">
        <f t="shared" ref="AY41:BH41" si="133">IF(D41&lt;$R$16,D41,"")</f>
        <v/>
      </c>
      <c r="AZ41" s="299" t="str">
        <f t="shared" si="133"/>
        <v/>
      </c>
      <c r="BA41" s="299" t="str">
        <f t="shared" si="133"/>
        <v/>
      </c>
      <c r="BB41" s="299" t="str">
        <f t="shared" si="133"/>
        <v/>
      </c>
      <c r="BC41" s="299" t="str">
        <f t="shared" si="133"/>
        <v/>
      </c>
      <c r="BD41" s="299" t="str">
        <f t="shared" si="133"/>
        <v/>
      </c>
      <c r="BE41" s="299" t="str">
        <f t="shared" si="133"/>
        <v/>
      </c>
      <c r="BF41" s="299" t="str">
        <f t="shared" si="133"/>
        <v/>
      </c>
      <c r="BG41" s="299">
        <f t="shared" si="133"/>
        <v>0</v>
      </c>
      <c r="BH41" s="299">
        <f t="shared" si="133"/>
        <v>0</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t="str">
        <f t="shared" si="134"/>
        <v/>
      </c>
      <c r="BQ41" s="225">
        <f t="shared" si="134"/>
        <v>1</v>
      </c>
      <c r="BR41" s="225">
        <f t="shared" si="134"/>
        <v>2</v>
      </c>
      <c r="BS41" s="379" t="str">
        <f t="shared" si="27"/>
        <v/>
      </c>
      <c r="BT41" s="377" t="str">
        <f t="shared" si="28"/>
        <v>mampu menghafal niat dan doa salat duha dengan benar</v>
      </c>
      <c r="BU41" s="377" t="str">
        <f t="shared" si="29"/>
        <v>mampu menjelaskan tata cara salat duha dengan benar</v>
      </c>
      <c r="BV41" s="377" t="str">
        <f t="shared" si="30"/>
        <v>mampu mempraktikkan tata cara salat duha dengan benar</v>
      </c>
      <c r="BW41" s="377" t="str">
        <f t="shared" si="31"/>
        <v>mampu menjelaskan arti  dan tata salat tasbih dengan benar</v>
      </c>
      <c r="BX41" s="377" t="str">
        <f t="shared" si="32"/>
        <v>mampu menjelaskan keutamaan salat tasbih dengan benar</v>
      </c>
      <c r="BY41" s="377" t="str">
        <f t="shared" si="33"/>
        <v/>
      </c>
      <c r="BZ41" s="377" t="str">
        <f t="shared" si="34"/>
        <v>mampu menghafal niat salat taubat dengan benar</v>
      </c>
      <c r="CA41" s="377">
        <f t="shared" si="35"/>
        <v>0</v>
      </c>
      <c r="CB41" s="377">
        <f t="shared" si="36"/>
        <v>0</v>
      </c>
      <c r="CC41" s="257" t="str">
        <f t="shared" si="37"/>
        <v>Kompetensi dalam hal mampu menjelaskan arti salat duha dengan benarmampu menjelaskan arti dan tata cara salat taubat dengan benar sudah tercapai.</v>
      </c>
      <c r="CD41" s="257" t="str">
        <f t="shared" si="38"/>
        <v>Kompetensi dalam hal mampu menghafal niat dan doa salat duha dengan benarmampu menjelaskan tata cara salat duha dengan benarmampu mempraktikkan tata cara salat duha dengan benarmampu menjelaskan arti  dan tata salat tasbih dengan benarmampu menjelaskan keutamaan salat tasbih dengan benarmampu menghafal niat salat taubat dengan benar perlu ditingkatkan.</v>
      </c>
    </row>
    <row r="42" spans="1:82" ht="13.5" customHeight="1">
      <c r="A42" s="190"/>
      <c r="B42" s="208">
        <f>'DATA PESERTA DIDIK'!A32</f>
        <v>27</v>
      </c>
      <c r="C42" s="248" t="str">
        <f>'DATA PESERTA DIDIK'!D32</f>
        <v>SULTAN ATHALA DAVILLIO JAYANEGARA</v>
      </c>
      <c r="D42" s="297">
        <v>100</v>
      </c>
      <c r="E42" s="297">
        <v>97</v>
      </c>
      <c r="F42" s="297">
        <v>98.5</v>
      </c>
      <c r="G42" s="297">
        <v>97</v>
      </c>
      <c r="H42" s="297">
        <v>100</v>
      </c>
      <c r="I42" s="297">
        <v>97.25</v>
      </c>
      <c r="J42" s="297">
        <v>98</v>
      </c>
      <c r="K42" s="297">
        <v>97.25</v>
      </c>
      <c r="L42" s="297"/>
      <c r="M42" s="297"/>
      <c r="N42" s="252">
        <f t="shared" si="6"/>
        <v>98.125</v>
      </c>
      <c r="O42" s="298"/>
      <c r="P42" s="251">
        <v>100</v>
      </c>
      <c r="Q42" s="252">
        <f t="shared" si="7"/>
        <v>100</v>
      </c>
      <c r="R42" s="252">
        <f t="shared" si="12"/>
        <v>98.75</v>
      </c>
      <c r="S42" s="190"/>
      <c r="T42" s="190"/>
      <c r="U42" s="253">
        <f t="shared" ref="U42:AD42" si="135">IF(D42&gt;=$R$16,D42,"")</f>
        <v>100</v>
      </c>
      <c r="V42" s="253">
        <f t="shared" si="135"/>
        <v>97</v>
      </c>
      <c r="W42" s="253">
        <f t="shared" si="135"/>
        <v>98.5</v>
      </c>
      <c r="X42" s="253">
        <f t="shared" si="135"/>
        <v>97</v>
      </c>
      <c r="Y42" s="253">
        <f t="shared" si="135"/>
        <v>100</v>
      </c>
      <c r="Z42" s="253">
        <f t="shared" si="135"/>
        <v>97.25</v>
      </c>
      <c r="AA42" s="253">
        <f t="shared" si="135"/>
        <v>98</v>
      </c>
      <c r="AB42" s="253">
        <f t="shared" si="135"/>
        <v>97.25</v>
      </c>
      <c r="AC42" s="253" t="str">
        <f t="shared" si="135"/>
        <v/>
      </c>
      <c r="AD42" s="253" t="str">
        <f t="shared" si="135"/>
        <v/>
      </c>
      <c r="AE42" s="254">
        <f t="shared" ref="AE42:AN42" si="136">IFERROR(RANK(U42,$U42:$AD42,0)+COUNTIF($U42:U42,U42)-1,"")</f>
        <v>1</v>
      </c>
      <c r="AF42" s="254">
        <f t="shared" si="136"/>
        <v>7</v>
      </c>
      <c r="AG42" s="254">
        <f t="shared" si="136"/>
        <v>3</v>
      </c>
      <c r="AH42" s="254">
        <f t="shared" si="136"/>
        <v>8</v>
      </c>
      <c r="AI42" s="254">
        <f t="shared" si="136"/>
        <v>2</v>
      </c>
      <c r="AJ42" s="254">
        <f t="shared" si="136"/>
        <v>5</v>
      </c>
      <c r="AK42" s="254">
        <f t="shared" si="136"/>
        <v>4</v>
      </c>
      <c r="AL42" s="254">
        <f t="shared" si="136"/>
        <v>6</v>
      </c>
      <c r="AM42" s="254" t="str">
        <f t="shared" si="136"/>
        <v/>
      </c>
      <c r="AN42" s="254" t="str">
        <f t="shared" si="136"/>
        <v/>
      </c>
      <c r="AO42" s="379" t="str">
        <f t="shared" si="15"/>
        <v>mampu menjelaskan arti salat duha dengan benar</v>
      </c>
      <c r="AP42" s="380" t="str">
        <f t="shared" si="16"/>
        <v/>
      </c>
      <c r="AQ42" s="380" t="str">
        <f t="shared" si="17"/>
        <v/>
      </c>
      <c r="AR42" s="380" t="str">
        <f t="shared" si="18"/>
        <v/>
      </c>
      <c r="AS42" s="380" t="str">
        <f t="shared" si="19"/>
        <v>mampu menjelaskan arti  dan tata salat tasbih dengan benar</v>
      </c>
      <c r="AT42" s="380" t="str">
        <f t="shared" si="20"/>
        <v/>
      </c>
      <c r="AU42" s="380" t="str">
        <f t="shared" si="21"/>
        <v/>
      </c>
      <c r="AV42" s="380" t="str">
        <f t="shared" si="22"/>
        <v/>
      </c>
      <c r="AW42" s="380" t="str">
        <f t="shared" si="23"/>
        <v/>
      </c>
      <c r="AX42" s="380" t="str">
        <f t="shared" si="24"/>
        <v/>
      </c>
      <c r="AY42" s="299" t="str">
        <f t="shared" ref="AY42:BH42" si="137">IF(D42&lt;$R$16,D42,"")</f>
        <v/>
      </c>
      <c r="AZ42" s="299" t="str">
        <f t="shared" si="137"/>
        <v/>
      </c>
      <c r="BA42" s="299" t="str">
        <f t="shared" si="137"/>
        <v/>
      </c>
      <c r="BB42" s="299" t="str">
        <f t="shared" si="137"/>
        <v/>
      </c>
      <c r="BC42" s="299" t="str">
        <f t="shared" si="137"/>
        <v/>
      </c>
      <c r="BD42" s="299" t="str">
        <f t="shared" si="137"/>
        <v/>
      </c>
      <c r="BE42" s="299" t="str">
        <f t="shared" si="137"/>
        <v/>
      </c>
      <c r="BF42" s="299" t="str">
        <f t="shared" si="137"/>
        <v/>
      </c>
      <c r="BG42" s="299">
        <f t="shared" si="137"/>
        <v>0</v>
      </c>
      <c r="BH42" s="299">
        <f t="shared" si="137"/>
        <v>0</v>
      </c>
      <c r="BI42" s="225" t="str">
        <f t="shared" ref="BI42:BR42" si="138">IFERROR(RANK(AY42,$AY42:$BH42,0)+COUNTIF($AY42:AY42,AY42)-1,"")</f>
        <v/>
      </c>
      <c r="BJ42" s="225" t="str">
        <f t="shared" si="138"/>
        <v/>
      </c>
      <c r="BK42" s="225" t="str">
        <f t="shared" si="138"/>
        <v/>
      </c>
      <c r="BL42" s="225" t="str">
        <f t="shared" si="138"/>
        <v/>
      </c>
      <c r="BM42" s="225" t="str">
        <f t="shared" si="138"/>
        <v/>
      </c>
      <c r="BN42" s="225" t="str">
        <f t="shared" si="138"/>
        <v/>
      </c>
      <c r="BO42" s="225" t="str">
        <f t="shared" si="138"/>
        <v/>
      </c>
      <c r="BP42" s="225" t="str">
        <f t="shared" si="138"/>
        <v/>
      </c>
      <c r="BQ42" s="225">
        <f t="shared" si="138"/>
        <v>1</v>
      </c>
      <c r="BR42" s="225">
        <f t="shared" si="138"/>
        <v>2</v>
      </c>
      <c r="BS42" s="379" t="str">
        <f t="shared" si="27"/>
        <v/>
      </c>
      <c r="BT42" s="377" t="str">
        <f t="shared" si="28"/>
        <v>mampu menghafal niat dan doa salat duha dengan benar</v>
      </c>
      <c r="BU42" s="377" t="str">
        <f t="shared" si="29"/>
        <v>mampu menjelaskan tata cara salat duha dengan benar</v>
      </c>
      <c r="BV42" s="377" t="str">
        <f t="shared" si="30"/>
        <v>mampu mempraktikkan tata cara salat duha dengan benar</v>
      </c>
      <c r="BW42" s="377" t="str">
        <f t="shared" si="31"/>
        <v/>
      </c>
      <c r="BX42" s="377" t="str">
        <f t="shared" si="32"/>
        <v>mampu menjelaskan keutamaan salat tasbih dengan benar</v>
      </c>
      <c r="BY42" s="377" t="str">
        <f t="shared" si="33"/>
        <v>mampu menjelaskan arti dan tata cara salat taubat dengan benar</v>
      </c>
      <c r="BZ42" s="377" t="str">
        <f t="shared" si="34"/>
        <v>mampu menghafal niat salat taubat dengan benar</v>
      </c>
      <c r="CA42" s="377">
        <f t="shared" si="35"/>
        <v>0</v>
      </c>
      <c r="CB42" s="377">
        <f t="shared" si="36"/>
        <v>0</v>
      </c>
      <c r="CC42" s="257" t="str">
        <f t="shared" si="37"/>
        <v>Kompetensi dalam hal mampu menjelaskan arti salat duha dengan benarmampu menjelaskan arti  dan tata salat tasbih dengan benar sudah tercapai.</v>
      </c>
      <c r="CD42" s="257" t="str">
        <f t="shared" si="38"/>
        <v>Kompetensi dalam hal mampu menghafal niat dan doa salat duha dengan benarmampu menjelaskan tata cara salat duha dengan benarmampu mempraktikkan tata cara salat duha dengan benarmampu menjelaskan keutamaan salat tasbih dengan benarmampu menjelaskan arti dan tata cara salat taubat dengan benarmampu menghafal niat salat taubat dengan benar perlu ditingkatkan.</v>
      </c>
    </row>
    <row r="43" spans="1:82" ht="13.5" customHeight="1">
      <c r="A43" s="190"/>
      <c r="B43" s="208">
        <f>'DATA PESERTA DIDIK'!A33</f>
        <v>28</v>
      </c>
      <c r="C43" s="248" t="str">
        <f>'DATA PESERTA DIDIK'!D33</f>
        <v>SYIFA AZZAHRA RAHMANIA</v>
      </c>
      <c r="D43" s="297">
        <v>100</v>
      </c>
      <c r="E43" s="297">
        <v>99</v>
      </c>
      <c r="F43" s="297">
        <v>99.5</v>
      </c>
      <c r="G43" s="297">
        <v>99</v>
      </c>
      <c r="H43" s="297">
        <v>100</v>
      </c>
      <c r="I43" s="297">
        <v>99.5</v>
      </c>
      <c r="J43" s="297">
        <v>100</v>
      </c>
      <c r="K43" s="297">
        <v>99.5</v>
      </c>
      <c r="L43" s="297"/>
      <c r="M43" s="297"/>
      <c r="N43" s="252">
        <f t="shared" si="6"/>
        <v>99.5625</v>
      </c>
      <c r="O43" s="298"/>
      <c r="P43" s="251">
        <v>100</v>
      </c>
      <c r="Q43" s="252">
        <f t="shared" si="7"/>
        <v>100</v>
      </c>
      <c r="R43" s="252">
        <f t="shared" si="12"/>
        <v>99.708333333333329</v>
      </c>
      <c r="S43" s="190"/>
      <c r="T43" s="190"/>
      <c r="U43" s="253">
        <f t="shared" ref="U43:AD43" si="139">IF(D43&gt;=$R$16,D43,"")</f>
        <v>100</v>
      </c>
      <c r="V43" s="253">
        <f t="shared" si="139"/>
        <v>99</v>
      </c>
      <c r="W43" s="253">
        <f t="shared" si="139"/>
        <v>99.5</v>
      </c>
      <c r="X43" s="253">
        <f t="shared" si="139"/>
        <v>99</v>
      </c>
      <c r="Y43" s="253">
        <f t="shared" si="139"/>
        <v>100</v>
      </c>
      <c r="Z43" s="253">
        <f t="shared" si="139"/>
        <v>99.5</v>
      </c>
      <c r="AA43" s="253">
        <f t="shared" si="139"/>
        <v>100</v>
      </c>
      <c r="AB43" s="253">
        <f t="shared" si="139"/>
        <v>99.5</v>
      </c>
      <c r="AC43" s="253" t="str">
        <f t="shared" si="139"/>
        <v/>
      </c>
      <c r="AD43" s="253" t="str">
        <f t="shared" si="139"/>
        <v/>
      </c>
      <c r="AE43" s="254">
        <f t="shared" ref="AE43:AN43" si="140">IFERROR(RANK(U43,$U43:$AD43,0)+COUNTIF($U43:U43,U43)-1,"")</f>
        <v>1</v>
      </c>
      <c r="AF43" s="254">
        <f t="shared" si="140"/>
        <v>7</v>
      </c>
      <c r="AG43" s="254">
        <f t="shared" si="140"/>
        <v>4</v>
      </c>
      <c r="AH43" s="254">
        <f t="shared" si="140"/>
        <v>8</v>
      </c>
      <c r="AI43" s="254">
        <f t="shared" si="140"/>
        <v>2</v>
      </c>
      <c r="AJ43" s="254">
        <f t="shared" si="140"/>
        <v>5</v>
      </c>
      <c r="AK43" s="254">
        <f t="shared" si="140"/>
        <v>3</v>
      </c>
      <c r="AL43" s="254">
        <f t="shared" si="140"/>
        <v>6</v>
      </c>
      <c r="AM43" s="254" t="str">
        <f t="shared" si="140"/>
        <v/>
      </c>
      <c r="AN43" s="254" t="str">
        <f t="shared" si="140"/>
        <v/>
      </c>
      <c r="AO43" s="379" t="str">
        <f t="shared" si="15"/>
        <v>mampu menjelaskan arti salat duha dengan benar</v>
      </c>
      <c r="AP43" s="380" t="str">
        <f t="shared" si="16"/>
        <v/>
      </c>
      <c r="AQ43" s="380" t="str">
        <f t="shared" si="17"/>
        <v/>
      </c>
      <c r="AR43" s="380" t="str">
        <f t="shared" si="18"/>
        <v/>
      </c>
      <c r="AS43" s="380" t="str">
        <f t="shared" si="19"/>
        <v>mampu menjelaskan arti  dan tata salat tasbih dengan benar</v>
      </c>
      <c r="AT43" s="380" t="str">
        <f t="shared" si="20"/>
        <v/>
      </c>
      <c r="AU43" s="380" t="str">
        <f t="shared" si="21"/>
        <v>mampu menjelaskan arti dan tata cara salat taubat dengan benar</v>
      </c>
      <c r="AV43" s="380" t="str">
        <f t="shared" si="22"/>
        <v/>
      </c>
      <c r="AW43" s="380" t="str">
        <f t="shared" si="23"/>
        <v/>
      </c>
      <c r="AX43" s="380" t="str">
        <f t="shared" si="24"/>
        <v/>
      </c>
      <c r="AY43" s="299" t="str">
        <f t="shared" ref="AY43:BH43" si="141">IF(D43&lt;$R$16,D43,"")</f>
        <v/>
      </c>
      <c r="AZ43" s="299" t="str">
        <f t="shared" si="141"/>
        <v/>
      </c>
      <c r="BA43" s="299" t="str">
        <f t="shared" si="141"/>
        <v/>
      </c>
      <c r="BB43" s="299" t="str">
        <f t="shared" si="141"/>
        <v/>
      </c>
      <c r="BC43" s="299" t="str">
        <f t="shared" si="141"/>
        <v/>
      </c>
      <c r="BD43" s="299" t="str">
        <f t="shared" si="141"/>
        <v/>
      </c>
      <c r="BE43" s="299" t="str">
        <f t="shared" si="141"/>
        <v/>
      </c>
      <c r="BF43" s="299" t="str">
        <f t="shared" si="141"/>
        <v/>
      </c>
      <c r="BG43" s="299">
        <f t="shared" si="141"/>
        <v>0</v>
      </c>
      <c r="BH43" s="299">
        <f t="shared" si="141"/>
        <v>0</v>
      </c>
      <c r="BI43" s="225" t="str">
        <f t="shared" ref="BI43:BR43" si="142">IFERROR(RANK(AY43,$AY43:$BH43,0)+COUNTIF($AY43:AY43,AY43)-1,"")</f>
        <v/>
      </c>
      <c r="BJ43" s="225" t="str">
        <f t="shared" si="142"/>
        <v/>
      </c>
      <c r="BK43" s="225" t="str">
        <f t="shared" si="142"/>
        <v/>
      </c>
      <c r="BL43" s="225" t="str">
        <f t="shared" si="142"/>
        <v/>
      </c>
      <c r="BM43" s="225" t="str">
        <f t="shared" si="142"/>
        <v/>
      </c>
      <c r="BN43" s="225" t="str">
        <f t="shared" si="142"/>
        <v/>
      </c>
      <c r="BO43" s="225" t="str">
        <f t="shared" si="142"/>
        <v/>
      </c>
      <c r="BP43" s="225" t="str">
        <f t="shared" si="142"/>
        <v/>
      </c>
      <c r="BQ43" s="225">
        <f t="shared" si="142"/>
        <v>1</v>
      </c>
      <c r="BR43" s="225">
        <f t="shared" si="142"/>
        <v>2</v>
      </c>
      <c r="BS43" s="379" t="str">
        <f t="shared" si="27"/>
        <v/>
      </c>
      <c r="BT43" s="377" t="str">
        <f t="shared" si="28"/>
        <v>mampu menghafal niat dan doa salat duha dengan benar</v>
      </c>
      <c r="BU43" s="377" t="str">
        <f t="shared" si="29"/>
        <v>mampu menjelaskan tata cara salat duha dengan benar</v>
      </c>
      <c r="BV43" s="377" t="str">
        <f t="shared" si="30"/>
        <v>mampu mempraktikkan tata cara salat duha dengan benar</v>
      </c>
      <c r="BW43" s="377" t="str">
        <f t="shared" si="31"/>
        <v/>
      </c>
      <c r="BX43" s="377" t="str">
        <f t="shared" si="32"/>
        <v>mampu menjelaskan keutamaan salat tasbih dengan benar</v>
      </c>
      <c r="BY43" s="377" t="str">
        <f t="shared" si="33"/>
        <v/>
      </c>
      <c r="BZ43" s="377" t="str">
        <f t="shared" si="34"/>
        <v>mampu menghafal niat salat taubat dengan benar</v>
      </c>
      <c r="CA43" s="377">
        <f t="shared" si="35"/>
        <v>0</v>
      </c>
      <c r="CB43" s="377">
        <f t="shared" si="36"/>
        <v>0</v>
      </c>
      <c r="CC43" s="257" t="str">
        <f t="shared" si="37"/>
        <v>Kompetensi dalam hal mampu menjelaskan arti salat duha dengan benarmampu menjelaskan arti  dan tata salat tasbih dengan benarmampu menjelaskan arti dan tata cara salat taubat dengan benar sudah tercapai.</v>
      </c>
      <c r="CD43"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44" spans="1:82" ht="13.5" customHeight="1">
      <c r="A44" s="190"/>
      <c r="B44" s="208">
        <f>'DATA PESERTA DIDIK'!A34</f>
        <v>29</v>
      </c>
      <c r="C44" s="248" t="str">
        <f>'DATA PESERTA DIDIK'!D34</f>
        <v>ZERINA RAZEETA SHANUM</v>
      </c>
      <c r="D44" s="297">
        <v>100</v>
      </c>
      <c r="E44" s="297">
        <v>86</v>
      </c>
      <c r="F44" s="297">
        <v>93</v>
      </c>
      <c r="G44" s="297">
        <v>86</v>
      </c>
      <c r="H44" s="297">
        <v>100</v>
      </c>
      <c r="I44" s="297">
        <v>93</v>
      </c>
      <c r="J44" s="297">
        <v>96</v>
      </c>
      <c r="K44" s="297">
        <v>93</v>
      </c>
      <c r="L44" s="297"/>
      <c r="M44" s="297"/>
      <c r="N44" s="252">
        <f t="shared" si="6"/>
        <v>93.375</v>
      </c>
      <c r="O44" s="298"/>
      <c r="P44" s="251">
        <v>92</v>
      </c>
      <c r="Q44" s="252">
        <f t="shared" si="7"/>
        <v>92</v>
      </c>
      <c r="R44" s="252">
        <f t="shared" si="12"/>
        <v>92.916666666666671</v>
      </c>
      <c r="S44" s="190"/>
      <c r="T44" s="190"/>
      <c r="U44" s="253">
        <f t="shared" ref="U44:AD44" si="143">IF(D44&gt;=$R$16,D44,"")</f>
        <v>100</v>
      </c>
      <c r="V44" s="253" t="str">
        <f t="shared" si="143"/>
        <v/>
      </c>
      <c r="W44" s="253">
        <f t="shared" si="143"/>
        <v>93</v>
      </c>
      <c r="X44" s="253" t="str">
        <f t="shared" si="143"/>
        <v/>
      </c>
      <c r="Y44" s="253">
        <f t="shared" si="143"/>
        <v>100</v>
      </c>
      <c r="Z44" s="253">
        <f t="shared" si="143"/>
        <v>93</v>
      </c>
      <c r="AA44" s="253">
        <f t="shared" si="143"/>
        <v>96</v>
      </c>
      <c r="AB44" s="253">
        <f t="shared" si="143"/>
        <v>93</v>
      </c>
      <c r="AC44" s="253" t="str">
        <f t="shared" si="143"/>
        <v/>
      </c>
      <c r="AD44" s="253" t="str">
        <f t="shared" si="143"/>
        <v/>
      </c>
      <c r="AE44" s="254">
        <f t="shared" ref="AE44:AN44" si="144">IFERROR(RANK(U44,$U44:$AD44,0)+COUNTIF($U44:U44,U44)-1,"")</f>
        <v>1</v>
      </c>
      <c r="AF44" s="254" t="str">
        <f t="shared" si="144"/>
        <v/>
      </c>
      <c r="AG44" s="254">
        <f t="shared" si="144"/>
        <v>4</v>
      </c>
      <c r="AH44" s="254" t="str">
        <f t="shared" si="144"/>
        <v/>
      </c>
      <c r="AI44" s="254">
        <f t="shared" si="144"/>
        <v>2</v>
      </c>
      <c r="AJ44" s="254">
        <f t="shared" si="144"/>
        <v>5</v>
      </c>
      <c r="AK44" s="254">
        <f t="shared" si="144"/>
        <v>3</v>
      </c>
      <c r="AL44" s="254">
        <f t="shared" si="144"/>
        <v>6</v>
      </c>
      <c r="AM44" s="254" t="str">
        <f t="shared" si="144"/>
        <v/>
      </c>
      <c r="AN44" s="254" t="str">
        <f t="shared" si="144"/>
        <v/>
      </c>
      <c r="AO44" s="379" t="str">
        <f t="shared" si="15"/>
        <v>mampu menjelaskan arti salat duha dengan benar</v>
      </c>
      <c r="AP44" s="380" t="str">
        <f t="shared" si="16"/>
        <v/>
      </c>
      <c r="AQ44" s="380" t="str">
        <f t="shared" si="17"/>
        <v>mampu menjelaskan tata cara salat duha dengan benar</v>
      </c>
      <c r="AR44" s="380" t="str">
        <f t="shared" si="18"/>
        <v/>
      </c>
      <c r="AS44" s="380" t="str">
        <f t="shared" si="19"/>
        <v>mampu menjelaskan arti  dan tata salat tasbih dengan benar</v>
      </c>
      <c r="AT44" s="380" t="str">
        <f t="shared" si="20"/>
        <v>mampu menjelaskan keutamaan salat tasbih dengan benar</v>
      </c>
      <c r="AU44" s="380" t="str">
        <f t="shared" si="21"/>
        <v>mampu menjelaskan arti dan tata cara salat taubat dengan benar</v>
      </c>
      <c r="AV44" s="380" t="str">
        <f t="shared" si="22"/>
        <v>mampu menghafal niat salat taubat dengan benar</v>
      </c>
      <c r="AW44" s="380" t="str">
        <f t="shared" si="23"/>
        <v/>
      </c>
      <c r="AX44" s="380" t="str">
        <f t="shared" si="24"/>
        <v/>
      </c>
      <c r="AY44" s="299" t="str">
        <f t="shared" ref="AY44:BH44" si="145">IF(D44&lt;$R$16,D44,"")</f>
        <v/>
      </c>
      <c r="AZ44" s="299">
        <f t="shared" si="145"/>
        <v>86</v>
      </c>
      <c r="BA44" s="299" t="str">
        <f t="shared" si="145"/>
        <v/>
      </c>
      <c r="BB44" s="299">
        <f t="shared" si="145"/>
        <v>86</v>
      </c>
      <c r="BC44" s="299" t="str">
        <f t="shared" si="145"/>
        <v/>
      </c>
      <c r="BD44" s="299" t="str">
        <f t="shared" si="145"/>
        <v/>
      </c>
      <c r="BE44" s="299" t="str">
        <f t="shared" si="145"/>
        <v/>
      </c>
      <c r="BF44" s="299" t="str">
        <f t="shared" si="145"/>
        <v/>
      </c>
      <c r="BG44" s="299">
        <f t="shared" si="145"/>
        <v>0</v>
      </c>
      <c r="BH44" s="299">
        <f t="shared" si="145"/>
        <v>0</v>
      </c>
      <c r="BI44" s="225" t="str">
        <f t="shared" ref="BI44:BR44" si="146">IFERROR(RANK(AY44,$AY44:$BH44,0)+COUNTIF($AY44:AY44,AY44)-1,"")</f>
        <v/>
      </c>
      <c r="BJ44" s="225">
        <f t="shared" si="146"/>
        <v>1</v>
      </c>
      <c r="BK44" s="225" t="str">
        <f t="shared" si="146"/>
        <v/>
      </c>
      <c r="BL44" s="225">
        <f t="shared" si="146"/>
        <v>2</v>
      </c>
      <c r="BM44" s="225" t="str">
        <f t="shared" si="146"/>
        <v/>
      </c>
      <c r="BN44" s="225" t="str">
        <f t="shared" si="146"/>
        <v/>
      </c>
      <c r="BO44" s="225" t="str">
        <f t="shared" si="146"/>
        <v/>
      </c>
      <c r="BP44" s="225" t="str">
        <f t="shared" si="146"/>
        <v/>
      </c>
      <c r="BQ44" s="225">
        <f t="shared" si="146"/>
        <v>3</v>
      </c>
      <c r="BR44" s="225">
        <f t="shared" si="146"/>
        <v>4</v>
      </c>
      <c r="BS44" s="379" t="str">
        <f t="shared" si="27"/>
        <v/>
      </c>
      <c r="BT44" s="377" t="str">
        <f t="shared" si="28"/>
        <v>mampu menghafal niat dan doa salat duha dengan benar</v>
      </c>
      <c r="BU44" s="377" t="str">
        <f t="shared" si="29"/>
        <v/>
      </c>
      <c r="BV44" s="377" t="str">
        <f t="shared" si="30"/>
        <v>mampu mempraktikkan tata cara salat duha dengan benar</v>
      </c>
      <c r="BW44" s="377" t="str">
        <f t="shared" si="31"/>
        <v/>
      </c>
      <c r="BX44" s="377" t="str">
        <f t="shared" si="32"/>
        <v/>
      </c>
      <c r="BY44" s="377" t="str">
        <f t="shared" si="33"/>
        <v/>
      </c>
      <c r="BZ44" s="377" t="str">
        <f t="shared" si="34"/>
        <v/>
      </c>
      <c r="CA44" s="377">
        <f t="shared" si="35"/>
        <v>0</v>
      </c>
      <c r="CB44" s="377">
        <f t="shared" si="36"/>
        <v>0</v>
      </c>
      <c r="CC44" s="257" t="str">
        <f t="shared" si="37"/>
        <v>Kompetensi dalam hal mampu menjelaskan arti salat duha dengan benarmampu menjelaskan tata cara salat duha dengan benarmampu menjelaskan arti  dan tata salat tasbih dengan benarmampu menjelaskan keutamaan salat tasbih dengan benarmampu menjelaskan arti dan tata cara salat taubat dengan benarmampu menghafal niat salat taubat dengan benar sudah tercapai.</v>
      </c>
      <c r="CD44" s="257" t="str">
        <f t="shared" si="38"/>
        <v>Kompetensi dalam hal mampu menghafal niat dan doa salat duha dengan benarmampu mempraktikkan tata cara salat duha dengan benar perlu ditingkatkan.</v>
      </c>
    </row>
    <row r="45" spans="1:82" ht="13.5" customHeight="1">
      <c r="A45" s="190"/>
      <c r="B45" s="208">
        <f>'DATA PESERTA DIDIK'!A35</f>
        <v>30</v>
      </c>
      <c r="C45" s="248" t="str">
        <f>'DATA PESERTA DIDIK'!D35</f>
        <v>ANAYRA TALITHA AZZAHRA</v>
      </c>
      <c r="D45" s="297">
        <v>100</v>
      </c>
      <c r="E45" s="297">
        <v>97</v>
      </c>
      <c r="F45" s="297">
        <v>98.5</v>
      </c>
      <c r="G45" s="297">
        <v>97</v>
      </c>
      <c r="H45" s="297">
        <v>100</v>
      </c>
      <c r="I45" s="297">
        <v>97.5</v>
      </c>
      <c r="J45" s="297">
        <v>97</v>
      </c>
      <c r="K45" s="297">
        <v>97.5</v>
      </c>
      <c r="L45" s="297"/>
      <c r="M45" s="297"/>
      <c r="N45" s="252">
        <f t="shared" si="6"/>
        <v>98.0625</v>
      </c>
      <c r="O45" s="298"/>
      <c r="P45" s="251">
        <v>95</v>
      </c>
      <c r="Q45" s="252">
        <f t="shared" si="7"/>
        <v>95</v>
      </c>
      <c r="R45" s="252">
        <f t="shared" si="12"/>
        <v>97.041666666666671</v>
      </c>
      <c r="S45" s="190"/>
      <c r="T45" s="190"/>
      <c r="U45" s="253">
        <f t="shared" ref="U45:AD45" si="147">IF(D45&gt;=$R$16,D45,"")</f>
        <v>100</v>
      </c>
      <c r="V45" s="253">
        <f t="shared" si="147"/>
        <v>97</v>
      </c>
      <c r="W45" s="253">
        <f t="shared" si="147"/>
        <v>98.5</v>
      </c>
      <c r="X45" s="253">
        <f t="shared" si="147"/>
        <v>97</v>
      </c>
      <c r="Y45" s="253">
        <f t="shared" si="147"/>
        <v>100</v>
      </c>
      <c r="Z45" s="253">
        <f t="shared" si="147"/>
        <v>97.5</v>
      </c>
      <c r="AA45" s="253">
        <f t="shared" si="147"/>
        <v>97</v>
      </c>
      <c r="AB45" s="253">
        <f t="shared" si="147"/>
        <v>97.5</v>
      </c>
      <c r="AC45" s="253" t="str">
        <f t="shared" si="147"/>
        <v/>
      </c>
      <c r="AD45" s="253" t="str">
        <f t="shared" si="147"/>
        <v/>
      </c>
      <c r="AE45" s="254">
        <f t="shared" ref="AE45:AN45" si="148">IFERROR(RANK(U45,$U45:$AD45,0)+COUNTIF($U45:U45,U45)-1,"")</f>
        <v>1</v>
      </c>
      <c r="AF45" s="254">
        <f t="shared" si="148"/>
        <v>6</v>
      </c>
      <c r="AG45" s="254">
        <f t="shared" si="148"/>
        <v>3</v>
      </c>
      <c r="AH45" s="254">
        <f t="shared" si="148"/>
        <v>7</v>
      </c>
      <c r="AI45" s="254">
        <f t="shared" si="148"/>
        <v>2</v>
      </c>
      <c r="AJ45" s="254">
        <f t="shared" si="148"/>
        <v>4</v>
      </c>
      <c r="AK45" s="254">
        <f t="shared" si="148"/>
        <v>8</v>
      </c>
      <c r="AL45" s="254">
        <f t="shared" si="148"/>
        <v>5</v>
      </c>
      <c r="AM45" s="254" t="str">
        <f t="shared" si="148"/>
        <v/>
      </c>
      <c r="AN45" s="254" t="str">
        <f t="shared" si="148"/>
        <v/>
      </c>
      <c r="AO45" s="379" t="str">
        <f t="shared" si="15"/>
        <v>mampu menjelaskan arti salat duha dengan benar</v>
      </c>
      <c r="AP45" s="380" t="str">
        <f t="shared" si="16"/>
        <v/>
      </c>
      <c r="AQ45" s="380" t="str">
        <f t="shared" si="17"/>
        <v>mampu menjelaskan tata cara salat duha dengan benar</v>
      </c>
      <c r="AR45" s="380" t="str">
        <f t="shared" si="18"/>
        <v/>
      </c>
      <c r="AS45" s="380" t="str">
        <f t="shared" si="19"/>
        <v>mampu menjelaskan arti  dan tata salat tasbih dengan benar</v>
      </c>
      <c r="AT45" s="380" t="str">
        <f t="shared" si="20"/>
        <v>mampu menjelaskan keutamaan salat tasbih dengan benar</v>
      </c>
      <c r="AU45" s="380" t="str">
        <f t="shared" si="21"/>
        <v/>
      </c>
      <c r="AV45" s="380" t="str">
        <f t="shared" si="22"/>
        <v>mampu menghafal niat salat taubat dengan benar</v>
      </c>
      <c r="AW45" s="380" t="str">
        <f t="shared" si="23"/>
        <v/>
      </c>
      <c r="AX45" s="380" t="str">
        <f t="shared" si="24"/>
        <v/>
      </c>
      <c r="AY45" s="299" t="str">
        <f t="shared" ref="AY45:BH45" si="149">IF(D45&lt;$R$16,D45,"")</f>
        <v/>
      </c>
      <c r="AZ45" s="299" t="str">
        <f t="shared" si="149"/>
        <v/>
      </c>
      <c r="BA45" s="299" t="str">
        <f t="shared" si="149"/>
        <v/>
      </c>
      <c r="BB45" s="299" t="str">
        <f t="shared" si="149"/>
        <v/>
      </c>
      <c r="BC45" s="299" t="str">
        <f t="shared" si="149"/>
        <v/>
      </c>
      <c r="BD45" s="299" t="str">
        <f t="shared" si="149"/>
        <v/>
      </c>
      <c r="BE45" s="299" t="str">
        <f t="shared" si="149"/>
        <v/>
      </c>
      <c r="BF45" s="299" t="str">
        <f t="shared" si="149"/>
        <v/>
      </c>
      <c r="BG45" s="299">
        <f t="shared" si="149"/>
        <v>0</v>
      </c>
      <c r="BH45" s="299">
        <f t="shared" si="149"/>
        <v>0</v>
      </c>
      <c r="BI45" s="225" t="str">
        <f t="shared" ref="BI45:BR45" si="150">IFERROR(RANK(AY45,$AY45:$BH45,0)+COUNTIF($AY45:AY45,AY45)-1,"")</f>
        <v/>
      </c>
      <c r="BJ45" s="225" t="str">
        <f t="shared" si="150"/>
        <v/>
      </c>
      <c r="BK45" s="225" t="str">
        <f t="shared" si="150"/>
        <v/>
      </c>
      <c r="BL45" s="225" t="str">
        <f t="shared" si="150"/>
        <v/>
      </c>
      <c r="BM45" s="225" t="str">
        <f t="shared" si="150"/>
        <v/>
      </c>
      <c r="BN45" s="225" t="str">
        <f t="shared" si="150"/>
        <v/>
      </c>
      <c r="BO45" s="225" t="str">
        <f t="shared" si="150"/>
        <v/>
      </c>
      <c r="BP45" s="225" t="str">
        <f t="shared" si="150"/>
        <v/>
      </c>
      <c r="BQ45" s="225">
        <f t="shared" si="150"/>
        <v>1</v>
      </c>
      <c r="BR45" s="225">
        <f t="shared" si="150"/>
        <v>2</v>
      </c>
      <c r="BS45" s="379" t="str">
        <f t="shared" si="27"/>
        <v/>
      </c>
      <c r="BT45" s="377" t="str">
        <f t="shared" si="28"/>
        <v>mampu menghafal niat dan doa salat duha dengan benar</v>
      </c>
      <c r="BU45" s="377" t="str">
        <f t="shared" si="29"/>
        <v/>
      </c>
      <c r="BV45" s="377" t="str">
        <f t="shared" si="30"/>
        <v>mampu mempraktikkan tata cara salat duha dengan benar</v>
      </c>
      <c r="BW45" s="377" t="str">
        <f t="shared" si="31"/>
        <v/>
      </c>
      <c r="BX45" s="377" t="str">
        <f t="shared" si="32"/>
        <v/>
      </c>
      <c r="BY45" s="377" t="str">
        <f t="shared" si="33"/>
        <v>mampu menjelaskan arti dan tata cara salat taubat dengan benar</v>
      </c>
      <c r="BZ45" s="377" t="str">
        <f t="shared" si="34"/>
        <v/>
      </c>
      <c r="CA45" s="377">
        <f t="shared" si="35"/>
        <v>0</v>
      </c>
      <c r="CB45" s="377">
        <f t="shared" si="36"/>
        <v>0</v>
      </c>
      <c r="CC45" s="257" t="str">
        <f t="shared" si="37"/>
        <v>Kompetensi dalam hal mampu menjelaskan arti salat duha dengan benarmampu menjelaskan tata cara salat duha dengan benarmampu menjelaskan arti  dan tata salat tasbih dengan benarmampu menjelaskan keutamaan salat tasbih dengan benarmampu menghafal niat salat taubat dengan benar sudah tercapai.</v>
      </c>
      <c r="CD45" s="257" t="str">
        <f t="shared" si="38"/>
        <v>Kompetensi dalam hal mampu menghafal niat dan doa salat duha dengan benarmampu mempraktikkan tata cara salat duha dengan benarmampu menjelaskan arti dan tata cara salat taubat dengan benar perlu ditingkatkan.</v>
      </c>
    </row>
    <row r="46" spans="1:82" ht="13.5" customHeight="1">
      <c r="A46" s="190"/>
      <c r="B46" s="208">
        <f>'DATA PESERTA DIDIK'!A36</f>
        <v>31</v>
      </c>
      <c r="C46" s="248" t="str">
        <f>'DATA PESERTA DIDIK'!D36</f>
        <v>VARIO RAUF WILUTOMO</v>
      </c>
      <c r="D46" s="297">
        <v>100</v>
      </c>
      <c r="E46" s="297">
        <v>90</v>
      </c>
      <c r="F46" s="297">
        <v>95</v>
      </c>
      <c r="G46" s="297">
        <v>90</v>
      </c>
      <c r="H46" s="297">
        <v>100</v>
      </c>
      <c r="I46" s="297">
        <v>94</v>
      </c>
      <c r="J46" s="297">
        <v>100</v>
      </c>
      <c r="K46" s="297">
        <v>94</v>
      </c>
      <c r="L46" s="297"/>
      <c r="M46" s="297"/>
      <c r="N46" s="252">
        <f t="shared" si="6"/>
        <v>95.375</v>
      </c>
      <c r="O46" s="298"/>
      <c r="P46" s="251">
        <v>95</v>
      </c>
      <c r="Q46" s="252">
        <f t="shared" si="7"/>
        <v>95</v>
      </c>
      <c r="R46" s="252">
        <f t="shared" si="12"/>
        <v>95.25</v>
      </c>
      <c r="S46" s="190"/>
      <c r="T46" s="190"/>
      <c r="U46" s="253">
        <f t="shared" ref="U46:AD46" si="151">IF(D46&gt;=$R$16,D46,"")</f>
        <v>100</v>
      </c>
      <c r="V46" s="253">
        <f t="shared" si="151"/>
        <v>90</v>
      </c>
      <c r="W46" s="253">
        <f t="shared" si="151"/>
        <v>95</v>
      </c>
      <c r="X46" s="253">
        <f t="shared" si="151"/>
        <v>90</v>
      </c>
      <c r="Y46" s="253">
        <f t="shared" si="151"/>
        <v>100</v>
      </c>
      <c r="Z46" s="253">
        <f t="shared" si="151"/>
        <v>94</v>
      </c>
      <c r="AA46" s="253">
        <f t="shared" si="151"/>
        <v>100</v>
      </c>
      <c r="AB46" s="253">
        <f t="shared" si="151"/>
        <v>94</v>
      </c>
      <c r="AC46" s="253" t="str">
        <f t="shared" si="151"/>
        <v/>
      </c>
      <c r="AD46" s="253" t="str">
        <f t="shared" si="151"/>
        <v/>
      </c>
      <c r="AE46" s="254">
        <f t="shared" ref="AE46:AN46" si="152">IFERROR(RANK(U46,$U46:$AD46,0)+COUNTIF($U46:U46,U46)-1,"")</f>
        <v>1</v>
      </c>
      <c r="AF46" s="254">
        <f t="shared" si="152"/>
        <v>7</v>
      </c>
      <c r="AG46" s="254">
        <f t="shared" si="152"/>
        <v>4</v>
      </c>
      <c r="AH46" s="254">
        <f t="shared" si="152"/>
        <v>8</v>
      </c>
      <c r="AI46" s="254">
        <f t="shared" si="152"/>
        <v>2</v>
      </c>
      <c r="AJ46" s="254">
        <f t="shared" si="152"/>
        <v>5</v>
      </c>
      <c r="AK46" s="254">
        <f t="shared" si="152"/>
        <v>3</v>
      </c>
      <c r="AL46" s="254">
        <f t="shared" si="152"/>
        <v>6</v>
      </c>
      <c r="AM46" s="254" t="str">
        <f t="shared" si="152"/>
        <v/>
      </c>
      <c r="AN46" s="254" t="str">
        <f t="shared" si="152"/>
        <v/>
      </c>
      <c r="AO46" s="379" t="str">
        <f t="shared" si="15"/>
        <v>mampu menjelaskan arti salat duha dengan benar</v>
      </c>
      <c r="AP46" s="380" t="str">
        <f t="shared" si="16"/>
        <v/>
      </c>
      <c r="AQ46" s="380" t="str">
        <f t="shared" si="17"/>
        <v/>
      </c>
      <c r="AR46" s="380" t="str">
        <f t="shared" si="18"/>
        <v/>
      </c>
      <c r="AS46" s="380" t="str">
        <f t="shared" si="19"/>
        <v>mampu menjelaskan arti  dan tata salat tasbih dengan benar</v>
      </c>
      <c r="AT46" s="380" t="str">
        <f t="shared" si="20"/>
        <v/>
      </c>
      <c r="AU46" s="380" t="str">
        <f t="shared" si="21"/>
        <v>mampu menjelaskan arti dan tata cara salat taubat dengan benar</v>
      </c>
      <c r="AV46" s="380" t="str">
        <f t="shared" si="22"/>
        <v/>
      </c>
      <c r="AW46" s="380" t="str">
        <f t="shared" si="23"/>
        <v/>
      </c>
      <c r="AX46" s="380" t="str">
        <f t="shared" si="24"/>
        <v/>
      </c>
      <c r="AY46" s="299" t="str">
        <f t="shared" ref="AY46:BH46" si="153">IF(D46&lt;$R$16,D46,"")</f>
        <v/>
      </c>
      <c r="AZ46" s="299" t="str">
        <f t="shared" si="153"/>
        <v/>
      </c>
      <c r="BA46" s="299" t="str">
        <f t="shared" si="153"/>
        <v/>
      </c>
      <c r="BB46" s="299" t="str">
        <f t="shared" si="153"/>
        <v/>
      </c>
      <c r="BC46" s="299" t="str">
        <f t="shared" si="153"/>
        <v/>
      </c>
      <c r="BD46" s="299" t="str">
        <f t="shared" si="153"/>
        <v/>
      </c>
      <c r="BE46" s="299" t="str">
        <f t="shared" si="153"/>
        <v/>
      </c>
      <c r="BF46" s="299" t="str">
        <f t="shared" si="153"/>
        <v/>
      </c>
      <c r="BG46" s="299">
        <f t="shared" si="153"/>
        <v>0</v>
      </c>
      <c r="BH46" s="299">
        <f t="shared" si="153"/>
        <v>0</v>
      </c>
      <c r="BI46" s="225" t="str">
        <f t="shared" ref="BI46:BR46" si="154">IFERROR(RANK(AY46,$AY46:$BH46,0)+COUNTIF($AY46:AY46,AY46)-1,"")</f>
        <v/>
      </c>
      <c r="BJ46" s="225" t="str">
        <f t="shared" si="154"/>
        <v/>
      </c>
      <c r="BK46" s="225" t="str">
        <f t="shared" si="154"/>
        <v/>
      </c>
      <c r="BL46" s="225" t="str">
        <f t="shared" si="154"/>
        <v/>
      </c>
      <c r="BM46" s="225" t="str">
        <f t="shared" si="154"/>
        <v/>
      </c>
      <c r="BN46" s="225" t="str">
        <f t="shared" si="154"/>
        <v/>
      </c>
      <c r="BO46" s="225" t="str">
        <f t="shared" si="154"/>
        <v/>
      </c>
      <c r="BP46" s="225" t="str">
        <f t="shared" si="154"/>
        <v/>
      </c>
      <c r="BQ46" s="225">
        <f t="shared" si="154"/>
        <v>1</v>
      </c>
      <c r="BR46" s="225">
        <f t="shared" si="154"/>
        <v>2</v>
      </c>
      <c r="BS46" s="379" t="str">
        <f t="shared" si="27"/>
        <v/>
      </c>
      <c r="BT46" s="377" t="str">
        <f t="shared" si="28"/>
        <v>mampu menghafal niat dan doa salat duha dengan benar</v>
      </c>
      <c r="BU46" s="377" t="str">
        <f t="shared" si="29"/>
        <v>mampu menjelaskan tata cara salat duha dengan benar</v>
      </c>
      <c r="BV46" s="377" t="str">
        <f t="shared" si="30"/>
        <v>mampu mempraktikkan tata cara salat duha dengan benar</v>
      </c>
      <c r="BW46" s="377" t="str">
        <f t="shared" si="31"/>
        <v/>
      </c>
      <c r="BX46" s="377" t="str">
        <f t="shared" si="32"/>
        <v>mampu menjelaskan keutamaan salat tasbih dengan benar</v>
      </c>
      <c r="BY46" s="377" t="str">
        <f t="shared" si="33"/>
        <v/>
      </c>
      <c r="BZ46" s="377" t="str">
        <f t="shared" si="34"/>
        <v>mampu menghafal niat salat taubat dengan benar</v>
      </c>
      <c r="CA46" s="377">
        <f t="shared" si="35"/>
        <v>0</v>
      </c>
      <c r="CB46" s="377">
        <f t="shared" si="36"/>
        <v>0</v>
      </c>
      <c r="CC46" s="257" t="str">
        <f t="shared" si="37"/>
        <v>Kompetensi dalam hal mampu menjelaskan arti salat duha dengan benarmampu menjelaskan arti  dan tata salat tasbih dengan benarmampu menjelaskan arti dan tata cara salat taubat dengan benar sudah tercapai.</v>
      </c>
      <c r="CD46" s="257" t="str">
        <f t="shared" si="38"/>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row>
    <row r="47" spans="1:82" ht="13.5" customHeight="1">
      <c r="A47" s="190"/>
      <c r="B47" s="208">
        <f>'DATA PESERTA DIDIK'!A37</f>
        <v>32</v>
      </c>
      <c r="C47" s="248" t="str">
        <f>'DATA PESERTA DIDIK'!D37</f>
        <v>BERLIANTI QAIRINA WIGATI CANDRA</v>
      </c>
      <c r="D47" s="297">
        <v>90</v>
      </c>
      <c r="E47" s="297">
        <v>100</v>
      </c>
      <c r="F47" s="297">
        <v>91</v>
      </c>
      <c r="G47" s="297">
        <v>90</v>
      </c>
      <c r="H47" s="297">
        <v>90</v>
      </c>
      <c r="I47" s="297">
        <v>92</v>
      </c>
      <c r="J47" s="297">
        <v>87</v>
      </c>
      <c r="K47" s="297">
        <v>94</v>
      </c>
      <c r="L47" s="297"/>
      <c r="M47" s="297"/>
      <c r="N47" s="252">
        <f t="shared" si="6"/>
        <v>91.75</v>
      </c>
      <c r="O47" s="298"/>
      <c r="P47" s="251">
        <v>97</v>
      </c>
      <c r="Q47" s="252">
        <f t="shared" si="7"/>
        <v>97</v>
      </c>
      <c r="R47" s="252">
        <f t="shared" si="12"/>
        <v>93.5</v>
      </c>
      <c r="S47" s="190"/>
      <c r="T47" s="190"/>
      <c r="U47" s="253">
        <f t="shared" ref="U47:AD47" si="155">IF(D47&gt;=$R$16,D47,"")</f>
        <v>90</v>
      </c>
      <c r="V47" s="253">
        <f t="shared" si="155"/>
        <v>100</v>
      </c>
      <c r="W47" s="253">
        <f t="shared" si="155"/>
        <v>91</v>
      </c>
      <c r="X47" s="253">
        <f t="shared" si="155"/>
        <v>90</v>
      </c>
      <c r="Y47" s="253">
        <f t="shared" si="155"/>
        <v>90</v>
      </c>
      <c r="Z47" s="253">
        <f t="shared" si="155"/>
        <v>92</v>
      </c>
      <c r="AA47" s="253" t="str">
        <f t="shared" si="155"/>
        <v/>
      </c>
      <c r="AB47" s="253">
        <f t="shared" si="155"/>
        <v>94</v>
      </c>
      <c r="AC47" s="253" t="str">
        <f t="shared" si="155"/>
        <v/>
      </c>
      <c r="AD47" s="253" t="str">
        <f t="shared" si="155"/>
        <v/>
      </c>
      <c r="AE47" s="254">
        <f t="shared" ref="AE47:AN47" si="156">IFERROR(RANK(U47,$U47:$AD47,0)+COUNTIF($U47:U47,U47)-1,"")</f>
        <v>5</v>
      </c>
      <c r="AF47" s="254">
        <f t="shared" si="156"/>
        <v>1</v>
      </c>
      <c r="AG47" s="254">
        <f t="shared" si="156"/>
        <v>4</v>
      </c>
      <c r="AH47" s="254">
        <f t="shared" si="156"/>
        <v>6</v>
      </c>
      <c r="AI47" s="254">
        <f t="shared" si="156"/>
        <v>7</v>
      </c>
      <c r="AJ47" s="254">
        <f t="shared" si="156"/>
        <v>3</v>
      </c>
      <c r="AK47" s="254" t="str">
        <f t="shared" si="156"/>
        <v/>
      </c>
      <c r="AL47" s="254">
        <f t="shared" si="156"/>
        <v>2</v>
      </c>
      <c r="AM47" s="254" t="str">
        <f t="shared" si="156"/>
        <v/>
      </c>
      <c r="AN47" s="254" t="str">
        <f t="shared" si="156"/>
        <v/>
      </c>
      <c r="AO47" s="379" t="str">
        <f t="shared" si="15"/>
        <v/>
      </c>
      <c r="AP47" s="380" t="str">
        <f t="shared" si="16"/>
        <v>mampu menghafal niat dan doa salat duha dengan benar</v>
      </c>
      <c r="AQ47" s="380" t="str">
        <f t="shared" si="17"/>
        <v/>
      </c>
      <c r="AR47" s="380" t="str">
        <f t="shared" si="18"/>
        <v/>
      </c>
      <c r="AS47" s="380" t="str">
        <f t="shared" si="19"/>
        <v/>
      </c>
      <c r="AT47" s="380" t="str">
        <f t="shared" si="20"/>
        <v/>
      </c>
      <c r="AU47" s="380" t="str">
        <f t="shared" si="21"/>
        <v/>
      </c>
      <c r="AV47" s="380" t="str">
        <f t="shared" si="22"/>
        <v>mampu menghafal niat salat taubat dengan benar</v>
      </c>
      <c r="AW47" s="380" t="str">
        <f t="shared" si="23"/>
        <v/>
      </c>
      <c r="AX47" s="380" t="str">
        <f t="shared" si="24"/>
        <v/>
      </c>
      <c r="AY47" s="299" t="str">
        <f t="shared" ref="AY47:BH47" si="157">IF(D47&lt;$R$16,D47,"")</f>
        <v/>
      </c>
      <c r="AZ47" s="299" t="str">
        <f t="shared" si="157"/>
        <v/>
      </c>
      <c r="BA47" s="299" t="str">
        <f t="shared" si="157"/>
        <v/>
      </c>
      <c r="BB47" s="299" t="str">
        <f t="shared" si="157"/>
        <v/>
      </c>
      <c r="BC47" s="299" t="str">
        <f t="shared" si="157"/>
        <v/>
      </c>
      <c r="BD47" s="299" t="str">
        <f t="shared" si="157"/>
        <v/>
      </c>
      <c r="BE47" s="299">
        <f t="shared" si="157"/>
        <v>87</v>
      </c>
      <c r="BF47" s="299" t="str">
        <f t="shared" si="157"/>
        <v/>
      </c>
      <c r="BG47" s="299">
        <f t="shared" si="157"/>
        <v>0</v>
      </c>
      <c r="BH47" s="299">
        <f t="shared" si="157"/>
        <v>0</v>
      </c>
      <c r="BI47" s="225" t="str">
        <f t="shared" ref="BI47:BR47" si="158">IFERROR(RANK(AY47,$AY47:$BH47,0)+COUNTIF($AY47:AY47,AY47)-1,"")</f>
        <v/>
      </c>
      <c r="BJ47" s="225" t="str">
        <f t="shared" si="158"/>
        <v/>
      </c>
      <c r="BK47" s="225" t="str">
        <f t="shared" si="158"/>
        <v/>
      </c>
      <c r="BL47" s="225" t="str">
        <f t="shared" si="158"/>
        <v/>
      </c>
      <c r="BM47" s="225" t="str">
        <f t="shared" si="158"/>
        <v/>
      </c>
      <c r="BN47" s="225" t="str">
        <f t="shared" si="158"/>
        <v/>
      </c>
      <c r="BO47" s="225">
        <f t="shared" si="158"/>
        <v>1</v>
      </c>
      <c r="BP47" s="225" t="str">
        <f t="shared" si="158"/>
        <v/>
      </c>
      <c r="BQ47" s="225">
        <f t="shared" si="158"/>
        <v>2</v>
      </c>
      <c r="BR47" s="225">
        <f t="shared" si="158"/>
        <v>3</v>
      </c>
      <c r="BS47" s="379" t="str">
        <f t="shared" si="27"/>
        <v>mampu menjelaskan arti salat duha dengan benar</v>
      </c>
      <c r="BT47" s="377" t="str">
        <f t="shared" si="28"/>
        <v/>
      </c>
      <c r="BU47" s="377" t="str">
        <f t="shared" si="29"/>
        <v>mampu menjelaskan tata cara salat duha dengan benar</v>
      </c>
      <c r="BV47" s="377" t="str">
        <f t="shared" si="30"/>
        <v>mampu mempraktikkan tata cara salat duha dengan benar</v>
      </c>
      <c r="BW47" s="377" t="str">
        <f t="shared" si="31"/>
        <v>mampu menjelaskan arti  dan tata salat tasbih dengan benar</v>
      </c>
      <c r="BX47" s="377" t="str">
        <f t="shared" si="32"/>
        <v>mampu menjelaskan keutamaan salat tasbih dengan benar</v>
      </c>
      <c r="BY47" s="377" t="str">
        <f t="shared" si="33"/>
        <v>mampu menjelaskan arti dan tata cara salat taubat dengan benar</v>
      </c>
      <c r="BZ47" s="377" t="str">
        <f t="shared" si="34"/>
        <v/>
      </c>
      <c r="CA47" s="377">
        <f t="shared" si="35"/>
        <v>0</v>
      </c>
      <c r="CB47" s="377">
        <f t="shared" si="36"/>
        <v>0</v>
      </c>
      <c r="CC47" s="257" t="str">
        <f t="shared" si="37"/>
        <v>Kompetensi dalam hal mampu menghafal niat dan doa salat duha dengan benarmampu menghafal niat salat taubat dengan benar sudah tercapai.</v>
      </c>
      <c r="CD47" s="257" t="str">
        <f t="shared" si="38"/>
        <v>Kompetensi dalam hal mampu menjelaskan arti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 perlu ditingkatkan.</v>
      </c>
    </row>
    <row r="48" spans="1:82" ht="13.5" customHeight="1">
      <c r="A48" s="190"/>
      <c r="B48" s="208">
        <f>'DATA PESERTA DIDIK'!A38</f>
        <v>33</v>
      </c>
      <c r="C48" s="248">
        <f>'DATA PESERTA DIDIK'!D38</f>
        <v>0</v>
      </c>
      <c r="D48" s="297"/>
      <c r="E48" s="297"/>
      <c r="F48" s="297"/>
      <c r="G48" s="297"/>
      <c r="H48" s="297"/>
      <c r="I48" s="297"/>
      <c r="J48" s="297"/>
      <c r="K48" s="297"/>
      <c r="L48" s="297"/>
      <c r="M48" s="297"/>
      <c r="N48" s="252" t="str">
        <f t="shared" si="6"/>
        <v>-</v>
      </c>
      <c r="O48" s="298"/>
      <c r="P48" s="298"/>
      <c r="Q48" s="252" t="str">
        <f t="shared" si="7"/>
        <v>-</v>
      </c>
      <c r="R48" s="252" t="str">
        <f t="shared" si="12"/>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99">
        <f t="shared" ref="AY48:BH48" si="161">IF(D48&lt;$R$16,D48,"")</f>
        <v>0</v>
      </c>
      <c r="AZ48" s="299">
        <f t="shared" si="161"/>
        <v>0</v>
      </c>
      <c r="BA48" s="299">
        <f t="shared" si="161"/>
        <v>0</v>
      </c>
      <c r="BB48" s="299">
        <f t="shared" si="161"/>
        <v>0</v>
      </c>
      <c r="BC48" s="299">
        <f t="shared" si="161"/>
        <v>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menjelaskan arti salat duha dengan benar</v>
      </c>
      <c r="BT48" s="377" t="str">
        <f t="shared" si="28"/>
        <v>mampu menghafal niat dan doa salat duha dengan benar</v>
      </c>
      <c r="BU48" s="377" t="str">
        <f t="shared" si="29"/>
        <v>mampu menjelaskan tata cara salat duha dengan benar</v>
      </c>
      <c r="BV48" s="377" t="str">
        <f t="shared" si="30"/>
        <v>mampu mempraktikkan tata cara salat duha dengan benar</v>
      </c>
      <c r="BW48" s="377" t="str">
        <f t="shared" si="31"/>
        <v>mampu menjelaskan arti  dan tata salat tasbih dengan benar</v>
      </c>
      <c r="BX48" s="377" t="str">
        <f t="shared" si="32"/>
        <v>mampu menjelaskan keutamaan salat tasbih dengan benar</v>
      </c>
      <c r="BY48" s="377" t="str">
        <f t="shared" si="33"/>
        <v>mampu menjelaskan arti dan tata cara salat taubat dengan benar</v>
      </c>
      <c r="BZ48" s="377" t="str">
        <f t="shared" si="34"/>
        <v>mampu menghafal niat salat taubat dengan benar</v>
      </c>
      <c r="CA48" s="377">
        <f t="shared" si="35"/>
        <v>0</v>
      </c>
      <c r="CB48" s="377">
        <f t="shared" si="36"/>
        <v>0</v>
      </c>
      <c r="CC48" s="257" t="str">
        <f t="shared" si="37"/>
        <v>Kompetensi dalam hal  sudah tercapai.</v>
      </c>
      <c r="CD48"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49" spans="1:82" ht="13.5" customHeight="1">
      <c r="A49" s="190"/>
      <c r="B49" s="208">
        <f>'DATA PESERTA DIDIK'!A39</f>
        <v>34</v>
      </c>
      <c r="C49" s="248">
        <f>'DATA PESERTA DIDIK'!D39</f>
        <v>0</v>
      </c>
      <c r="D49" s="297"/>
      <c r="E49" s="297"/>
      <c r="F49" s="297"/>
      <c r="G49" s="297"/>
      <c r="H49" s="297"/>
      <c r="I49" s="297"/>
      <c r="J49" s="297"/>
      <c r="K49" s="297"/>
      <c r="L49" s="297"/>
      <c r="M49" s="297"/>
      <c r="N49" s="252" t="str">
        <f t="shared" si="6"/>
        <v>-</v>
      </c>
      <c r="O49" s="298"/>
      <c r="P49" s="298"/>
      <c r="Q49" s="252" t="str">
        <f t="shared" si="7"/>
        <v>-</v>
      </c>
      <c r="R49" s="252" t="str">
        <f t="shared" si="12"/>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99">
        <f t="shared" ref="AY49:BH49" si="165">IF(D49&lt;$R$16,D49,"")</f>
        <v>0</v>
      </c>
      <c r="AZ49" s="299">
        <f t="shared" si="165"/>
        <v>0</v>
      </c>
      <c r="BA49" s="299">
        <f t="shared" si="165"/>
        <v>0</v>
      </c>
      <c r="BB49" s="299">
        <f t="shared" si="165"/>
        <v>0</v>
      </c>
      <c r="BC49" s="299">
        <f t="shared" si="165"/>
        <v>0</v>
      </c>
      <c r="BD49" s="299">
        <f t="shared" si="165"/>
        <v>0</v>
      </c>
      <c r="BE49" s="299">
        <f t="shared" si="165"/>
        <v>0</v>
      </c>
      <c r="BF49" s="299">
        <f t="shared" si="165"/>
        <v>0</v>
      </c>
      <c r="BG49" s="299">
        <f t="shared" si="165"/>
        <v>0</v>
      </c>
      <c r="BH49" s="299">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menjelaskan arti salat duha dengan benar</v>
      </c>
      <c r="BT49" s="377" t="str">
        <f t="shared" si="28"/>
        <v>mampu menghafal niat dan doa salat duha dengan benar</v>
      </c>
      <c r="BU49" s="377" t="str">
        <f t="shared" si="29"/>
        <v>mampu menjelaskan tata cara salat duha dengan benar</v>
      </c>
      <c r="BV49" s="377" t="str">
        <f t="shared" si="30"/>
        <v>mampu mempraktikkan tata cara salat duha dengan benar</v>
      </c>
      <c r="BW49" s="377" t="str">
        <f t="shared" si="31"/>
        <v>mampu menjelaskan arti  dan tata salat tasbih dengan benar</v>
      </c>
      <c r="BX49" s="377" t="str">
        <f t="shared" si="32"/>
        <v>mampu menjelaskan keutamaan salat tasbih dengan benar</v>
      </c>
      <c r="BY49" s="377" t="str">
        <f t="shared" si="33"/>
        <v>mampu menjelaskan arti dan tata cara salat taubat dengan benar</v>
      </c>
      <c r="BZ49" s="377" t="str">
        <f t="shared" si="34"/>
        <v>mampu menghafal niat salat taubat dengan benar</v>
      </c>
      <c r="CA49" s="377">
        <f t="shared" si="35"/>
        <v>0</v>
      </c>
      <c r="CB49" s="377">
        <f t="shared" si="36"/>
        <v>0</v>
      </c>
      <c r="CC49" s="257" t="str">
        <f t="shared" si="37"/>
        <v>Kompetensi dalam hal  sudah tercapai.</v>
      </c>
      <c r="CD49"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0" spans="1:82" ht="13.5" customHeight="1">
      <c r="A50" s="190"/>
      <c r="B50" s="208">
        <f>'DATA PESERTA DIDIK'!A40</f>
        <v>0</v>
      </c>
      <c r="C50" s="248">
        <f>'DATA PESERTA DIDIK'!D40</f>
        <v>0</v>
      </c>
      <c r="D50" s="297"/>
      <c r="E50" s="297"/>
      <c r="F50" s="297"/>
      <c r="G50" s="297"/>
      <c r="H50" s="297"/>
      <c r="I50" s="297"/>
      <c r="J50" s="297"/>
      <c r="K50" s="297"/>
      <c r="L50" s="297"/>
      <c r="M50" s="297"/>
      <c r="N50" s="252" t="str">
        <f t="shared" si="6"/>
        <v>-</v>
      </c>
      <c r="O50" s="298"/>
      <c r="P50" s="298"/>
      <c r="Q50" s="252" t="str">
        <f t="shared" si="7"/>
        <v>-</v>
      </c>
      <c r="R50" s="252" t="str">
        <f t="shared" si="12"/>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99">
        <f t="shared" ref="AY50:BH50" si="169">IF(D50&lt;$R$16,D50,"")</f>
        <v>0</v>
      </c>
      <c r="AZ50" s="299">
        <f t="shared" si="169"/>
        <v>0</v>
      </c>
      <c r="BA50" s="299">
        <f t="shared" si="169"/>
        <v>0</v>
      </c>
      <c r="BB50" s="299">
        <f t="shared" si="169"/>
        <v>0</v>
      </c>
      <c r="BC50" s="299">
        <f t="shared" si="169"/>
        <v>0</v>
      </c>
      <c r="BD50" s="299">
        <f t="shared" si="169"/>
        <v>0</v>
      </c>
      <c r="BE50" s="299">
        <f t="shared" si="169"/>
        <v>0</v>
      </c>
      <c r="BF50" s="299">
        <f t="shared" si="169"/>
        <v>0</v>
      </c>
      <c r="BG50" s="299">
        <f t="shared" si="169"/>
        <v>0</v>
      </c>
      <c r="BH50" s="299">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menjelaskan arti salat duha dengan benar</v>
      </c>
      <c r="BT50" s="377" t="str">
        <f t="shared" si="28"/>
        <v>mampu menghafal niat dan doa salat duha dengan benar</v>
      </c>
      <c r="BU50" s="377" t="str">
        <f t="shared" si="29"/>
        <v>mampu menjelaskan tata cara salat duha dengan benar</v>
      </c>
      <c r="BV50" s="377" t="str">
        <f t="shared" si="30"/>
        <v>mampu mempraktikkan tata cara salat duha dengan benar</v>
      </c>
      <c r="BW50" s="377" t="str">
        <f t="shared" si="31"/>
        <v>mampu menjelaskan arti  dan tata salat tasbih dengan benar</v>
      </c>
      <c r="BX50" s="377" t="str">
        <f t="shared" si="32"/>
        <v>mampu menjelaskan keutamaan salat tasbih dengan benar</v>
      </c>
      <c r="BY50" s="377" t="str">
        <f t="shared" si="33"/>
        <v>mampu menjelaskan arti dan tata cara salat taubat dengan benar</v>
      </c>
      <c r="BZ50" s="377" t="str">
        <f t="shared" si="34"/>
        <v>mampu menghafal niat salat taubat dengan benar</v>
      </c>
      <c r="CA50" s="377">
        <f t="shared" si="35"/>
        <v>0</v>
      </c>
      <c r="CB50" s="377">
        <f t="shared" si="36"/>
        <v>0</v>
      </c>
      <c r="CC50" s="257" t="str">
        <f t="shared" si="37"/>
        <v>Kompetensi dalam hal  sudah tercapai.</v>
      </c>
      <c r="CD50"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1" spans="1:82" ht="13.5" customHeight="1">
      <c r="A51" s="190"/>
      <c r="B51" s="208">
        <f>'DATA PESERTA DIDIK'!A41</f>
        <v>0</v>
      </c>
      <c r="C51" s="248">
        <f>'DATA PESERTA DIDIK'!D41</f>
        <v>0</v>
      </c>
      <c r="D51" s="297"/>
      <c r="E51" s="297"/>
      <c r="F51" s="297"/>
      <c r="G51" s="297"/>
      <c r="H51" s="297"/>
      <c r="I51" s="297"/>
      <c r="J51" s="297"/>
      <c r="K51" s="297"/>
      <c r="L51" s="297"/>
      <c r="M51" s="297"/>
      <c r="N51" s="252" t="str">
        <f t="shared" si="6"/>
        <v>-</v>
      </c>
      <c r="O51" s="298"/>
      <c r="P51" s="298"/>
      <c r="Q51" s="252" t="str">
        <f t="shared" si="7"/>
        <v>-</v>
      </c>
      <c r="R51" s="252" t="str">
        <f t="shared" si="12"/>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99">
        <f t="shared" ref="AY51:BH51" si="173">IF(D51&lt;$R$16,D51,"")</f>
        <v>0</v>
      </c>
      <c r="AZ51" s="299">
        <f t="shared" si="173"/>
        <v>0</v>
      </c>
      <c r="BA51" s="299">
        <f t="shared" si="173"/>
        <v>0</v>
      </c>
      <c r="BB51" s="299">
        <f t="shared" si="173"/>
        <v>0</v>
      </c>
      <c r="BC51" s="299">
        <f t="shared" si="173"/>
        <v>0</v>
      </c>
      <c r="BD51" s="299">
        <f t="shared" si="173"/>
        <v>0</v>
      </c>
      <c r="BE51" s="299">
        <f t="shared" si="173"/>
        <v>0</v>
      </c>
      <c r="BF51" s="299">
        <f t="shared" si="173"/>
        <v>0</v>
      </c>
      <c r="BG51" s="299">
        <f t="shared" si="173"/>
        <v>0</v>
      </c>
      <c r="BH51" s="299">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menjelaskan arti salat duha dengan benar</v>
      </c>
      <c r="BT51" s="377" t="str">
        <f t="shared" si="28"/>
        <v>mampu menghafal niat dan doa salat duha dengan benar</v>
      </c>
      <c r="BU51" s="377" t="str">
        <f t="shared" si="29"/>
        <v>mampu menjelaskan tata cara salat duha dengan benar</v>
      </c>
      <c r="BV51" s="377" t="str">
        <f t="shared" si="30"/>
        <v>mampu mempraktikkan tata cara salat duha dengan benar</v>
      </c>
      <c r="BW51" s="377" t="str">
        <f t="shared" si="31"/>
        <v>mampu menjelaskan arti  dan tata salat tasbih dengan benar</v>
      </c>
      <c r="BX51" s="377" t="str">
        <f t="shared" si="32"/>
        <v>mampu menjelaskan keutamaan salat tasbih dengan benar</v>
      </c>
      <c r="BY51" s="377" t="str">
        <f t="shared" si="33"/>
        <v>mampu menjelaskan arti dan tata cara salat taubat dengan benar</v>
      </c>
      <c r="BZ51" s="377" t="str">
        <f t="shared" si="34"/>
        <v>mampu menghafal niat salat taubat dengan benar</v>
      </c>
      <c r="CA51" s="377">
        <f t="shared" si="35"/>
        <v>0</v>
      </c>
      <c r="CB51" s="377">
        <f t="shared" si="36"/>
        <v>0</v>
      </c>
      <c r="CC51" s="257" t="str">
        <f t="shared" si="37"/>
        <v>Kompetensi dalam hal  sudah tercapai.</v>
      </c>
      <c r="CD51"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2" spans="1:82" ht="13.5" customHeight="1">
      <c r="A52" s="190"/>
      <c r="B52" s="208">
        <f>'DATA PESERTA DIDIK'!A42</f>
        <v>0</v>
      </c>
      <c r="C52" s="248">
        <f>'DATA PESERTA DIDIK'!D42</f>
        <v>0</v>
      </c>
      <c r="D52" s="297"/>
      <c r="E52" s="297"/>
      <c r="F52" s="297"/>
      <c r="G52" s="297"/>
      <c r="H52" s="297"/>
      <c r="I52" s="297"/>
      <c r="J52" s="297"/>
      <c r="K52" s="297"/>
      <c r="L52" s="297"/>
      <c r="M52" s="297"/>
      <c r="N52" s="252" t="str">
        <f t="shared" si="6"/>
        <v>-</v>
      </c>
      <c r="O52" s="298"/>
      <c r="P52" s="298"/>
      <c r="Q52" s="252" t="str">
        <f t="shared" si="7"/>
        <v>-</v>
      </c>
      <c r="R52" s="252" t="str">
        <f t="shared" si="12"/>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99">
        <f t="shared" ref="AY52:BH52" si="177">IF(D52&lt;$R$16,D52,"")</f>
        <v>0</v>
      </c>
      <c r="AZ52" s="299">
        <f t="shared" si="177"/>
        <v>0</v>
      </c>
      <c r="BA52" s="299">
        <f t="shared" si="177"/>
        <v>0</v>
      </c>
      <c r="BB52" s="299">
        <f t="shared" si="177"/>
        <v>0</v>
      </c>
      <c r="BC52" s="299">
        <f t="shared" si="177"/>
        <v>0</v>
      </c>
      <c r="BD52" s="299">
        <f t="shared" si="177"/>
        <v>0</v>
      </c>
      <c r="BE52" s="299">
        <f t="shared" si="177"/>
        <v>0</v>
      </c>
      <c r="BF52" s="299">
        <f t="shared" si="177"/>
        <v>0</v>
      </c>
      <c r="BG52" s="299">
        <f t="shared" si="177"/>
        <v>0</v>
      </c>
      <c r="BH52" s="299">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menjelaskan arti salat duha dengan benar</v>
      </c>
      <c r="BT52" s="377" t="str">
        <f t="shared" si="28"/>
        <v>mampu menghafal niat dan doa salat duha dengan benar</v>
      </c>
      <c r="BU52" s="377" t="str">
        <f t="shared" si="29"/>
        <v>mampu menjelaskan tata cara salat duha dengan benar</v>
      </c>
      <c r="BV52" s="377" t="str">
        <f t="shared" si="30"/>
        <v>mampu mempraktikkan tata cara salat duha dengan benar</v>
      </c>
      <c r="BW52" s="377" t="str">
        <f t="shared" si="31"/>
        <v>mampu menjelaskan arti  dan tata salat tasbih dengan benar</v>
      </c>
      <c r="BX52" s="377" t="str">
        <f t="shared" si="32"/>
        <v>mampu menjelaskan keutamaan salat tasbih dengan benar</v>
      </c>
      <c r="BY52" s="377" t="str">
        <f t="shared" si="33"/>
        <v>mampu menjelaskan arti dan tata cara salat taubat dengan benar</v>
      </c>
      <c r="BZ52" s="377" t="str">
        <f t="shared" si="34"/>
        <v>mampu menghafal niat salat taubat dengan benar</v>
      </c>
      <c r="CA52" s="377">
        <f t="shared" si="35"/>
        <v>0</v>
      </c>
      <c r="CB52" s="377">
        <f t="shared" si="36"/>
        <v>0</v>
      </c>
      <c r="CC52" s="257" t="str">
        <f t="shared" si="37"/>
        <v>Kompetensi dalam hal  sudah tercapai.</v>
      </c>
      <c r="CD52"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3" spans="1:82" ht="13.5" customHeight="1">
      <c r="A53" s="190"/>
      <c r="B53" s="208">
        <f>'DATA PESERTA DIDIK'!A43</f>
        <v>0</v>
      </c>
      <c r="C53" s="248">
        <f>'DATA PESERTA DIDIK'!D43</f>
        <v>0</v>
      </c>
      <c r="D53" s="297"/>
      <c r="E53" s="297"/>
      <c r="F53" s="297"/>
      <c r="G53" s="297"/>
      <c r="H53" s="297"/>
      <c r="I53" s="297"/>
      <c r="J53" s="297"/>
      <c r="K53" s="297"/>
      <c r="L53" s="297"/>
      <c r="M53" s="297"/>
      <c r="N53" s="252" t="str">
        <f t="shared" si="6"/>
        <v>-</v>
      </c>
      <c r="O53" s="298"/>
      <c r="P53" s="298"/>
      <c r="Q53" s="252" t="str">
        <f t="shared" si="7"/>
        <v>-</v>
      </c>
      <c r="R53" s="252" t="str">
        <f t="shared" si="12"/>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99">
        <f t="shared" ref="AY53:BH53" si="181">IF(D53&lt;$R$16,D53,"")</f>
        <v>0</v>
      </c>
      <c r="AZ53" s="299">
        <f t="shared" si="181"/>
        <v>0</v>
      </c>
      <c r="BA53" s="299">
        <f t="shared" si="181"/>
        <v>0</v>
      </c>
      <c r="BB53" s="299">
        <f t="shared" si="181"/>
        <v>0</v>
      </c>
      <c r="BC53" s="299">
        <f t="shared" si="181"/>
        <v>0</v>
      </c>
      <c r="BD53" s="299">
        <f t="shared" si="181"/>
        <v>0</v>
      </c>
      <c r="BE53" s="299">
        <f t="shared" si="181"/>
        <v>0</v>
      </c>
      <c r="BF53" s="299">
        <f t="shared" si="181"/>
        <v>0</v>
      </c>
      <c r="BG53" s="299">
        <f t="shared" si="181"/>
        <v>0</v>
      </c>
      <c r="BH53" s="299">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menjelaskan arti salat duha dengan benar</v>
      </c>
      <c r="BT53" s="377" t="str">
        <f t="shared" si="28"/>
        <v>mampu menghafal niat dan doa salat duha dengan benar</v>
      </c>
      <c r="BU53" s="377" t="str">
        <f t="shared" si="29"/>
        <v>mampu menjelaskan tata cara salat duha dengan benar</v>
      </c>
      <c r="BV53" s="377" t="str">
        <f t="shared" si="30"/>
        <v>mampu mempraktikkan tata cara salat duha dengan benar</v>
      </c>
      <c r="BW53" s="377" t="str">
        <f t="shared" si="31"/>
        <v>mampu menjelaskan arti  dan tata salat tasbih dengan benar</v>
      </c>
      <c r="BX53" s="377" t="str">
        <f t="shared" si="32"/>
        <v>mampu menjelaskan keutamaan salat tasbih dengan benar</v>
      </c>
      <c r="BY53" s="377" t="str">
        <f t="shared" si="33"/>
        <v>mampu menjelaskan arti dan tata cara salat taubat dengan benar</v>
      </c>
      <c r="BZ53" s="377" t="str">
        <f t="shared" si="34"/>
        <v>mampu menghafal niat salat taubat dengan benar</v>
      </c>
      <c r="CA53" s="377">
        <f t="shared" si="35"/>
        <v>0</v>
      </c>
      <c r="CB53" s="377">
        <f t="shared" si="36"/>
        <v>0</v>
      </c>
      <c r="CC53" s="257" t="str">
        <f t="shared" si="37"/>
        <v>Kompetensi dalam hal  sudah tercapai.</v>
      </c>
      <c r="CD53"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4" spans="1:82" ht="13.5" customHeight="1">
      <c r="A54" s="190"/>
      <c r="B54" s="208">
        <f>'DATA PESERTA DIDIK'!A44</f>
        <v>0</v>
      </c>
      <c r="C54" s="248">
        <f>'DATA PESERTA DIDIK'!D44</f>
        <v>0</v>
      </c>
      <c r="D54" s="297"/>
      <c r="E54" s="297"/>
      <c r="F54" s="297"/>
      <c r="G54" s="297"/>
      <c r="H54" s="297"/>
      <c r="I54" s="297"/>
      <c r="J54" s="297"/>
      <c r="K54" s="297"/>
      <c r="L54" s="297"/>
      <c r="M54" s="297"/>
      <c r="N54" s="252" t="str">
        <f t="shared" si="6"/>
        <v>-</v>
      </c>
      <c r="O54" s="298"/>
      <c r="P54" s="298"/>
      <c r="Q54" s="252" t="str">
        <f t="shared" si="7"/>
        <v>-</v>
      </c>
      <c r="R54" s="252" t="str">
        <f t="shared" si="12"/>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99">
        <f t="shared" ref="AY54:BH54" si="185">IF(D54&lt;$R$16,D54,"")</f>
        <v>0</v>
      </c>
      <c r="AZ54" s="299">
        <f t="shared" si="185"/>
        <v>0</v>
      </c>
      <c r="BA54" s="299">
        <f t="shared" si="185"/>
        <v>0</v>
      </c>
      <c r="BB54" s="299">
        <f t="shared" si="185"/>
        <v>0</v>
      </c>
      <c r="BC54" s="299">
        <f t="shared" si="185"/>
        <v>0</v>
      </c>
      <c r="BD54" s="299">
        <f t="shared" si="185"/>
        <v>0</v>
      </c>
      <c r="BE54" s="299">
        <f t="shared" si="185"/>
        <v>0</v>
      </c>
      <c r="BF54" s="299">
        <f t="shared" si="185"/>
        <v>0</v>
      </c>
      <c r="BG54" s="299">
        <f t="shared" si="185"/>
        <v>0</v>
      </c>
      <c r="BH54" s="299">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menjelaskan arti salat duha dengan benar</v>
      </c>
      <c r="BT54" s="377" t="str">
        <f t="shared" si="28"/>
        <v>mampu menghafal niat dan doa salat duha dengan benar</v>
      </c>
      <c r="BU54" s="377" t="str">
        <f t="shared" si="29"/>
        <v>mampu menjelaskan tata cara salat duha dengan benar</v>
      </c>
      <c r="BV54" s="377" t="str">
        <f t="shared" si="30"/>
        <v>mampu mempraktikkan tata cara salat duha dengan benar</v>
      </c>
      <c r="BW54" s="377" t="str">
        <f t="shared" si="31"/>
        <v>mampu menjelaskan arti  dan tata salat tasbih dengan benar</v>
      </c>
      <c r="BX54" s="377" t="str">
        <f t="shared" si="32"/>
        <v>mampu menjelaskan keutamaan salat tasbih dengan benar</v>
      </c>
      <c r="BY54" s="377" t="str">
        <f t="shared" si="33"/>
        <v>mampu menjelaskan arti dan tata cara salat taubat dengan benar</v>
      </c>
      <c r="BZ54" s="377" t="str">
        <f t="shared" si="34"/>
        <v>mampu menghafal niat salat taubat dengan benar</v>
      </c>
      <c r="CA54" s="377">
        <f t="shared" si="35"/>
        <v>0</v>
      </c>
      <c r="CB54" s="377">
        <f t="shared" si="36"/>
        <v>0</v>
      </c>
      <c r="CC54" s="257" t="str">
        <f t="shared" si="37"/>
        <v>Kompetensi dalam hal  sudah tercapai.</v>
      </c>
      <c r="CD54"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5" spans="1:82" ht="13.5" customHeight="1">
      <c r="A55" s="190"/>
      <c r="B55" s="208">
        <f>'DATA PESERTA DIDIK'!A45</f>
        <v>0</v>
      </c>
      <c r="C55" s="248">
        <f>'DATA PESERTA DIDIK'!D45</f>
        <v>0</v>
      </c>
      <c r="D55" s="297"/>
      <c r="E55" s="297"/>
      <c r="F55" s="297"/>
      <c r="G55" s="297"/>
      <c r="H55" s="297"/>
      <c r="I55" s="297"/>
      <c r="J55" s="297"/>
      <c r="K55" s="297"/>
      <c r="L55" s="297"/>
      <c r="M55" s="297"/>
      <c r="N55" s="252" t="str">
        <f t="shared" si="6"/>
        <v>-</v>
      </c>
      <c r="O55" s="298"/>
      <c r="P55" s="298"/>
      <c r="Q55" s="252" t="str">
        <f t="shared" si="7"/>
        <v>-</v>
      </c>
      <c r="R55" s="252" t="str">
        <f t="shared" si="12"/>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99">
        <f t="shared" ref="AY55:BH55" si="189">IF(D55&lt;$R$16,D55,"")</f>
        <v>0</v>
      </c>
      <c r="AZ55" s="299">
        <f t="shared" si="189"/>
        <v>0</v>
      </c>
      <c r="BA55" s="299">
        <f t="shared" si="189"/>
        <v>0</v>
      </c>
      <c r="BB55" s="299">
        <f t="shared" si="189"/>
        <v>0</v>
      </c>
      <c r="BC55" s="299">
        <f t="shared" si="189"/>
        <v>0</v>
      </c>
      <c r="BD55" s="299">
        <f t="shared" si="189"/>
        <v>0</v>
      </c>
      <c r="BE55" s="299">
        <f t="shared" si="189"/>
        <v>0</v>
      </c>
      <c r="BF55" s="299">
        <f t="shared" si="189"/>
        <v>0</v>
      </c>
      <c r="BG55" s="299">
        <f t="shared" si="189"/>
        <v>0</v>
      </c>
      <c r="BH55" s="299">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menjelaskan arti salat duha dengan benar</v>
      </c>
      <c r="BT55" s="377" t="str">
        <f t="shared" si="28"/>
        <v>mampu menghafal niat dan doa salat duha dengan benar</v>
      </c>
      <c r="BU55" s="377" t="str">
        <f t="shared" si="29"/>
        <v>mampu menjelaskan tata cara salat duha dengan benar</v>
      </c>
      <c r="BV55" s="377" t="str">
        <f t="shared" si="30"/>
        <v>mampu mempraktikkan tata cara salat duha dengan benar</v>
      </c>
      <c r="BW55" s="377" t="str">
        <f t="shared" si="31"/>
        <v>mampu menjelaskan arti  dan tata salat tasbih dengan benar</v>
      </c>
      <c r="BX55" s="377" t="str">
        <f t="shared" si="32"/>
        <v>mampu menjelaskan keutamaan salat tasbih dengan benar</v>
      </c>
      <c r="BY55" s="377" t="str">
        <f t="shared" si="33"/>
        <v>mampu menjelaskan arti dan tata cara salat taubat dengan benar</v>
      </c>
      <c r="BZ55" s="377" t="str">
        <f t="shared" si="34"/>
        <v>mampu menghafal niat salat taubat dengan benar</v>
      </c>
      <c r="CA55" s="377">
        <f t="shared" si="35"/>
        <v>0</v>
      </c>
      <c r="CB55" s="377">
        <f t="shared" si="36"/>
        <v>0</v>
      </c>
      <c r="CC55" s="257" t="str">
        <f t="shared" si="37"/>
        <v>Kompetensi dalam hal  sudah tercapai.</v>
      </c>
      <c r="CD55"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6" spans="1:82" ht="13.5" customHeight="1">
      <c r="A56" s="190"/>
      <c r="B56" s="208">
        <f>'DATA PESERTA DIDIK'!A46</f>
        <v>0</v>
      </c>
      <c r="C56" s="248">
        <f>'DATA PESERTA DIDIK'!D46</f>
        <v>0</v>
      </c>
      <c r="D56" s="297"/>
      <c r="E56" s="297"/>
      <c r="F56" s="297"/>
      <c r="G56" s="297"/>
      <c r="H56" s="297"/>
      <c r="I56" s="297"/>
      <c r="J56" s="297"/>
      <c r="K56" s="297"/>
      <c r="L56" s="297"/>
      <c r="M56" s="297"/>
      <c r="N56" s="252" t="str">
        <f t="shared" si="6"/>
        <v>-</v>
      </c>
      <c r="O56" s="298"/>
      <c r="P56" s="298"/>
      <c r="Q56" s="252" t="str">
        <f t="shared" si="7"/>
        <v>-</v>
      </c>
      <c r="R56" s="252" t="str">
        <f t="shared" si="12"/>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99">
        <f t="shared" ref="AY56:BH56" si="193">IF(D56&lt;$R$16,D56,"")</f>
        <v>0</v>
      </c>
      <c r="AZ56" s="299">
        <f t="shared" si="193"/>
        <v>0</v>
      </c>
      <c r="BA56" s="299">
        <f t="shared" si="193"/>
        <v>0</v>
      </c>
      <c r="BB56" s="299">
        <f t="shared" si="193"/>
        <v>0</v>
      </c>
      <c r="BC56" s="299">
        <f t="shared" si="193"/>
        <v>0</v>
      </c>
      <c r="BD56" s="299">
        <f t="shared" si="193"/>
        <v>0</v>
      </c>
      <c r="BE56" s="299">
        <f t="shared" si="193"/>
        <v>0</v>
      </c>
      <c r="BF56" s="299">
        <f t="shared" si="193"/>
        <v>0</v>
      </c>
      <c r="BG56" s="299">
        <f t="shared" si="193"/>
        <v>0</v>
      </c>
      <c r="BH56" s="299">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menjelaskan arti salat duha dengan benar</v>
      </c>
      <c r="BT56" s="377" t="str">
        <f t="shared" si="28"/>
        <v>mampu menghafal niat dan doa salat duha dengan benar</v>
      </c>
      <c r="BU56" s="377" t="str">
        <f t="shared" si="29"/>
        <v>mampu menjelaskan tata cara salat duha dengan benar</v>
      </c>
      <c r="BV56" s="377" t="str">
        <f t="shared" si="30"/>
        <v>mampu mempraktikkan tata cara salat duha dengan benar</v>
      </c>
      <c r="BW56" s="377" t="str">
        <f t="shared" si="31"/>
        <v>mampu menjelaskan arti  dan tata salat tasbih dengan benar</v>
      </c>
      <c r="BX56" s="377" t="str">
        <f t="shared" si="32"/>
        <v>mampu menjelaskan keutamaan salat tasbih dengan benar</v>
      </c>
      <c r="BY56" s="377" t="str">
        <f t="shared" si="33"/>
        <v>mampu menjelaskan arti dan tata cara salat taubat dengan benar</v>
      </c>
      <c r="BZ56" s="377" t="str">
        <f t="shared" si="34"/>
        <v>mampu menghafal niat salat taubat dengan benar</v>
      </c>
      <c r="CA56" s="377">
        <f t="shared" si="35"/>
        <v>0</v>
      </c>
      <c r="CB56" s="377">
        <f t="shared" si="36"/>
        <v>0</v>
      </c>
      <c r="CC56" s="257" t="str">
        <f t="shared" si="37"/>
        <v>Kompetensi dalam hal  sudah tercapai.</v>
      </c>
      <c r="CD56"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7" spans="1:82" ht="13.5" customHeight="1">
      <c r="A57" s="190"/>
      <c r="B57" s="208">
        <f>'DATA PESERTA DIDIK'!A47</f>
        <v>0</v>
      </c>
      <c r="C57" s="248">
        <f>'DATA PESERTA DIDIK'!D47</f>
        <v>0</v>
      </c>
      <c r="D57" s="297"/>
      <c r="E57" s="297"/>
      <c r="F57" s="297"/>
      <c r="G57" s="297"/>
      <c r="H57" s="297"/>
      <c r="I57" s="297"/>
      <c r="J57" s="297"/>
      <c r="K57" s="297"/>
      <c r="L57" s="297"/>
      <c r="M57" s="297"/>
      <c r="N57" s="252" t="str">
        <f t="shared" si="6"/>
        <v>-</v>
      </c>
      <c r="O57" s="298"/>
      <c r="P57" s="298"/>
      <c r="Q57" s="252" t="str">
        <f t="shared" si="7"/>
        <v>-</v>
      </c>
      <c r="R57" s="252" t="str">
        <f t="shared" si="12"/>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99">
        <f t="shared" ref="AY57:BH57" si="197">IF(D57&lt;$R$16,D57,"")</f>
        <v>0</v>
      </c>
      <c r="AZ57" s="299">
        <f t="shared" si="197"/>
        <v>0</v>
      </c>
      <c r="BA57" s="299">
        <f t="shared" si="197"/>
        <v>0</v>
      </c>
      <c r="BB57" s="299">
        <f t="shared" si="197"/>
        <v>0</v>
      </c>
      <c r="BC57" s="299">
        <f t="shared" si="197"/>
        <v>0</v>
      </c>
      <c r="BD57" s="299">
        <f t="shared" si="197"/>
        <v>0</v>
      </c>
      <c r="BE57" s="299">
        <f t="shared" si="197"/>
        <v>0</v>
      </c>
      <c r="BF57" s="299">
        <f t="shared" si="197"/>
        <v>0</v>
      </c>
      <c r="BG57" s="299">
        <f t="shared" si="197"/>
        <v>0</v>
      </c>
      <c r="BH57" s="299">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menjelaskan arti salat duha dengan benar</v>
      </c>
      <c r="BT57" s="377" t="str">
        <f t="shared" si="28"/>
        <v>mampu menghafal niat dan doa salat duha dengan benar</v>
      </c>
      <c r="BU57" s="377" t="str">
        <f t="shared" si="29"/>
        <v>mampu menjelaskan tata cara salat duha dengan benar</v>
      </c>
      <c r="BV57" s="377" t="str">
        <f t="shared" si="30"/>
        <v>mampu mempraktikkan tata cara salat duha dengan benar</v>
      </c>
      <c r="BW57" s="377" t="str">
        <f t="shared" si="31"/>
        <v>mampu menjelaskan arti  dan tata salat tasbih dengan benar</v>
      </c>
      <c r="BX57" s="377" t="str">
        <f t="shared" si="32"/>
        <v>mampu menjelaskan keutamaan salat tasbih dengan benar</v>
      </c>
      <c r="BY57" s="377" t="str">
        <f t="shared" si="33"/>
        <v>mampu menjelaskan arti dan tata cara salat taubat dengan benar</v>
      </c>
      <c r="BZ57" s="377" t="str">
        <f t="shared" si="34"/>
        <v>mampu menghafal niat salat taubat dengan benar</v>
      </c>
      <c r="CA57" s="377">
        <f t="shared" si="35"/>
        <v>0</v>
      </c>
      <c r="CB57" s="377">
        <f t="shared" si="36"/>
        <v>0</v>
      </c>
      <c r="CC57" s="257" t="str">
        <f t="shared" si="37"/>
        <v>Kompetensi dalam hal  sudah tercapai.</v>
      </c>
      <c r="CD57"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12"/>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99">
        <f t="shared" ref="AY58:BH58" si="201">IF(D58&lt;$R$16,D58,"")</f>
        <v>0</v>
      </c>
      <c r="AZ58" s="299">
        <f t="shared" si="201"/>
        <v>0</v>
      </c>
      <c r="BA58" s="299">
        <f t="shared" si="201"/>
        <v>0</v>
      </c>
      <c r="BB58" s="299">
        <f t="shared" si="201"/>
        <v>0</v>
      </c>
      <c r="BC58" s="299">
        <f t="shared" si="201"/>
        <v>0</v>
      </c>
      <c r="BD58" s="299">
        <f t="shared" si="201"/>
        <v>0</v>
      </c>
      <c r="BE58" s="299">
        <f t="shared" si="201"/>
        <v>0</v>
      </c>
      <c r="BF58" s="299">
        <f t="shared" si="201"/>
        <v>0</v>
      </c>
      <c r="BG58" s="299">
        <f t="shared" si="201"/>
        <v>0</v>
      </c>
      <c r="BH58" s="299">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menjelaskan arti salat duha dengan benar</v>
      </c>
      <c r="BT58" s="377" t="str">
        <f t="shared" si="28"/>
        <v>mampu menghafal niat dan doa salat duha dengan benar</v>
      </c>
      <c r="BU58" s="377" t="str">
        <f t="shared" si="29"/>
        <v>mampu menjelaskan tata cara salat duha dengan benar</v>
      </c>
      <c r="BV58" s="377" t="str">
        <f t="shared" si="30"/>
        <v>mampu mempraktikkan tata cara salat duha dengan benar</v>
      </c>
      <c r="BW58" s="377" t="str">
        <f t="shared" si="31"/>
        <v>mampu menjelaskan arti  dan tata salat tasbih dengan benar</v>
      </c>
      <c r="BX58" s="377" t="str">
        <f t="shared" si="32"/>
        <v>mampu menjelaskan keutamaan salat tasbih dengan benar</v>
      </c>
      <c r="BY58" s="377" t="str">
        <f t="shared" si="33"/>
        <v>mampu menjelaskan arti dan tata cara salat taubat dengan benar</v>
      </c>
      <c r="BZ58" s="377" t="str">
        <f t="shared" si="34"/>
        <v>mampu menghafal niat salat taubat dengan benar</v>
      </c>
      <c r="CA58" s="377">
        <f t="shared" si="35"/>
        <v>0</v>
      </c>
      <c r="CB58" s="377">
        <f t="shared" si="36"/>
        <v>0</v>
      </c>
      <c r="CC58" s="257" t="str">
        <f t="shared" si="37"/>
        <v>Kompetensi dalam hal  sudah tercapai.</v>
      </c>
      <c r="CD58"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12"/>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99">
        <f t="shared" ref="AY59:BH59" si="205">IF(D59&lt;$R$16,D59,"")</f>
        <v>0</v>
      </c>
      <c r="AZ59" s="299">
        <f t="shared" si="205"/>
        <v>0</v>
      </c>
      <c r="BA59" s="299">
        <f t="shared" si="205"/>
        <v>0</v>
      </c>
      <c r="BB59" s="299">
        <f t="shared" si="205"/>
        <v>0</v>
      </c>
      <c r="BC59" s="299">
        <f t="shared" si="205"/>
        <v>0</v>
      </c>
      <c r="BD59" s="299">
        <f t="shared" si="205"/>
        <v>0</v>
      </c>
      <c r="BE59" s="299">
        <f t="shared" si="205"/>
        <v>0</v>
      </c>
      <c r="BF59" s="299">
        <f t="shared" si="205"/>
        <v>0</v>
      </c>
      <c r="BG59" s="299">
        <f t="shared" si="205"/>
        <v>0</v>
      </c>
      <c r="BH59" s="299">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menjelaskan arti salat duha dengan benar</v>
      </c>
      <c r="BT59" s="377" t="str">
        <f t="shared" si="28"/>
        <v>mampu menghafal niat dan doa salat duha dengan benar</v>
      </c>
      <c r="BU59" s="377" t="str">
        <f t="shared" si="29"/>
        <v>mampu menjelaskan tata cara salat duha dengan benar</v>
      </c>
      <c r="BV59" s="377" t="str">
        <f t="shared" si="30"/>
        <v>mampu mempraktikkan tata cara salat duha dengan benar</v>
      </c>
      <c r="BW59" s="377" t="str">
        <f t="shared" si="31"/>
        <v>mampu menjelaskan arti  dan tata salat tasbih dengan benar</v>
      </c>
      <c r="BX59" s="377" t="str">
        <f t="shared" si="32"/>
        <v>mampu menjelaskan keutamaan salat tasbih dengan benar</v>
      </c>
      <c r="BY59" s="377" t="str">
        <f t="shared" si="33"/>
        <v>mampu menjelaskan arti dan tata cara salat taubat dengan benar</v>
      </c>
      <c r="BZ59" s="377" t="str">
        <f t="shared" si="34"/>
        <v>mampu menghafal niat salat taubat dengan benar</v>
      </c>
      <c r="CA59" s="377">
        <f t="shared" si="35"/>
        <v>0</v>
      </c>
      <c r="CB59" s="377">
        <f t="shared" si="36"/>
        <v>0</v>
      </c>
      <c r="CC59" s="257" t="str">
        <f t="shared" si="37"/>
        <v>Kompetensi dalam hal  sudah tercapai.</v>
      </c>
      <c r="CD59"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12"/>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99">
        <f t="shared" ref="AY60:BH60" si="209">IF(D60&lt;$R$16,D60,"")</f>
        <v>0</v>
      </c>
      <c r="AZ60" s="299">
        <f t="shared" si="209"/>
        <v>0</v>
      </c>
      <c r="BA60" s="299">
        <f t="shared" si="209"/>
        <v>0</v>
      </c>
      <c r="BB60" s="299">
        <f t="shared" si="209"/>
        <v>0</v>
      </c>
      <c r="BC60" s="299">
        <f t="shared" si="209"/>
        <v>0</v>
      </c>
      <c r="BD60" s="299">
        <f t="shared" si="209"/>
        <v>0</v>
      </c>
      <c r="BE60" s="299">
        <f t="shared" si="209"/>
        <v>0</v>
      </c>
      <c r="BF60" s="299">
        <f t="shared" si="209"/>
        <v>0</v>
      </c>
      <c r="BG60" s="299">
        <f t="shared" si="209"/>
        <v>0</v>
      </c>
      <c r="BH60" s="299">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menjelaskan arti salat duha dengan benar</v>
      </c>
      <c r="BT60" s="377" t="str">
        <f t="shared" si="28"/>
        <v>mampu menghafal niat dan doa salat duha dengan benar</v>
      </c>
      <c r="BU60" s="377" t="str">
        <f t="shared" si="29"/>
        <v>mampu menjelaskan tata cara salat duha dengan benar</v>
      </c>
      <c r="BV60" s="377" t="str">
        <f t="shared" si="30"/>
        <v>mampu mempraktikkan tata cara salat duha dengan benar</v>
      </c>
      <c r="BW60" s="377" t="str">
        <f t="shared" si="31"/>
        <v>mampu menjelaskan arti  dan tata salat tasbih dengan benar</v>
      </c>
      <c r="BX60" s="377" t="str">
        <f t="shared" si="32"/>
        <v>mampu menjelaskan keutamaan salat tasbih dengan benar</v>
      </c>
      <c r="BY60" s="377" t="str">
        <f t="shared" si="33"/>
        <v>mampu menjelaskan arti dan tata cara salat taubat dengan benar</v>
      </c>
      <c r="BZ60" s="377" t="str">
        <f t="shared" si="34"/>
        <v>mampu menghafal niat salat taubat dengan benar</v>
      </c>
      <c r="CA60" s="377">
        <f t="shared" si="35"/>
        <v>0</v>
      </c>
      <c r="CB60" s="377">
        <f t="shared" si="36"/>
        <v>0</v>
      </c>
      <c r="CC60" s="257" t="str">
        <f t="shared" si="37"/>
        <v>Kompetensi dalam hal  sudah tercapai.</v>
      </c>
      <c r="CD60"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12"/>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99">
        <f t="shared" ref="AY61:BH61" si="213">IF(D61&lt;$R$16,D61,"")</f>
        <v>0</v>
      </c>
      <c r="AZ61" s="299">
        <f t="shared" si="213"/>
        <v>0</v>
      </c>
      <c r="BA61" s="299">
        <f t="shared" si="213"/>
        <v>0</v>
      </c>
      <c r="BB61" s="299">
        <f t="shared" si="213"/>
        <v>0</v>
      </c>
      <c r="BC61" s="299">
        <f t="shared" si="213"/>
        <v>0</v>
      </c>
      <c r="BD61" s="299">
        <f t="shared" si="213"/>
        <v>0</v>
      </c>
      <c r="BE61" s="299">
        <f t="shared" si="213"/>
        <v>0</v>
      </c>
      <c r="BF61" s="299">
        <f t="shared" si="213"/>
        <v>0</v>
      </c>
      <c r="BG61" s="299">
        <f t="shared" si="213"/>
        <v>0</v>
      </c>
      <c r="BH61" s="299">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menjelaskan arti salat duha dengan benar</v>
      </c>
      <c r="BT61" s="377" t="str">
        <f t="shared" si="28"/>
        <v>mampu menghafal niat dan doa salat duha dengan benar</v>
      </c>
      <c r="BU61" s="377" t="str">
        <f t="shared" si="29"/>
        <v>mampu menjelaskan tata cara salat duha dengan benar</v>
      </c>
      <c r="BV61" s="377" t="str">
        <f t="shared" si="30"/>
        <v>mampu mempraktikkan tata cara salat duha dengan benar</v>
      </c>
      <c r="BW61" s="377" t="str">
        <f t="shared" si="31"/>
        <v>mampu menjelaskan arti  dan tata salat tasbih dengan benar</v>
      </c>
      <c r="BX61" s="377" t="str">
        <f t="shared" si="32"/>
        <v>mampu menjelaskan keutamaan salat tasbih dengan benar</v>
      </c>
      <c r="BY61" s="377" t="str">
        <f t="shared" si="33"/>
        <v>mampu menjelaskan arti dan tata cara salat taubat dengan benar</v>
      </c>
      <c r="BZ61" s="377" t="str">
        <f t="shared" si="34"/>
        <v>mampu menghafal niat salat taubat dengan benar</v>
      </c>
      <c r="CA61" s="377">
        <f t="shared" si="35"/>
        <v>0</v>
      </c>
      <c r="CB61" s="377">
        <f t="shared" si="36"/>
        <v>0</v>
      </c>
      <c r="CC61" s="257" t="str">
        <f t="shared" si="37"/>
        <v>Kompetensi dalam hal  sudah tercapai.</v>
      </c>
      <c r="CD61"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12"/>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99">
        <f t="shared" ref="AY62:BH62" si="217">IF(D62&lt;$R$16,D62,"")</f>
        <v>0</v>
      </c>
      <c r="AZ62" s="299">
        <f t="shared" si="217"/>
        <v>0</v>
      </c>
      <c r="BA62" s="299">
        <f t="shared" si="217"/>
        <v>0</v>
      </c>
      <c r="BB62" s="299">
        <f t="shared" si="217"/>
        <v>0</v>
      </c>
      <c r="BC62" s="299">
        <f t="shared" si="217"/>
        <v>0</v>
      </c>
      <c r="BD62" s="299">
        <f t="shared" si="217"/>
        <v>0</v>
      </c>
      <c r="BE62" s="299">
        <f t="shared" si="217"/>
        <v>0</v>
      </c>
      <c r="BF62" s="299">
        <f t="shared" si="217"/>
        <v>0</v>
      </c>
      <c r="BG62" s="299">
        <f t="shared" si="217"/>
        <v>0</v>
      </c>
      <c r="BH62" s="299">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menjelaskan arti salat duha dengan benar</v>
      </c>
      <c r="BT62" s="377" t="str">
        <f t="shared" si="28"/>
        <v>mampu menghafal niat dan doa salat duha dengan benar</v>
      </c>
      <c r="BU62" s="377" t="str">
        <f t="shared" si="29"/>
        <v>mampu menjelaskan tata cara salat duha dengan benar</v>
      </c>
      <c r="BV62" s="377" t="str">
        <f t="shared" si="30"/>
        <v>mampu mempraktikkan tata cara salat duha dengan benar</v>
      </c>
      <c r="BW62" s="377" t="str">
        <f t="shared" si="31"/>
        <v>mampu menjelaskan arti  dan tata salat tasbih dengan benar</v>
      </c>
      <c r="BX62" s="377" t="str">
        <f t="shared" si="32"/>
        <v>mampu menjelaskan keutamaan salat tasbih dengan benar</v>
      </c>
      <c r="BY62" s="377" t="str">
        <f t="shared" si="33"/>
        <v>mampu menjelaskan arti dan tata cara salat taubat dengan benar</v>
      </c>
      <c r="BZ62" s="377" t="str">
        <f t="shared" si="34"/>
        <v>mampu menghafal niat salat taubat dengan benar</v>
      </c>
      <c r="CA62" s="377">
        <f t="shared" si="35"/>
        <v>0</v>
      </c>
      <c r="CB62" s="377">
        <f t="shared" si="36"/>
        <v>0</v>
      </c>
      <c r="CC62" s="257" t="str">
        <f t="shared" si="37"/>
        <v>Kompetensi dalam hal  sudah tercapai.</v>
      </c>
      <c r="CD62"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12"/>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99">
        <f t="shared" ref="AY63:BH63" si="221">IF(D63&lt;$R$16,D63,"")</f>
        <v>0</v>
      </c>
      <c r="AZ63" s="299">
        <f t="shared" si="221"/>
        <v>0</v>
      </c>
      <c r="BA63" s="299">
        <f t="shared" si="221"/>
        <v>0</v>
      </c>
      <c r="BB63" s="299">
        <f t="shared" si="221"/>
        <v>0</v>
      </c>
      <c r="BC63" s="299">
        <f t="shared" si="221"/>
        <v>0</v>
      </c>
      <c r="BD63" s="299">
        <f t="shared" si="221"/>
        <v>0</v>
      </c>
      <c r="BE63" s="299">
        <f t="shared" si="221"/>
        <v>0</v>
      </c>
      <c r="BF63" s="299">
        <f t="shared" si="221"/>
        <v>0</v>
      </c>
      <c r="BG63" s="299">
        <f t="shared" si="221"/>
        <v>0</v>
      </c>
      <c r="BH63" s="299">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menjelaskan arti salat duha dengan benar</v>
      </c>
      <c r="BT63" s="377" t="str">
        <f t="shared" si="28"/>
        <v>mampu menghafal niat dan doa salat duha dengan benar</v>
      </c>
      <c r="BU63" s="377" t="str">
        <f t="shared" si="29"/>
        <v>mampu menjelaskan tata cara salat duha dengan benar</v>
      </c>
      <c r="BV63" s="377" t="str">
        <f t="shared" si="30"/>
        <v>mampu mempraktikkan tata cara salat duha dengan benar</v>
      </c>
      <c r="BW63" s="377" t="str">
        <f t="shared" si="31"/>
        <v>mampu menjelaskan arti  dan tata salat tasbih dengan benar</v>
      </c>
      <c r="BX63" s="377" t="str">
        <f t="shared" si="32"/>
        <v>mampu menjelaskan keutamaan salat tasbih dengan benar</v>
      </c>
      <c r="BY63" s="377" t="str">
        <f t="shared" si="33"/>
        <v>mampu menjelaskan arti dan tata cara salat taubat dengan benar</v>
      </c>
      <c r="BZ63" s="377" t="str">
        <f t="shared" si="34"/>
        <v>mampu menghafal niat salat taubat dengan benar</v>
      </c>
      <c r="CA63" s="377">
        <f t="shared" si="35"/>
        <v>0</v>
      </c>
      <c r="CB63" s="377">
        <f t="shared" si="36"/>
        <v>0</v>
      </c>
      <c r="CC63" s="257" t="str">
        <f t="shared" si="37"/>
        <v>Kompetensi dalam hal  sudah tercapai.</v>
      </c>
      <c r="CD63"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12"/>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99">
        <f t="shared" ref="AY64:BH64" si="225">IF(D64&lt;$R$16,D64,"")</f>
        <v>0</v>
      </c>
      <c r="AZ64" s="299">
        <f t="shared" si="225"/>
        <v>0</v>
      </c>
      <c r="BA64" s="299">
        <f t="shared" si="225"/>
        <v>0</v>
      </c>
      <c r="BB64" s="299">
        <f t="shared" si="225"/>
        <v>0</v>
      </c>
      <c r="BC64" s="299">
        <f t="shared" si="225"/>
        <v>0</v>
      </c>
      <c r="BD64" s="299">
        <f t="shared" si="225"/>
        <v>0</v>
      </c>
      <c r="BE64" s="299">
        <f t="shared" si="225"/>
        <v>0</v>
      </c>
      <c r="BF64" s="299">
        <f t="shared" si="225"/>
        <v>0</v>
      </c>
      <c r="BG64" s="299">
        <f t="shared" si="225"/>
        <v>0</v>
      </c>
      <c r="BH64" s="299">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menjelaskan arti salat duha dengan benar</v>
      </c>
      <c r="BT64" s="377" t="str">
        <f t="shared" si="28"/>
        <v>mampu menghafal niat dan doa salat duha dengan benar</v>
      </c>
      <c r="BU64" s="377" t="str">
        <f t="shared" si="29"/>
        <v>mampu menjelaskan tata cara salat duha dengan benar</v>
      </c>
      <c r="BV64" s="377" t="str">
        <f t="shared" si="30"/>
        <v>mampu mempraktikkan tata cara salat duha dengan benar</v>
      </c>
      <c r="BW64" s="377" t="str">
        <f t="shared" si="31"/>
        <v>mampu menjelaskan arti  dan tata salat tasbih dengan benar</v>
      </c>
      <c r="BX64" s="377" t="str">
        <f t="shared" si="32"/>
        <v>mampu menjelaskan keutamaan salat tasbih dengan benar</v>
      </c>
      <c r="BY64" s="377" t="str">
        <f t="shared" si="33"/>
        <v>mampu menjelaskan arti dan tata cara salat taubat dengan benar</v>
      </c>
      <c r="BZ64" s="377" t="str">
        <f t="shared" si="34"/>
        <v>mampu menghafal niat salat taubat dengan benar</v>
      </c>
      <c r="CA64" s="377">
        <f t="shared" si="35"/>
        <v>0</v>
      </c>
      <c r="CB64" s="377">
        <f t="shared" si="36"/>
        <v>0</v>
      </c>
      <c r="CC64" s="257" t="str">
        <f t="shared" si="37"/>
        <v>Kompetensi dalam hal  sudah tercapai.</v>
      </c>
      <c r="CD64"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12"/>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99">
        <f t="shared" ref="AY65:BH65" si="229">IF(D65&lt;$R$16,D65,"")</f>
        <v>0</v>
      </c>
      <c r="AZ65" s="299">
        <f t="shared" si="229"/>
        <v>0</v>
      </c>
      <c r="BA65" s="299">
        <f t="shared" si="229"/>
        <v>0</v>
      </c>
      <c r="BB65" s="299">
        <f t="shared" si="229"/>
        <v>0</v>
      </c>
      <c r="BC65" s="299">
        <f t="shared" si="229"/>
        <v>0</v>
      </c>
      <c r="BD65" s="299">
        <f t="shared" si="229"/>
        <v>0</v>
      </c>
      <c r="BE65" s="299">
        <f t="shared" si="229"/>
        <v>0</v>
      </c>
      <c r="BF65" s="299">
        <f t="shared" si="229"/>
        <v>0</v>
      </c>
      <c r="BG65" s="299">
        <f t="shared" si="229"/>
        <v>0</v>
      </c>
      <c r="BH65" s="299">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menjelaskan arti salat duha dengan benar</v>
      </c>
      <c r="BT65" s="377" t="str">
        <f t="shared" si="28"/>
        <v>mampu menghafal niat dan doa salat duha dengan benar</v>
      </c>
      <c r="BU65" s="377" t="str">
        <f t="shared" si="29"/>
        <v>mampu menjelaskan tata cara salat duha dengan benar</v>
      </c>
      <c r="BV65" s="377" t="str">
        <f t="shared" si="30"/>
        <v>mampu mempraktikkan tata cara salat duha dengan benar</v>
      </c>
      <c r="BW65" s="377" t="str">
        <f t="shared" si="31"/>
        <v>mampu menjelaskan arti  dan tata salat tasbih dengan benar</v>
      </c>
      <c r="BX65" s="377" t="str">
        <f t="shared" si="32"/>
        <v>mampu menjelaskan keutamaan salat tasbih dengan benar</v>
      </c>
      <c r="BY65" s="377" t="str">
        <f t="shared" si="33"/>
        <v>mampu menjelaskan arti dan tata cara salat taubat dengan benar</v>
      </c>
      <c r="BZ65" s="377" t="str">
        <f t="shared" si="34"/>
        <v>mampu menghafal niat salat taubat dengan benar</v>
      </c>
      <c r="CA65" s="377">
        <f t="shared" si="35"/>
        <v>0</v>
      </c>
      <c r="CB65" s="377">
        <f t="shared" si="36"/>
        <v>0</v>
      </c>
      <c r="CC65" s="257" t="str">
        <f t="shared" si="37"/>
        <v>Kompetensi dalam hal  sudah tercapai.</v>
      </c>
      <c r="CD65" s="257" t="str">
        <f t="shared" si="38"/>
        <v>Kompetensi dalam hal mampu menjelaskan arti salat duha dengan benarmampu menghafal niat dan doa salat duha dengan benarmampu menjelaskan tata cara salat duha dengan benarmampu mempraktikkan tata cara salat duha dengan benarmampu menjelaskan arti  dan tata salat tasbih dengan benarmampu menjelaskan keutamaan salat tasbih dengan benarmampu menjelaskan arti dan tata cara salat taubat dengan benarmampu menghafal niat salat taubat dengan benar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S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3" priority="1">
      <formula>LEN(TRIM(B13))&gt;0</formula>
    </cfRule>
  </conditionalFormatting>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HOME!E45</f>
        <v>Fiqih</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HOME!E45</f>
        <v>Fiqih</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FIQ'!E9</f>
        <v>mampu menjelaskan arti salat duha dengan benar</v>
      </c>
      <c r="E11" s="206" t="str">
        <f>'TP FIQ'!E10</f>
        <v>mampu menghafal niat dan doa salat duha dengan benar</v>
      </c>
      <c r="F11" s="205" t="str">
        <f>'TP FIQ'!E11</f>
        <v>mampu menjelaskan tata cara salat duha dengan benar</v>
      </c>
      <c r="G11" s="206" t="str">
        <f>'TP FIQ'!E12</f>
        <v>mampu mempraktikkan tata cara salat duha dengan benar</v>
      </c>
      <c r="H11" s="205" t="str">
        <f>'TP FIQ'!E13</f>
        <v>mampu menjelaskan arti  dan tata salat tasbih dengan benar</v>
      </c>
      <c r="I11" s="206" t="str">
        <f>'TP FIQ'!E14</f>
        <v>mampu menjelaskan keutamaan salat tasbih dengan benar</v>
      </c>
      <c r="J11" s="205" t="str">
        <f>'TP FIQ'!E15</f>
        <v>mampu menjelaskan arti dan tata cara salat taubat dengan benar</v>
      </c>
      <c r="K11" s="205" t="str">
        <f>'TP FIQ'!E16</f>
        <v>mampu menghafal niat salat taubat dengan benar</v>
      </c>
      <c r="L11" s="205">
        <f>'TP FIQ'!E17</f>
        <v>0</v>
      </c>
      <c r="M11" s="205">
        <f>'TP FIQ'!E18</f>
        <v>0</v>
      </c>
      <c r="N11" s="205">
        <f>'TP FIQ'!E19</f>
        <v>0</v>
      </c>
      <c r="O11" s="205">
        <f>'TP FIQ'!E20</f>
        <v>0</v>
      </c>
      <c r="P11" s="205">
        <f>'TP FIQ'!E21</f>
        <v>0</v>
      </c>
      <c r="Q11" s="205">
        <f>'TP FIQ'!E22</f>
        <v>0</v>
      </c>
      <c r="R11" s="205">
        <f>'TP FIQ'!E23</f>
        <v>0</v>
      </c>
      <c r="S11" s="205">
        <f>'TP FIQ'!E24</f>
        <v>0</v>
      </c>
      <c r="T11" s="205">
        <f>'TP FIQ'!E25</f>
        <v>0</v>
      </c>
      <c r="U11" s="205">
        <f>'TP FIQ'!E26</f>
        <v>0</v>
      </c>
      <c r="V11" s="205">
        <f>'TP FIQ'!E27</f>
        <v>0</v>
      </c>
      <c r="W11" s="205">
        <f>'TP FIQ'!E28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HOME!E46</f>
        <v>Lughatul Arabiyah</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HOME!E46</f>
        <v>Lughatul Arabiyah</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LA'!E9</f>
        <v>mampu melakukan dialog sederhana tentang الأُسْرَةُ</v>
      </c>
      <c r="E11" s="206" t="str">
        <f>'TP LA'!E10</f>
        <v>dapat menyalin kata dan kalimat tentang الأُسْرَةُ</v>
      </c>
      <c r="F11" s="205" t="str">
        <f>'TP LA'!E11</f>
        <v>mampu menyebutkan anggota keluarga  مُذَكَّرْ أَوْ مُؤَنَّثْ</v>
      </c>
      <c r="G11" s="206" t="str">
        <f>'TP LA'!E12</f>
        <v>mampu menyusun kata menjadi kalimat sempurna tentang الأُسْرَةُ</v>
      </c>
      <c r="H11" s="205" t="str">
        <f>'TP LA'!E13</f>
        <v xml:space="preserve">mampu melakukan dialog sederhana tentang       فِيْ الفَصْلِ </v>
      </c>
      <c r="I11" s="206" t="str">
        <f>'TP LA'!E14</f>
        <v xml:space="preserve">mampu menyalin kata, kalimat dan menyusun kata menjadi kalimat sempurna tentang     فِيْ الفَصْلِ  </v>
      </c>
      <c r="J11" s="205" t="str">
        <f>'TP LA'!E15</f>
        <v xml:space="preserve"> mampu menyebutkan 10 kata benda di kelas </v>
      </c>
      <c r="K11" s="205">
        <f>'TP LA'!E16</f>
        <v>0</v>
      </c>
      <c r="L11" s="205">
        <f>'TP LA'!E17</f>
        <v>0</v>
      </c>
      <c r="M11" s="205">
        <f>'TP LA'!E18</f>
        <v>0</v>
      </c>
      <c r="N11" s="205">
        <f>'TP LA'!E19</f>
        <v>0</v>
      </c>
      <c r="O11" s="205">
        <f>'TP LA'!E20</f>
        <v>0</v>
      </c>
      <c r="P11" s="205">
        <f>'TP LA'!E21</f>
        <v>0</v>
      </c>
      <c r="Q11" s="205">
        <f>'TP LA'!E22</f>
        <v>0</v>
      </c>
      <c r="R11" s="205">
        <f>'TP LA'!E23</f>
        <v>0</v>
      </c>
      <c r="S11" s="205">
        <f>'TP LA'!E24</f>
        <v>0</v>
      </c>
      <c r="T11" s="205">
        <f>'TP LA'!E25</f>
        <v>0</v>
      </c>
      <c r="U11" s="205">
        <f>'TP LA'!E26</f>
        <v>0</v>
      </c>
      <c r="V11" s="205">
        <f>'TP LA'!E27</f>
        <v>0</v>
      </c>
      <c r="W11" s="205">
        <f>'TP LA'!E28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abSelected="1" topLeftCell="A10" zoomScale="60" zoomScaleNormal="60" workbookViewId="0">
      <selection activeCell="I47" sqref="I47"/>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6.710937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HOME!E46</f>
        <v>Lughatul Arabiyah</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LA'!E9</f>
        <v>mampu melakukan dialog sederhana tentang الأُسْرَةُ</v>
      </c>
      <c r="E15" s="243" t="str">
        <f>'TP LA'!E10</f>
        <v>dapat menyalin kata dan kalimat tentang الأُسْرَةُ</v>
      </c>
      <c r="F15" s="243" t="str">
        <f>'TP LA'!E11</f>
        <v>mampu menyebutkan anggota keluarga  مُذَكَّرْ أَوْ مُؤَنَّثْ</v>
      </c>
      <c r="G15" s="243" t="str">
        <f>'TP LA'!E12</f>
        <v>mampu menyusun kata menjadi kalimat sempurna tentang الأُسْرَةُ</v>
      </c>
      <c r="H15" s="243" t="str">
        <f>'TP LA'!E13</f>
        <v xml:space="preserve">mampu melakukan dialog sederhana tentang       فِيْ الفَصْلِ </v>
      </c>
      <c r="I15" s="243" t="str">
        <f>'TP LA'!E14</f>
        <v xml:space="preserve">mampu menyalin kata, kalimat dan menyusun kata menjadi kalimat sempurna tentang     فِيْ الفَصْلِ  </v>
      </c>
      <c r="J15" s="243" t="str">
        <f>'TP LA'!E15</f>
        <v xml:space="preserve"> mampu menyebutkan 10 kata benda di kelas </v>
      </c>
      <c r="K15" s="243">
        <f>'TP LA'!E16</f>
        <v>0</v>
      </c>
      <c r="L15" s="243">
        <f>'TP LA'!E17</f>
        <v>0</v>
      </c>
      <c r="M15" s="243">
        <f>'TP LA'!E18</f>
        <v>0</v>
      </c>
      <c r="N15" s="456"/>
      <c r="O15" s="243" t="s">
        <v>368</v>
      </c>
      <c r="P15" s="243" t="s">
        <v>369</v>
      </c>
      <c r="Q15" s="239" t="s">
        <v>370</v>
      </c>
      <c r="R15" s="456"/>
      <c r="S15" s="244"/>
      <c r="T15" s="244"/>
      <c r="U15" s="245" t="str">
        <f t="shared" ref="U15:AD15" si="0">D15</f>
        <v>mampu melakukan dialog sederhana tentang الأُسْرَةُ</v>
      </c>
      <c r="V15" s="245" t="str">
        <f t="shared" si="0"/>
        <v>dapat menyalin kata dan kalimat tentang الأُسْرَةُ</v>
      </c>
      <c r="W15" s="245" t="str">
        <f t="shared" si="0"/>
        <v>mampu menyebutkan anggota keluarga  مُذَكَّرْ أَوْ مُؤَنَّثْ</v>
      </c>
      <c r="X15" s="245" t="str">
        <f t="shared" si="0"/>
        <v>mampu menyusun kata menjadi kalimat sempurna tentang الأُسْرَةُ</v>
      </c>
      <c r="Y15" s="245" t="str">
        <f t="shared" si="0"/>
        <v xml:space="preserve">mampu melakukan dialog sederhana tentang       فِيْ الفَصْلِ </v>
      </c>
      <c r="Z15" s="245" t="str">
        <f t="shared" si="0"/>
        <v xml:space="preserve">mampu menyalin kata, kalimat dan menyusun kata menjadi kalimat sempurna tentang     فِيْ الفَصْلِ  </v>
      </c>
      <c r="AA15" s="245" t="str">
        <f t="shared" si="0"/>
        <v xml:space="preserve"> mampu menyebutkan 10 kata benda di kelas </v>
      </c>
      <c r="AB15" s="245">
        <f t="shared" si="0"/>
        <v>0</v>
      </c>
      <c r="AC15" s="245">
        <f t="shared" si="0"/>
        <v>0</v>
      </c>
      <c r="AD15" s="245">
        <f t="shared" si="0"/>
        <v>0</v>
      </c>
      <c r="AE15" s="246" t="str">
        <f t="shared" ref="AE15:AN15" si="1">U15</f>
        <v>mampu melakukan dialog sederhana tentang الأُسْرَةُ</v>
      </c>
      <c r="AF15" s="246" t="str">
        <f t="shared" si="1"/>
        <v>dapat menyalin kata dan kalimat tentang الأُسْرَةُ</v>
      </c>
      <c r="AG15" s="246" t="str">
        <f t="shared" si="1"/>
        <v>mampu menyebutkan anggota keluarga  مُذَكَّرْ أَوْ مُؤَنَّثْ</v>
      </c>
      <c r="AH15" s="246" t="str">
        <f t="shared" si="1"/>
        <v>mampu menyusun kata menjadi kalimat sempurna tentang الأُسْرَةُ</v>
      </c>
      <c r="AI15" s="246" t="str">
        <f t="shared" si="1"/>
        <v xml:space="preserve">mampu melakukan dialog sederhana tentang       فِيْ الفَصْلِ </v>
      </c>
      <c r="AJ15" s="246" t="str">
        <f t="shared" si="1"/>
        <v xml:space="preserve">mampu menyalin kata, kalimat dan menyusun kata menjadi kalimat sempurna tentang     فِيْ الفَصْلِ  </v>
      </c>
      <c r="AK15" s="246" t="str">
        <f t="shared" si="1"/>
        <v xml:space="preserve"> mampu menyebutkan 10 kata benda di kelas </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melakukan dialog sederhana tentang الأُسْرَةُ</v>
      </c>
      <c r="AZ15" s="245" t="str">
        <f t="shared" si="3"/>
        <v>dapat menyalin kata dan kalimat tentang الأُسْرَةُ</v>
      </c>
      <c r="BA15" s="245" t="str">
        <f t="shared" si="3"/>
        <v>mampu menyebutkan anggota keluarga  مُذَكَّرْ أَوْ مُؤَنَّثْ</v>
      </c>
      <c r="BB15" s="245" t="str">
        <f t="shared" si="3"/>
        <v>mampu menyusun kata menjadi kalimat sempurna tentang الأُسْرَةُ</v>
      </c>
      <c r="BC15" s="245" t="str">
        <f t="shared" si="3"/>
        <v xml:space="preserve">mampu melakukan dialog sederhana tentang       فِيْ الفَصْلِ </v>
      </c>
      <c r="BD15" s="245" t="str">
        <f t="shared" si="3"/>
        <v xml:space="preserve">mampu menyalin kata, kalimat dan menyusun kata menjadi kalimat sempurna tentang     فِيْ الفَصْلِ  </v>
      </c>
      <c r="BE15" s="245" t="str">
        <f t="shared" si="3"/>
        <v xml:space="preserve"> mampu menyebutkan 10 kata benda di kelas </v>
      </c>
      <c r="BF15" s="245">
        <f t="shared" si="3"/>
        <v>0</v>
      </c>
      <c r="BG15" s="245">
        <f t="shared" si="3"/>
        <v>0</v>
      </c>
      <c r="BH15" s="245">
        <f t="shared" si="3"/>
        <v>0</v>
      </c>
      <c r="BI15" s="246" t="str">
        <f t="shared" ref="BI15:BR15" si="4">AY15</f>
        <v>mampu melakukan dialog sederhana tentang الأُسْرَةُ</v>
      </c>
      <c r="BJ15" s="246" t="str">
        <f t="shared" si="4"/>
        <v>dapat menyalin kata dan kalimat tentang الأُسْرَةُ</v>
      </c>
      <c r="BK15" s="246" t="str">
        <f t="shared" si="4"/>
        <v>mampu menyebutkan anggota keluarga  مُذَكَّرْ أَوْ مُؤَنَّثْ</v>
      </c>
      <c r="BL15" s="246" t="str">
        <f t="shared" si="4"/>
        <v>mampu menyusun kata menjadi kalimat sempurna tentang الأُسْرَةُ</v>
      </c>
      <c r="BM15" s="246" t="str">
        <f t="shared" si="4"/>
        <v xml:space="preserve">mampu melakukan dialog sederhana tentang       فِيْ الفَصْلِ </v>
      </c>
      <c r="BN15" s="246" t="str">
        <f t="shared" si="4"/>
        <v xml:space="preserve">mampu menyalin kata, kalimat dan menyusun kata menjadi kalimat sempurna tentang     فِيْ الفَصْلِ  </v>
      </c>
      <c r="BO15" s="246" t="str">
        <f t="shared" si="4"/>
        <v xml:space="preserve"> mampu menyebutkan 10 kata benda di kelas </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3.5" customHeight="1">
      <c r="A16" s="190"/>
      <c r="B16" s="208">
        <f>'DATA PESERTA DIDIK'!A6</f>
        <v>1</v>
      </c>
      <c r="C16" s="248" t="str">
        <f>'DATA PESERTA DIDIK'!D6</f>
        <v>ABID AQILA PRANAJA</v>
      </c>
      <c r="D16" s="297">
        <v>87</v>
      </c>
      <c r="E16" s="297">
        <v>87</v>
      </c>
      <c r="F16" s="297">
        <v>87</v>
      </c>
      <c r="G16" s="297">
        <v>87</v>
      </c>
      <c r="H16" s="297">
        <v>87</v>
      </c>
      <c r="I16" s="297">
        <v>87</v>
      </c>
      <c r="J16" s="297">
        <v>100</v>
      </c>
      <c r="K16" s="297"/>
      <c r="L16" s="297"/>
      <c r="M16" s="297"/>
      <c r="N16" s="252">
        <f t="shared" ref="N16:N65" si="6">IFERROR(AVERAGE(D16:M16),"-")</f>
        <v>88.857142857142861</v>
      </c>
      <c r="O16" s="298"/>
      <c r="P16" s="251">
        <v>90</v>
      </c>
      <c r="Q16" s="252">
        <f>IFERROR(AVERAGE(O16:P16),"-")</f>
        <v>90</v>
      </c>
      <c r="R16" s="252">
        <f>IFERROR(SUM(($G$11*N16)+($I$11*Q16))/($G$11+$I$11),"-")</f>
        <v>89.238095238095241</v>
      </c>
      <c r="S16" s="190"/>
      <c r="T16" s="190"/>
      <c r="U16" s="253" t="str">
        <f t="shared" ref="U16:AD16" si="7">IF(D16&gt;=$R$16,D16,"")</f>
        <v/>
      </c>
      <c r="V16" s="253" t="str">
        <f t="shared" si="7"/>
        <v/>
      </c>
      <c r="W16" s="253" t="str">
        <f t="shared" si="7"/>
        <v/>
      </c>
      <c r="X16" s="253" t="str">
        <f t="shared" si="7"/>
        <v/>
      </c>
      <c r="Y16" s="253" t="str">
        <f t="shared" si="7"/>
        <v/>
      </c>
      <c r="Z16" s="253" t="str">
        <f t="shared" si="7"/>
        <v/>
      </c>
      <c r="AA16" s="253">
        <f t="shared" si="7"/>
        <v>100</v>
      </c>
      <c r="AB16" s="253" t="str">
        <f t="shared" si="7"/>
        <v/>
      </c>
      <c r="AC16" s="253" t="str">
        <f t="shared" si="7"/>
        <v/>
      </c>
      <c r="AD16" s="253" t="str">
        <f t="shared" si="7"/>
        <v/>
      </c>
      <c r="AE16" s="254" t="str">
        <f t="shared" ref="AE16:AN16" si="8">IFERROR(RANK(U16,$U16:$AD16,0)+COUNTIF($U16:U16,U16)-1,"")</f>
        <v/>
      </c>
      <c r="AF16" s="254" t="str">
        <f t="shared" si="8"/>
        <v/>
      </c>
      <c r="AG16" s="254" t="str">
        <f t="shared" si="8"/>
        <v/>
      </c>
      <c r="AH16" s="254" t="str">
        <f t="shared" si="8"/>
        <v/>
      </c>
      <c r="AI16" s="254" t="str">
        <f t="shared" si="8"/>
        <v/>
      </c>
      <c r="AJ16" s="254" t="str">
        <f t="shared" si="8"/>
        <v/>
      </c>
      <c r="AK16" s="254">
        <f t="shared" si="8"/>
        <v>1</v>
      </c>
      <c r="AL16" s="254" t="str">
        <f t="shared" si="8"/>
        <v/>
      </c>
      <c r="AM16" s="254" t="str">
        <f t="shared" si="8"/>
        <v/>
      </c>
      <c r="AN16" s="254" t="str">
        <f t="shared" si="8"/>
        <v/>
      </c>
      <c r="AO16" s="379" t="str">
        <f>IF(D16&gt;=R16,$D$15,"")</f>
        <v/>
      </c>
      <c r="AP16" s="380" t="str">
        <f>IF(E16&gt;=R16,$E$15,"")</f>
        <v/>
      </c>
      <c r="AQ16" s="380" t="str">
        <f>IF(F16&gt;=R16,$F$15,"")</f>
        <v/>
      </c>
      <c r="AR16" s="380" t="str">
        <f>IF(G16&gt;=R16,$G$15,"")</f>
        <v/>
      </c>
      <c r="AS16" s="380" t="str">
        <f>IF(H16&gt;=R16,$H$15,"")</f>
        <v/>
      </c>
      <c r="AT16" s="380" t="str">
        <f>IF(I16&gt;=R16,$I$15,"")</f>
        <v/>
      </c>
      <c r="AU16" s="380" t="str">
        <f>IF(J16&gt;=R16,$J$15,"")</f>
        <v xml:space="preserve"> mampu menyebutkan 10 kata benda di kelas </v>
      </c>
      <c r="AV16" s="380" t="str">
        <f>IF(K16&gt;=R16,$K$15,"")</f>
        <v/>
      </c>
      <c r="AW16" s="380" t="str">
        <f>IF(L16&gt;=R16,$L$15,"")</f>
        <v/>
      </c>
      <c r="AX16" s="380" t="str">
        <f>IF(M16&gt;=R16,$M$15,"")</f>
        <v/>
      </c>
      <c r="AY16" s="299">
        <f t="shared" ref="AY16:BH16" si="9">IF(D16&lt;$R$16,D16,"")</f>
        <v>87</v>
      </c>
      <c r="AZ16" s="299">
        <f t="shared" si="9"/>
        <v>87</v>
      </c>
      <c r="BA16" s="299">
        <f t="shared" si="9"/>
        <v>87</v>
      </c>
      <c r="BB16" s="299">
        <f t="shared" si="9"/>
        <v>87</v>
      </c>
      <c r="BC16" s="299">
        <f t="shared" si="9"/>
        <v>87</v>
      </c>
      <c r="BD16" s="299">
        <f t="shared" si="9"/>
        <v>87</v>
      </c>
      <c r="BE16" s="299" t="str">
        <f t="shared" si="9"/>
        <v/>
      </c>
      <c r="BF16" s="299">
        <f t="shared" si="9"/>
        <v>0</v>
      </c>
      <c r="BG16" s="299">
        <f t="shared" si="9"/>
        <v>0</v>
      </c>
      <c r="BH16" s="299">
        <f t="shared" si="9"/>
        <v>0</v>
      </c>
      <c r="BI16" s="225">
        <f t="shared" ref="BI16:BR16" si="10">IFERROR(RANK(AY16,$AY16:$BH16,0)+COUNTIF($AY16:AY16,AY16)-1,"")</f>
        <v>1</v>
      </c>
      <c r="BJ16" s="225">
        <f t="shared" si="10"/>
        <v>2</v>
      </c>
      <c r="BK16" s="225">
        <f t="shared" si="10"/>
        <v>3</v>
      </c>
      <c r="BL16" s="225">
        <f t="shared" si="10"/>
        <v>4</v>
      </c>
      <c r="BM16" s="225">
        <f t="shared" si="10"/>
        <v>5</v>
      </c>
      <c r="BN16" s="225">
        <f t="shared" si="10"/>
        <v>6</v>
      </c>
      <c r="BO16" s="225" t="str">
        <f t="shared" si="10"/>
        <v/>
      </c>
      <c r="BP16" s="225">
        <f t="shared" si="10"/>
        <v>7</v>
      </c>
      <c r="BQ16" s="225">
        <f t="shared" si="10"/>
        <v>8</v>
      </c>
      <c r="BR16" s="225">
        <f t="shared" si="10"/>
        <v>9</v>
      </c>
      <c r="BS16" s="379" t="str">
        <f>IF(D16&lt;R16,$D$15,"")</f>
        <v>mampu melakukan dialog sederhana tentang الأُسْرَةُ</v>
      </c>
      <c r="BT16" s="377" t="str">
        <f>IF(E16&lt;R16,$E$15,"")</f>
        <v>dapat menyalin kata dan kalimat tentang الأُسْرَةُ</v>
      </c>
      <c r="BU16" s="377" t="str">
        <f>IF(F16&lt;R16,$F$15,"")</f>
        <v>mampu menyebutkan anggota keluarga  مُذَكَّرْ أَوْ مُؤَنَّثْ</v>
      </c>
      <c r="BV16" s="377" t="str">
        <f>IF(G16&lt;R16,$G$15,"")</f>
        <v>mampu menyusun kata menjadi kalimat sempurna tentang الأُسْرَةُ</v>
      </c>
      <c r="BW16" s="377" t="str">
        <f>IF(H16&lt;R16,$H$15,"")</f>
        <v xml:space="preserve">mampu melakukan dialog sederhana tentang       فِيْ الفَصْلِ </v>
      </c>
      <c r="BX16" s="377" t="str">
        <f>IF(I16&lt;R16,$I$15,"")</f>
        <v xml:space="preserve">mampu menyalin kata, kalimat dan menyusun kata menjadi kalimat sempurna tentang     فِيْ الفَصْلِ  </v>
      </c>
      <c r="BY16" s="377" t="str">
        <f>IF(J16&lt;R16,$J$15,"")</f>
        <v/>
      </c>
      <c r="BZ16" s="377">
        <f>IF(K16&lt;R16,$K$15,"")</f>
        <v>0</v>
      </c>
      <c r="CA16" s="377">
        <f>IF(L16&lt;R16,$L$15,"")</f>
        <v>0</v>
      </c>
      <c r="CB16" s="377">
        <f>IF(M16&lt;R16,$M$15,"")</f>
        <v>0</v>
      </c>
      <c r="CC16" s="257" t="str">
        <f>CONCATENATE("Kompetensi dalam hal ",AO16,AP16,AQ16,AR16,AS16,AT16," sudah tercapai.")</f>
        <v>Kompetensi dalam hal  sudah tercapai.</v>
      </c>
      <c r="CD16" s="257" t="str">
        <f>CONCATENATE("Kompetensi dalam hal ",BS16,BT16,BU16,BV16,BW16,", perlu ditingkatkan")</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17" spans="1:82" ht="13.5" customHeight="1">
      <c r="A17" s="190"/>
      <c r="B17" s="208">
        <f>'DATA PESERTA DIDIK'!A7</f>
        <v>2</v>
      </c>
      <c r="C17" s="248" t="str">
        <f>'DATA PESERTA DIDIK'!D7</f>
        <v>ACHMAD IBRAHIM ARYASATYA</v>
      </c>
      <c r="D17" s="297">
        <v>98</v>
      </c>
      <c r="E17" s="297">
        <v>98</v>
      </c>
      <c r="F17" s="297">
        <v>98</v>
      </c>
      <c r="G17" s="297">
        <v>98</v>
      </c>
      <c r="H17" s="297">
        <v>88</v>
      </c>
      <c r="I17" s="297">
        <v>98</v>
      </c>
      <c r="J17" s="297">
        <v>100</v>
      </c>
      <c r="K17" s="297"/>
      <c r="L17" s="297"/>
      <c r="M17" s="297"/>
      <c r="N17" s="252">
        <f t="shared" si="6"/>
        <v>96.857142857142861</v>
      </c>
      <c r="O17" s="298"/>
      <c r="P17" s="251">
        <v>90</v>
      </c>
      <c r="Q17" s="252">
        <f t="shared" ref="Q17:Q65" si="11">IFERROR(AVERAGE(O17:P17),"-")</f>
        <v>90</v>
      </c>
      <c r="R17" s="252">
        <f t="shared" ref="R17:R65" si="12">IFERROR(SUM(($G$11*N17)+($I$11*Q17))/($G$11+$I$11),"-")</f>
        <v>94.571428571428569</v>
      </c>
      <c r="S17" s="190"/>
      <c r="T17" s="190"/>
      <c r="U17" s="253">
        <f t="shared" ref="U17:AD17" si="13">IF(D17&gt;=$R$16,D17,"")</f>
        <v>98</v>
      </c>
      <c r="V17" s="253">
        <f t="shared" si="13"/>
        <v>98</v>
      </c>
      <c r="W17" s="253">
        <f t="shared" si="13"/>
        <v>98</v>
      </c>
      <c r="X17" s="253">
        <f t="shared" si="13"/>
        <v>98</v>
      </c>
      <c r="Y17" s="253" t="str">
        <f t="shared" si="13"/>
        <v/>
      </c>
      <c r="Z17" s="253">
        <f t="shared" si="13"/>
        <v>98</v>
      </c>
      <c r="AA17" s="253">
        <f t="shared" si="13"/>
        <v>100</v>
      </c>
      <c r="AB17" s="253" t="str">
        <f t="shared" si="13"/>
        <v/>
      </c>
      <c r="AC17" s="253" t="str">
        <f t="shared" si="13"/>
        <v/>
      </c>
      <c r="AD17" s="253" t="str">
        <f t="shared" si="13"/>
        <v/>
      </c>
      <c r="AE17" s="254">
        <f t="shared" ref="AE17:AN17" si="14">IFERROR(RANK(U17,$U17:$AD17,0)+COUNTIF($U17:U17,U17)-1,"")</f>
        <v>2</v>
      </c>
      <c r="AF17" s="254">
        <f t="shared" si="14"/>
        <v>3</v>
      </c>
      <c r="AG17" s="254">
        <f t="shared" si="14"/>
        <v>4</v>
      </c>
      <c r="AH17" s="254">
        <f t="shared" si="14"/>
        <v>5</v>
      </c>
      <c r="AI17" s="254" t="str">
        <f t="shared" si="14"/>
        <v/>
      </c>
      <c r="AJ17" s="254">
        <f t="shared" si="14"/>
        <v>6</v>
      </c>
      <c r="AK17" s="254">
        <f t="shared" si="14"/>
        <v>1</v>
      </c>
      <c r="AL17" s="254" t="str">
        <f t="shared" si="14"/>
        <v/>
      </c>
      <c r="AM17" s="254" t="str">
        <f t="shared" si="14"/>
        <v/>
      </c>
      <c r="AN17" s="254" t="str">
        <f t="shared" si="14"/>
        <v/>
      </c>
      <c r="AO17" s="379" t="str">
        <f t="shared" ref="AO17:AO65" si="15">IF(D17&gt;=R17,$D$15,"")</f>
        <v>mampu melakukan dialog sederhana tentang الأُسْرَةُ</v>
      </c>
      <c r="AP17" s="380" t="str">
        <f t="shared" ref="AP17:AP65" si="16">IF(E17&gt;=R17,$E$15,"")</f>
        <v>dapat menyalin kata dan kalimat tentang الأُسْرَةُ</v>
      </c>
      <c r="AQ17" s="380" t="str">
        <f t="shared" ref="AQ17:AQ65" si="17">IF(F17&gt;=R17,$F$15,"")</f>
        <v>mampu menyebutkan anggota keluarga  مُذَكَّرْ أَوْ مُؤَنَّثْ</v>
      </c>
      <c r="AR17" s="380" t="str">
        <f t="shared" ref="AR17:AR65" si="18">IF(G17&gt;=R17,$G$15,"")</f>
        <v>mampu menyusun kata menjadi kalimat sempurna tentang الأُسْرَةُ</v>
      </c>
      <c r="AS17" s="380" t="str">
        <f t="shared" ref="AS17:AS65" si="19">IF(H17&gt;=R17,$H$15,"")</f>
        <v/>
      </c>
      <c r="AT17" s="380" t="str">
        <f t="shared" ref="AT17:AT65" si="20">IF(I17&gt;=R17,$I$15,"")</f>
        <v xml:space="preserve">mampu menyalin kata, kalimat dan menyusun kata menjadi kalimat sempurna tentang     فِيْ الفَصْلِ  </v>
      </c>
      <c r="AU17" s="380" t="str">
        <f t="shared" ref="AU17:AU65" si="21">IF(J17&gt;=R17,$J$15,"")</f>
        <v xml:space="preserve"> mampu menyebutkan 10 kata benda di kelas </v>
      </c>
      <c r="AV17" s="380" t="str">
        <f t="shared" ref="AV17:AV65" si="22">IF(K17&gt;=R17,$K$15,"")</f>
        <v/>
      </c>
      <c r="AW17" s="380" t="str">
        <f t="shared" ref="AW17:AW65" si="23">IF(L17&gt;=R17,$L$15,"")</f>
        <v/>
      </c>
      <c r="AX17" s="380" t="str">
        <f t="shared" ref="AX17:AX65" si="24">IF(M17&gt;=R17,$M$15,"")</f>
        <v/>
      </c>
      <c r="AY17" s="299" t="str">
        <f t="shared" ref="AY17:BH17" si="25">IF(D17&lt;$R$16,D17,"")</f>
        <v/>
      </c>
      <c r="AZ17" s="299" t="str">
        <f t="shared" si="25"/>
        <v/>
      </c>
      <c r="BA17" s="299" t="str">
        <f t="shared" si="25"/>
        <v/>
      </c>
      <c r="BB17" s="299" t="str">
        <f t="shared" si="25"/>
        <v/>
      </c>
      <c r="BC17" s="299">
        <f t="shared" si="25"/>
        <v>88</v>
      </c>
      <c r="BD17" s="299" t="str">
        <f t="shared" si="25"/>
        <v/>
      </c>
      <c r="BE17" s="299" t="str">
        <f t="shared" si="25"/>
        <v/>
      </c>
      <c r="BF17" s="299">
        <f t="shared" si="25"/>
        <v>0</v>
      </c>
      <c r="BG17" s="299">
        <f t="shared" si="25"/>
        <v>0</v>
      </c>
      <c r="BH17" s="299">
        <f t="shared" si="25"/>
        <v>0</v>
      </c>
      <c r="BI17" s="225" t="str">
        <f t="shared" ref="BI17:BR17" si="26">IFERROR(RANK(AY17,$AY17:$BH17,0)+COUNTIF($AY17:AY17,AY17)-1,"")</f>
        <v/>
      </c>
      <c r="BJ17" s="225" t="str">
        <f t="shared" si="26"/>
        <v/>
      </c>
      <c r="BK17" s="225" t="str">
        <f t="shared" si="26"/>
        <v/>
      </c>
      <c r="BL17" s="225" t="str">
        <f t="shared" si="26"/>
        <v/>
      </c>
      <c r="BM17" s="225">
        <f t="shared" si="26"/>
        <v>1</v>
      </c>
      <c r="BN17" s="225" t="str">
        <f t="shared" si="26"/>
        <v/>
      </c>
      <c r="BO17" s="225" t="str">
        <f t="shared" si="26"/>
        <v/>
      </c>
      <c r="BP17" s="225">
        <f t="shared" si="26"/>
        <v>2</v>
      </c>
      <c r="BQ17" s="225">
        <f t="shared" si="26"/>
        <v>3</v>
      </c>
      <c r="BR17" s="225">
        <f t="shared" si="26"/>
        <v>4</v>
      </c>
      <c r="BS17" s="379" t="str">
        <f t="shared" ref="BS17:BS65" si="27">IF(D17&lt;R17,$D$15,"")</f>
        <v/>
      </c>
      <c r="BT17" s="377" t="str">
        <f t="shared" ref="BT17:BT65" si="28">IF(E17&lt;R17,$E$15,"")</f>
        <v/>
      </c>
      <c r="BU17" s="377" t="str">
        <f t="shared" ref="BU17:BU65" si="29">IF(F17&lt;R17,$F$15,"")</f>
        <v/>
      </c>
      <c r="BV17" s="377" t="str">
        <f t="shared" ref="BV17:BV65" si="30">IF(G17&lt;R17,$G$15,"")</f>
        <v/>
      </c>
      <c r="BW17" s="377" t="str">
        <f t="shared" ref="BW17:BW65" si="31">IF(H17&lt;R17,$H$15,"")</f>
        <v xml:space="preserve">mampu melakukan dialog sederhana tentang       فِيْ الفَصْلِ </v>
      </c>
      <c r="BX17" s="377" t="str">
        <f t="shared" ref="BX17:BX65" si="32">IF(I17&lt;R17,$I$15,"")</f>
        <v/>
      </c>
      <c r="BY17" s="377" t="str">
        <f t="shared" ref="BY17:BY65" si="33">IF(J17&lt;R17,$J$15,"")</f>
        <v/>
      </c>
      <c r="BZ17" s="377">
        <f t="shared" ref="BZ17:BZ65" si="34">IF(K17&lt;R17,$K$15,"")</f>
        <v>0</v>
      </c>
      <c r="CA17" s="377">
        <f t="shared" ref="CA17:CA65" si="35">IF(L17&lt;R17,$L$15,"")</f>
        <v>0</v>
      </c>
      <c r="CB17" s="377">
        <f t="shared" ref="CB17:CB65" si="36">IF(M17&lt;R17,$M$15,"")</f>
        <v>0</v>
      </c>
      <c r="CC17" s="257" t="str">
        <f t="shared" ref="CC17:CC65" si="37">CONCATENATE("Kompetensi dalam hal ",AO17,AP17,AQ17,AR17,AS17,AT17," sudah tercapai.")</f>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17" s="257" t="str">
        <f t="shared" ref="CD17:CD65" si="38">CONCATENATE("Kompetensi dalam hal ",BS17,BT17,BU17,BV17,BW17,", perlu ditingkatkan")</f>
        <v>Kompetensi dalam hal mampu melakukan dialog sederhana tentang       فِيْ الفَصْلِ , perlu ditingkatkan</v>
      </c>
    </row>
    <row r="18" spans="1:82" ht="13.5" customHeight="1">
      <c r="A18" s="190"/>
      <c r="B18" s="208">
        <f>'DATA PESERTA DIDIK'!A8</f>
        <v>3</v>
      </c>
      <c r="C18" s="248" t="str">
        <f>'DATA PESERTA DIDIK'!D8</f>
        <v>AKIRA KISSA ZHAFIRAH</v>
      </c>
      <c r="D18" s="297">
        <v>100</v>
      </c>
      <c r="E18" s="297">
        <v>100</v>
      </c>
      <c r="F18" s="297">
        <v>100</v>
      </c>
      <c r="G18" s="297">
        <v>100</v>
      </c>
      <c r="H18" s="297">
        <v>100</v>
      </c>
      <c r="I18" s="297">
        <v>100</v>
      </c>
      <c r="J18" s="297">
        <v>90</v>
      </c>
      <c r="K18" s="297"/>
      <c r="L18" s="297"/>
      <c r="M18" s="297"/>
      <c r="N18" s="252">
        <f t="shared" si="6"/>
        <v>98.571428571428569</v>
      </c>
      <c r="O18" s="298"/>
      <c r="P18" s="251">
        <v>90</v>
      </c>
      <c r="Q18" s="252">
        <f t="shared" si="11"/>
        <v>90</v>
      </c>
      <c r="R18" s="252">
        <f t="shared" si="12"/>
        <v>95.714285714285708</v>
      </c>
      <c r="S18" s="190"/>
      <c r="T18" s="190"/>
      <c r="U18" s="253">
        <f t="shared" ref="U18:AD18" si="39">IF(D18&gt;=$R$16,D18,"")</f>
        <v>100</v>
      </c>
      <c r="V18" s="253">
        <f t="shared" si="39"/>
        <v>100</v>
      </c>
      <c r="W18" s="253">
        <f t="shared" si="39"/>
        <v>100</v>
      </c>
      <c r="X18" s="253">
        <f t="shared" si="39"/>
        <v>100</v>
      </c>
      <c r="Y18" s="253">
        <f t="shared" si="39"/>
        <v>100</v>
      </c>
      <c r="Z18" s="253">
        <f t="shared" si="39"/>
        <v>100</v>
      </c>
      <c r="AA18" s="253">
        <f t="shared" si="39"/>
        <v>90</v>
      </c>
      <c r="AB18" s="253" t="str">
        <f t="shared" si="39"/>
        <v/>
      </c>
      <c r="AC18" s="253" t="str">
        <f t="shared" si="39"/>
        <v/>
      </c>
      <c r="AD18" s="253" t="str">
        <f t="shared" si="39"/>
        <v/>
      </c>
      <c r="AE18" s="254">
        <f t="shared" ref="AE18:AN18" si="40">IFERROR(RANK(U18,$U18:$AD18,0)+COUNTIF($U18:U18,U18)-1,"")</f>
        <v>1</v>
      </c>
      <c r="AF18" s="254">
        <f t="shared" si="40"/>
        <v>2</v>
      </c>
      <c r="AG18" s="254">
        <f t="shared" si="40"/>
        <v>3</v>
      </c>
      <c r="AH18" s="254">
        <f t="shared" si="40"/>
        <v>4</v>
      </c>
      <c r="AI18" s="254">
        <f t="shared" si="40"/>
        <v>5</v>
      </c>
      <c r="AJ18" s="254">
        <f t="shared" si="40"/>
        <v>6</v>
      </c>
      <c r="AK18" s="254">
        <f t="shared" si="40"/>
        <v>7</v>
      </c>
      <c r="AL18" s="254" t="str">
        <f t="shared" si="40"/>
        <v/>
      </c>
      <c r="AM18" s="254" t="str">
        <f t="shared" si="40"/>
        <v/>
      </c>
      <c r="AN18" s="254" t="str">
        <f t="shared" si="40"/>
        <v/>
      </c>
      <c r="AO18" s="379" t="str">
        <f t="shared" si="15"/>
        <v>mampu melakukan dialog sederhana tentang الأُسْرَةُ</v>
      </c>
      <c r="AP18" s="380" t="str">
        <f t="shared" si="16"/>
        <v>dapat menyalin kata dan kalimat tentang الأُسْرَةُ</v>
      </c>
      <c r="AQ18" s="380" t="str">
        <f t="shared" si="17"/>
        <v>mampu menyebutkan anggota keluarga  مُذَكَّرْ أَوْ مُؤَنَّثْ</v>
      </c>
      <c r="AR18" s="380" t="str">
        <f t="shared" si="18"/>
        <v>mampu menyusun kata menjadi kalimat sempurna tentang الأُسْرَةُ</v>
      </c>
      <c r="AS18" s="380" t="str">
        <f t="shared" si="19"/>
        <v xml:space="preserve">mampu melakukan dialog sederhana tentang       فِيْ الفَصْلِ </v>
      </c>
      <c r="AT18" s="380" t="str">
        <f t="shared" si="20"/>
        <v xml:space="preserve">mampu menyalin kata, kalimat dan menyusun kata menjadi kalimat sempurna tentang     فِيْ الفَصْلِ  </v>
      </c>
      <c r="AU18" s="380" t="str">
        <f t="shared" si="21"/>
        <v/>
      </c>
      <c r="AV18" s="380" t="str">
        <f t="shared" si="22"/>
        <v/>
      </c>
      <c r="AW18" s="380" t="str">
        <f t="shared" si="23"/>
        <v/>
      </c>
      <c r="AX18" s="380" t="str">
        <f t="shared" si="24"/>
        <v/>
      </c>
      <c r="AY18" s="299" t="str">
        <f t="shared" ref="AY18:BH18" si="41">IF(D18&lt;$R$16,D18,"")</f>
        <v/>
      </c>
      <c r="AZ18" s="299" t="str">
        <f t="shared" si="41"/>
        <v/>
      </c>
      <c r="BA18" s="299" t="str">
        <f t="shared" si="41"/>
        <v/>
      </c>
      <c r="BB18" s="299" t="str">
        <f t="shared" si="41"/>
        <v/>
      </c>
      <c r="BC18" s="299" t="str">
        <f t="shared" si="41"/>
        <v/>
      </c>
      <c r="BD18" s="299" t="str">
        <f t="shared" si="41"/>
        <v/>
      </c>
      <c r="BE18" s="299" t="str">
        <f t="shared" si="41"/>
        <v/>
      </c>
      <c r="BF18" s="299">
        <f t="shared" si="41"/>
        <v>0</v>
      </c>
      <c r="BG18" s="299">
        <f t="shared" si="41"/>
        <v>0</v>
      </c>
      <c r="BH18" s="299">
        <f t="shared" si="41"/>
        <v>0</v>
      </c>
      <c r="BI18" s="225" t="str">
        <f t="shared" ref="BI18:BR18" si="42">IFERROR(RANK(AY18,$AY18:$BH18,0)+COUNTIF($AY18:AY18,AY18)-1,"")</f>
        <v/>
      </c>
      <c r="BJ18" s="225" t="str">
        <f t="shared" si="42"/>
        <v/>
      </c>
      <c r="BK18" s="225" t="str">
        <f t="shared" si="42"/>
        <v/>
      </c>
      <c r="BL18" s="225" t="str">
        <f t="shared" si="42"/>
        <v/>
      </c>
      <c r="BM18" s="225" t="str">
        <f t="shared" si="42"/>
        <v/>
      </c>
      <c r="BN18" s="225" t="str">
        <f t="shared" si="42"/>
        <v/>
      </c>
      <c r="BO18" s="225" t="str">
        <f t="shared" si="42"/>
        <v/>
      </c>
      <c r="BP18" s="225">
        <f t="shared" si="42"/>
        <v>1</v>
      </c>
      <c r="BQ18" s="225">
        <f t="shared" si="42"/>
        <v>2</v>
      </c>
      <c r="BR18" s="225">
        <f t="shared" si="42"/>
        <v>3</v>
      </c>
      <c r="BS18" s="379" t="str">
        <f t="shared" si="27"/>
        <v/>
      </c>
      <c r="BT18" s="377" t="str">
        <f t="shared" si="28"/>
        <v/>
      </c>
      <c r="BU18" s="377" t="str">
        <f t="shared" si="29"/>
        <v/>
      </c>
      <c r="BV18" s="377" t="str">
        <f t="shared" si="30"/>
        <v/>
      </c>
      <c r="BW18" s="377" t="str">
        <f t="shared" si="31"/>
        <v/>
      </c>
      <c r="BX18" s="377" t="str">
        <f t="shared" si="32"/>
        <v/>
      </c>
      <c r="BY18" s="377" t="str">
        <f t="shared" si="33"/>
        <v xml:space="preserve"> mampu menyebutkan 10 kata benda di kelas </v>
      </c>
      <c r="BZ18" s="377">
        <f t="shared" si="34"/>
        <v>0</v>
      </c>
      <c r="CA18" s="377">
        <f t="shared" si="35"/>
        <v>0</v>
      </c>
      <c r="CB18" s="377">
        <f t="shared" si="36"/>
        <v>0</v>
      </c>
      <c r="CC18"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18" s="257" t="str">
        <f t="shared" si="38"/>
        <v>Kompetensi dalam hal , perlu ditingkatkan</v>
      </c>
    </row>
    <row r="19" spans="1:82" ht="13.5" customHeight="1">
      <c r="A19" s="190"/>
      <c r="B19" s="208">
        <f>'DATA PESERTA DIDIK'!A9</f>
        <v>4</v>
      </c>
      <c r="C19" s="248" t="str">
        <f>'DATA PESERTA DIDIK'!D9</f>
        <v>ALANA SALSABILA</v>
      </c>
      <c r="D19" s="297">
        <v>95</v>
      </c>
      <c r="E19" s="297">
        <v>95</v>
      </c>
      <c r="F19" s="297">
        <v>95</v>
      </c>
      <c r="G19" s="297">
        <v>95</v>
      </c>
      <c r="H19" s="297">
        <v>93</v>
      </c>
      <c r="I19" s="297">
        <v>95</v>
      </c>
      <c r="J19" s="297">
        <v>100</v>
      </c>
      <c r="K19" s="297"/>
      <c r="L19" s="297"/>
      <c r="M19" s="297"/>
      <c r="N19" s="252">
        <f t="shared" si="6"/>
        <v>95.428571428571431</v>
      </c>
      <c r="O19" s="298"/>
      <c r="P19" s="251">
        <v>90</v>
      </c>
      <c r="Q19" s="252">
        <f t="shared" si="11"/>
        <v>90</v>
      </c>
      <c r="R19" s="252">
        <f t="shared" si="12"/>
        <v>93.619047619047635</v>
      </c>
      <c r="S19" s="190"/>
      <c r="T19" s="190"/>
      <c r="U19" s="253">
        <f t="shared" ref="U19:AD19" si="43">IF(D19&gt;=$R$16,D19,"")</f>
        <v>95</v>
      </c>
      <c r="V19" s="253">
        <f t="shared" si="43"/>
        <v>95</v>
      </c>
      <c r="W19" s="253">
        <f t="shared" si="43"/>
        <v>95</v>
      </c>
      <c r="X19" s="253">
        <f t="shared" si="43"/>
        <v>95</v>
      </c>
      <c r="Y19" s="253">
        <f t="shared" si="43"/>
        <v>93</v>
      </c>
      <c r="Z19" s="253">
        <f t="shared" si="43"/>
        <v>95</v>
      </c>
      <c r="AA19" s="253">
        <f t="shared" si="43"/>
        <v>100</v>
      </c>
      <c r="AB19" s="253" t="str">
        <f t="shared" si="43"/>
        <v/>
      </c>
      <c r="AC19" s="253" t="str">
        <f t="shared" si="43"/>
        <v/>
      </c>
      <c r="AD19" s="253" t="str">
        <f t="shared" si="43"/>
        <v/>
      </c>
      <c r="AE19" s="254">
        <f t="shared" ref="AE19:AN19" si="44">IFERROR(RANK(U19,$U19:$AD19,0)+COUNTIF($U19:U19,U19)-1,"")</f>
        <v>2</v>
      </c>
      <c r="AF19" s="254">
        <f t="shared" si="44"/>
        <v>3</v>
      </c>
      <c r="AG19" s="254">
        <f t="shared" si="44"/>
        <v>4</v>
      </c>
      <c r="AH19" s="254">
        <f t="shared" si="44"/>
        <v>5</v>
      </c>
      <c r="AI19" s="254">
        <f t="shared" si="44"/>
        <v>7</v>
      </c>
      <c r="AJ19" s="254">
        <f t="shared" si="44"/>
        <v>6</v>
      </c>
      <c r="AK19" s="254">
        <f t="shared" si="44"/>
        <v>1</v>
      </c>
      <c r="AL19" s="254" t="str">
        <f t="shared" si="44"/>
        <v/>
      </c>
      <c r="AM19" s="254" t="str">
        <f t="shared" si="44"/>
        <v/>
      </c>
      <c r="AN19" s="254" t="str">
        <f t="shared" si="44"/>
        <v/>
      </c>
      <c r="AO19" s="379" t="str">
        <f t="shared" si="15"/>
        <v>mampu melakukan dialog sederhana tentang الأُسْرَةُ</v>
      </c>
      <c r="AP19" s="380" t="str">
        <f t="shared" si="16"/>
        <v>dapat menyalin kata dan kalimat tentang الأُسْرَةُ</v>
      </c>
      <c r="AQ19" s="380" t="str">
        <f t="shared" si="17"/>
        <v>mampu menyebutkan anggota keluarga  مُذَكَّرْ أَوْ مُؤَنَّثْ</v>
      </c>
      <c r="AR19" s="380" t="str">
        <f t="shared" si="18"/>
        <v>mampu menyusun kata menjadi kalimat sempurna tentang الأُسْرَةُ</v>
      </c>
      <c r="AS19" s="380" t="str">
        <f t="shared" si="19"/>
        <v/>
      </c>
      <c r="AT19" s="380" t="str">
        <f t="shared" si="20"/>
        <v xml:space="preserve">mampu menyalin kata, kalimat dan menyusun kata menjadi kalimat sempurna tentang     فِيْ الفَصْلِ  </v>
      </c>
      <c r="AU19" s="380" t="str">
        <f t="shared" si="21"/>
        <v xml:space="preserve"> mampu menyebutkan 10 kata benda di kelas </v>
      </c>
      <c r="AV19" s="380" t="str">
        <f t="shared" si="22"/>
        <v/>
      </c>
      <c r="AW19" s="380" t="str">
        <f t="shared" si="23"/>
        <v/>
      </c>
      <c r="AX19" s="380" t="str">
        <f t="shared" si="24"/>
        <v/>
      </c>
      <c r="AY19" s="299" t="str">
        <f t="shared" ref="AY19:BH19" si="45">IF(D19&lt;$R$16,D19,"")</f>
        <v/>
      </c>
      <c r="AZ19" s="299" t="str">
        <f t="shared" si="45"/>
        <v/>
      </c>
      <c r="BA19" s="299" t="str">
        <f t="shared" si="45"/>
        <v/>
      </c>
      <c r="BB19" s="299" t="str">
        <f t="shared" si="45"/>
        <v/>
      </c>
      <c r="BC19" s="299" t="str">
        <f t="shared" si="45"/>
        <v/>
      </c>
      <c r="BD19" s="299" t="str">
        <f t="shared" si="45"/>
        <v/>
      </c>
      <c r="BE19" s="299" t="str">
        <f t="shared" si="45"/>
        <v/>
      </c>
      <c r="BF19" s="299">
        <f t="shared" si="45"/>
        <v>0</v>
      </c>
      <c r="BG19" s="299">
        <f t="shared" si="45"/>
        <v>0</v>
      </c>
      <c r="BH19" s="299">
        <f t="shared" si="45"/>
        <v>0</v>
      </c>
      <c r="BI19" s="225" t="str">
        <f t="shared" ref="BI19:BR19" si="46">IFERROR(RANK(AY19,$AY19:$BH19,0)+COUNTIF($AY19:AY19,AY19)-1,"")</f>
        <v/>
      </c>
      <c r="BJ19" s="225" t="str">
        <f t="shared" si="46"/>
        <v/>
      </c>
      <c r="BK19" s="225" t="str">
        <f t="shared" si="46"/>
        <v/>
      </c>
      <c r="BL19" s="225" t="str">
        <f t="shared" si="46"/>
        <v/>
      </c>
      <c r="BM19" s="225" t="str">
        <f t="shared" si="46"/>
        <v/>
      </c>
      <c r="BN19" s="225" t="str">
        <f t="shared" si="46"/>
        <v/>
      </c>
      <c r="BO19" s="225" t="str">
        <f t="shared" si="46"/>
        <v/>
      </c>
      <c r="BP19" s="225">
        <f t="shared" si="46"/>
        <v>1</v>
      </c>
      <c r="BQ19" s="225">
        <f t="shared" si="46"/>
        <v>2</v>
      </c>
      <c r="BR19" s="225">
        <f t="shared" si="46"/>
        <v>3</v>
      </c>
      <c r="BS19" s="379" t="str">
        <f t="shared" si="27"/>
        <v/>
      </c>
      <c r="BT19" s="377" t="str">
        <f t="shared" si="28"/>
        <v/>
      </c>
      <c r="BU19" s="377" t="str">
        <f t="shared" si="29"/>
        <v/>
      </c>
      <c r="BV19" s="377" t="str">
        <f t="shared" si="30"/>
        <v/>
      </c>
      <c r="BW19" s="377" t="str">
        <f t="shared" si="31"/>
        <v xml:space="preserve">mampu melakukan dialog sederhana tentang       فِيْ الفَصْلِ </v>
      </c>
      <c r="BX19" s="377" t="str">
        <f t="shared" si="32"/>
        <v/>
      </c>
      <c r="BY19" s="377" t="str">
        <f t="shared" si="33"/>
        <v/>
      </c>
      <c r="BZ19" s="377">
        <f t="shared" si="34"/>
        <v>0</v>
      </c>
      <c r="CA19" s="377">
        <f t="shared" si="35"/>
        <v>0</v>
      </c>
      <c r="CB19" s="377">
        <f t="shared" si="36"/>
        <v>0</v>
      </c>
      <c r="CC19"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19" s="257" t="str">
        <f t="shared" si="38"/>
        <v>Kompetensi dalam hal mampu melakukan dialog sederhana tentang       فِيْ الفَصْلِ , perlu ditingkatkan</v>
      </c>
    </row>
    <row r="20" spans="1:82" ht="13.5" customHeight="1">
      <c r="A20" s="190"/>
      <c r="B20" s="208">
        <f>'DATA PESERTA DIDIK'!A10</f>
        <v>5</v>
      </c>
      <c r="C20" s="248" t="str">
        <f>'DATA PESERTA DIDIK'!D10</f>
        <v>ANDRA MAHARDIKA IBRAHIM</v>
      </c>
      <c r="D20" s="297">
        <v>100</v>
      </c>
      <c r="E20" s="297">
        <v>100</v>
      </c>
      <c r="F20" s="297">
        <v>100</v>
      </c>
      <c r="G20" s="297">
        <v>100</v>
      </c>
      <c r="H20" s="297">
        <v>100</v>
      </c>
      <c r="I20" s="297">
        <v>100</v>
      </c>
      <c r="J20" s="297">
        <v>80</v>
      </c>
      <c r="K20" s="297"/>
      <c r="L20" s="297"/>
      <c r="M20" s="297"/>
      <c r="N20" s="252">
        <f t="shared" si="6"/>
        <v>97.142857142857139</v>
      </c>
      <c r="O20" s="298"/>
      <c r="P20" s="251">
        <v>90</v>
      </c>
      <c r="Q20" s="252">
        <f t="shared" si="11"/>
        <v>90</v>
      </c>
      <c r="R20" s="252">
        <f t="shared" si="12"/>
        <v>94.761904761904759</v>
      </c>
      <c r="S20" s="190"/>
      <c r="T20" s="190"/>
      <c r="U20" s="253">
        <f t="shared" ref="U20:AD20" si="47">IF(D20&gt;=$R$16,D20,"")</f>
        <v>100</v>
      </c>
      <c r="V20" s="253">
        <f t="shared" si="47"/>
        <v>100</v>
      </c>
      <c r="W20" s="253">
        <f t="shared" si="47"/>
        <v>100</v>
      </c>
      <c r="X20" s="253">
        <f t="shared" si="47"/>
        <v>100</v>
      </c>
      <c r="Y20" s="253">
        <f t="shared" si="47"/>
        <v>100</v>
      </c>
      <c r="Z20" s="253">
        <f t="shared" si="47"/>
        <v>100</v>
      </c>
      <c r="AA20" s="253" t="str">
        <f t="shared" si="47"/>
        <v/>
      </c>
      <c r="AB20" s="253" t="str">
        <f t="shared" si="47"/>
        <v/>
      </c>
      <c r="AC20" s="253" t="str">
        <f t="shared" si="47"/>
        <v/>
      </c>
      <c r="AD20" s="253" t="str">
        <f t="shared" si="47"/>
        <v/>
      </c>
      <c r="AE20" s="254">
        <f t="shared" ref="AE20:AN20" si="48">IFERROR(RANK(U20,$U20:$AD20,0)+COUNTIF($U20:U20,U20)-1,"")</f>
        <v>1</v>
      </c>
      <c r="AF20" s="254">
        <f t="shared" si="48"/>
        <v>2</v>
      </c>
      <c r="AG20" s="254">
        <f t="shared" si="48"/>
        <v>3</v>
      </c>
      <c r="AH20" s="254">
        <f t="shared" si="48"/>
        <v>4</v>
      </c>
      <c r="AI20" s="254">
        <f t="shared" si="48"/>
        <v>5</v>
      </c>
      <c r="AJ20" s="254">
        <f t="shared" si="48"/>
        <v>6</v>
      </c>
      <c r="AK20" s="254" t="str">
        <f t="shared" si="48"/>
        <v/>
      </c>
      <c r="AL20" s="254" t="str">
        <f t="shared" si="48"/>
        <v/>
      </c>
      <c r="AM20" s="254" t="str">
        <f t="shared" si="48"/>
        <v/>
      </c>
      <c r="AN20" s="254" t="str">
        <f t="shared" si="48"/>
        <v/>
      </c>
      <c r="AO20" s="379" t="str">
        <f t="shared" si="15"/>
        <v>mampu melakukan dialog sederhana tentang الأُسْرَةُ</v>
      </c>
      <c r="AP20" s="380" t="str">
        <f t="shared" si="16"/>
        <v>dapat menyalin kata dan kalimat tentang الأُسْرَةُ</v>
      </c>
      <c r="AQ20" s="380" t="str">
        <f t="shared" si="17"/>
        <v>mampu menyebutkan anggota keluarga  مُذَكَّرْ أَوْ مُؤَنَّثْ</v>
      </c>
      <c r="AR20" s="380" t="str">
        <f t="shared" si="18"/>
        <v>mampu menyusun kata menjadi kalimat sempurna tentang الأُسْرَةُ</v>
      </c>
      <c r="AS20" s="380" t="str">
        <f t="shared" si="19"/>
        <v xml:space="preserve">mampu melakukan dialog sederhana tentang       فِيْ الفَصْلِ </v>
      </c>
      <c r="AT20" s="380" t="str">
        <f t="shared" si="20"/>
        <v xml:space="preserve">mampu menyalin kata, kalimat dan menyusun kata menjadi kalimat sempurna tentang     فِيْ الفَصْلِ  </v>
      </c>
      <c r="AU20" s="380" t="str">
        <f t="shared" si="21"/>
        <v/>
      </c>
      <c r="AV20" s="380" t="str">
        <f t="shared" si="22"/>
        <v/>
      </c>
      <c r="AW20" s="380" t="str">
        <f t="shared" si="23"/>
        <v/>
      </c>
      <c r="AX20" s="380" t="str">
        <f t="shared" si="24"/>
        <v/>
      </c>
      <c r="AY20" s="299" t="str">
        <f t="shared" ref="AY20:BH20" si="49">IF(D20&lt;$R$16,D20,"")</f>
        <v/>
      </c>
      <c r="AZ20" s="299" t="str">
        <f t="shared" si="49"/>
        <v/>
      </c>
      <c r="BA20" s="299" t="str">
        <f t="shared" si="49"/>
        <v/>
      </c>
      <c r="BB20" s="299" t="str">
        <f t="shared" si="49"/>
        <v/>
      </c>
      <c r="BC20" s="299" t="str">
        <f t="shared" si="49"/>
        <v/>
      </c>
      <c r="BD20" s="299" t="str">
        <f t="shared" si="49"/>
        <v/>
      </c>
      <c r="BE20" s="299">
        <f t="shared" si="49"/>
        <v>80</v>
      </c>
      <c r="BF20" s="299">
        <f t="shared" si="49"/>
        <v>0</v>
      </c>
      <c r="BG20" s="299">
        <f t="shared" si="49"/>
        <v>0</v>
      </c>
      <c r="BH20" s="299">
        <f t="shared" si="49"/>
        <v>0</v>
      </c>
      <c r="BI20" s="225" t="str">
        <f t="shared" ref="BI20:BR20" si="50">IFERROR(RANK(AY20,$AY20:$BH20,0)+COUNTIF($AY20:AY20,AY20)-1,"")</f>
        <v/>
      </c>
      <c r="BJ20" s="225" t="str">
        <f t="shared" si="50"/>
        <v/>
      </c>
      <c r="BK20" s="225" t="str">
        <f t="shared" si="50"/>
        <v/>
      </c>
      <c r="BL20" s="225" t="str">
        <f t="shared" si="50"/>
        <v/>
      </c>
      <c r="BM20" s="225" t="str">
        <f t="shared" si="50"/>
        <v/>
      </c>
      <c r="BN20" s="225" t="str">
        <f t="shared" si="50"/>
        <v/>
      </c>
      <c r="BO20" s="225">
        <f t="shared" si="50"/>
        <v>1</v>
      </c>
      <c r="BP20" s="225">
        <f t="shared" si="50"/>
        <v>2</v>
      </c>
      <c r="BQ20" s="225">
        <f t="shared" si="50"/>
        <v>3</v>
      </c>
      <c r="BR20" s="225">
        <f t="shared" si="50"/>
        <v>4</v>
      </c>
      <c r="BS20" s="379" t="str">
        <f t="shared" si="27"/>
        <v/>
      </c>
      <c r="BT20" s="377" t="str">
        <f t="shared" si="28"/>
        <v/>
      </c>
      <c r="BU20" s="377" t="str">
        <f t="shared" si="29"/>
        <v/>
      </c>
      <c r="BV20" s="377" t="str">
        <f t="shared" si="30"/>
        <v/>
      </c>
      <c r="BW20" s="377" t="str">
        <f t="shared" si="31"/>
        <v/>
      </c>
      <c r="BX20" s="377" t="str">
        <f t="shared" si="32"/>
        <v/>
      </c>
      <c r="BY20" s="377" t="str">
        <f t="shared" si="33"/>
        <v xml:space="preserve"> mampu menyebutkan 10 kata benda di kelas </v>
      </c>
      <c r="BZ20" s="377">
        <f t="shared" si="34"/>
        <v>0</v>
      </c>
      <c r="CA20" s="377">
        <f t="shared" si="35"/>
        <v>0</v>
      </c>
      <c r="CB20" s="377">
        <f t="shared" si="36"/>
        <v>0</v>
      </c>
      <c r="CC20"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20" s="257" t="str">
        <f t="shared" si="38"/>
        <v>Kompetensi dalam hal , perlu ditingkatkan</v>
      </c>
    </row>
    <row r="21" spans="1:82" ht="13.5" customHeight="1">
      <c r="A21" s="190"/>
      <c r="B21" s="208">
        <f>'DATA PESERTA DIDIK'!A11</f>
        <v>6</v>
      </c>
      <c r="C21" s="248" t="str">
        <f>'DATA PESERTA DIDIK'!D11</f>
        <v>ANINDYASWARI SEKAR TRIANDITA</v>
      </c>
      <c r="D21" s="297">
        <v>89</v>
      </c>
      <c r="E21" s="297">
        <v>89</v>
      </c>
      <c r="F21" s="297">
        <v>89</v>
      </c>
      <c r="G21" s="297">
        <v>89</v>
      </c>
      <c r="H21" s="297">
        <v>87</v>
      </c>
      <c r="I21" s="297">
        <v>89</v>
      </c>
      <c r="J21" s="297">
        <v>100</v>
      </c>
      <c r="K21" s="297"/>
      <c r="L21" s="297"/>
      <c r="M21" s="297"/>
      <c r="N21" s="252">
        <f t="shared" si="6"/>
        <v>90.285714285714292</v>
      </c>
      <c r="O21" s="298"/>
      <c r="P21" s="251">
        <v>90</v>
      </c>
      <c r="Q21" s="252">
        <f t="shared" si="11"/>
        <v>90</v>
      </c>
      <c r="R21" s="252">
        <f t="shared" si="12"/>
        <v>90.19047619047619</v>
      </c>
      <c r="S21" s="190"/>
      <c r="T21" s="190"/>
      <c r="U21" s="253" t="str">
        <f t="shared" ref="U21:AD21" si="51">IF(D21&gt;=$R$16,D21,"")</f>
        <v/>
      </c>
      <c r="V21" s="253" t="str">
        <f t="shared" si="51"/>
        <v/>
      </c>
      <c r="W21" s="253" t="str">
        <f t="shared" si="51"/>
        <v/>
      </c>
      <c r="X21" s="253" t="str">
        <f t="shared" si="51"/>
        <v/>
      </c>
      <c r="Y21" s="253" t="str">
        <f t="shared" si="51"/>
        <v/>
      </c>
      <c r="Z21" s="253" t="str">
        <f t="shared" si="51"/>
        <v/>
      </c>
      <c r="AA21" s="253">
        <f t="shared" si="51"/>
        <v>100</v>
      </c>
      <c r="AB21" s="253" t="str">
        <f t="shared" si="51"/>
        <v/>
      </c>
      <c r="AC21" s="253" t="str">
        <f t="shared" si="51"/>
        <v/>
      </c>
      <c r="AD21" s="253" t="str">
        <f t="shared" si="51"/>
        <v/>
      </c>
      <c r="AE21" s="254" t="str">
        <f t="shared" ref="AE21:AN21" si="52">IFERROR(RANK(U21,$U21:$AD21,0)+COUNTIF($U21:U21,U21)-1,"")</f>
        <v/>
      </c>
      <c r="AF21" s="254" t="str">
        <f t="shared" si="52"/>
        <v/>
      </c>
      <c r="AG21" s="254" t="str">
        <f t="shared" si="52"/>
        <v/>
      </c>
      <c r="AH21" s="254" t="str">
        <f t="shared" si="52"/>
        <v/>
      </c>
      <c r="AI21" s="254" t="str">
        <f t="shared" si="52"/>
        <v/>
      </c>
      <c r="AJ21" s="254" t="str">
        <f t="shared" si="52"/>
        <v/>
      </c>
      <c r="AK21" s="254">
        <f t="shared" si="52"/>
        <v>1</v>
      </c>
      <c r="AL21" s="254" t="str">
        <f t="shared" si="52"/>
        <v/>
      </c>
      <c r="AM21" s="254" t="str">
        <f t="shared" si="52"/>
        <v/>
      </c>
      <c r="AN21" s="254" t="str">
        <f t="shared" si="52"/>
        <v/>
      </c>
      <c r="AO21" s="379" t="str">
        <f t="shared" si="15"/>
        <v/>
      </c>
      <c r="AP21" s="380" t="str">
        <f t="shared" si="16"/>
        <v/>
      </c>
      <c r="AQ21" s="380" t="str">
        <f t="shared" si="17"/>
        <v/>
      </c>
      <c r="AR21" s="380" t="str">
        <f t="shared" si="18"/>
        <v/>
      </c>
      <c r="AS21" s="380" t="str">
        <f t="shared" si="19"/>
        <v/>
      </c>
      <c r="AT21" s="380" t="str">
        <f t="shared" si="20"/>
        <v/>
      </c>
      <c r="AU21" s="380" t="str">
        <f t="shared" si="21"/>
        <v xml:space="preserve"> mampu menyebutkan 10 kata benda di kelas </v>
      </c>
      <c r="AV21" s="380" t="str">
        <f t="shared" si="22"/>
        <v/>
      </c>
      <c r="AW21" s="380" t="str">
        <f t="shared" si="23"/>
        <v/>
      </c>
      <c r="AX21" s="380" t="str">
        <f t="shared" si="24"/>
        <v/>
      </c>
      <c r="AY21" s="299">
        <f t="shared" ref="AY21:BH21" si="53">IF(D21&lt;$R$16,D21,"")</f>
        <v>89</v>
      </c>
      <c r="AZ21" s="299">
        <f t="shared" si="53"/>
        <v>89</v>
      </c>
      <c r="BA21" s="299">
        <f t="shared" si="53"/>
        <v>89</v>
      </c>
      <c r="BB21" s="299">
        <f t="shared" si="53"/>
        <v>89</v>
      </c>
      <c r="BC21" s="299">
        <f t="shared" si="53"/>
        <v>87</v>
      </c>
      <c r="BD21" s="299">
        <f t="shared" si="53"/>
        <v>89</v>
      </c>
      <c r="BE21" s="299" t="str">
        <f t="shared" si="53"/>
        <v/>
      </c>
      <c r="BF21" s="299">
        <f t="shared" si="53"/>
        <v>0</v>
      </c>
      <c r="BG21" s="299">
        <f t="shared" si="53"/>
        <v>0</v>
      </c>
      <c r="BH21" s="299">
        <f t="shared" si="53"/>
        <v>0</v>
      </c>
      <c r="BI21" s="225">
        <f t="shared" ref="BI21:BR21" si="54">IFERROR(RANK(AY21,$AY21:$BH21,0)+COUNTIF($AY21:AY21,AY21)-1,"")</f>
        <v>1</v>
      </c>
      <c r="BJ21" s="225">
        <f t="shared" si="54"/>
        <v>2</v>
      </c>
      <c r="BK21" s="225">
        <f t="shared" si="54"/>
        <v>3</v>
      </c>
      <c r="BL21" s="225">
        <f t="shared" si="54"/>
        <v>4</v>
      </c>
      <c r="BM21" s="225">
        <f t="shared" si="54"/>
        <v>6</v>
      </c>
      <c r="BN21" s="225">
        <f t="shared" si="54"/>
        <v>5</v>
      </c>
      <c r="BO21" s="225" t="str">
        <f t="shared" si="54"/>
        <v/>
      </c>
      <c r="BP21" s="225">
        <f t="shared" si="54"/>
        <v>7</v>
      </c>
      <c r="BQ21" s="225">
        <f t="shared" si="54"/>
        <v>8</v>
      </c>
      <c r="BR21" s="225">
        <f t="shared" si="54"/>
        <v>9</v>
      </c>
      <c r="BS21" s="379" t="str">
        <f t="shared" si="27"/>
        <v>mampu melakukan dialog sederhana tentang الأُسْرَةُ</v>
      </c>
      <c r="BT21" s="377" t="str">
        <f t="shared" si="28"/>
        <v>dapat menyalin kata dan kalimat tentang الأُسْرَةُ</v>
      </c>
      <c r="BU21" s="377" t="str">
        <f t="shared" si="29"/>
        <v>mampu menyebutkan anggota keluarga  مُذَكَّرْ أَوْ مُؤَنَّثْ</v>
      </c>
      <c r="BV21" s="377" t="str">
        <f t="shared" si="30"/>
        <v>mampu menyusun kata menjadi kalimat sempurna tentang الأُسْرَةُ</v>
      </c>
      <c r="BW21" s="377" t="str">
        <f t="shared" si="31"/>
        <v xml:space="preserve">mampu melakukan dialog sederhana tentang       فِيْ الفَصْلِ </v>
      </c>
      <c r="BX21" s="377" t="str">
        <f t="shared" si="32"/>
        <v xml:space="preserve">mampu menyalin kata, kalimat dan menyusun kata menjadi kalimat sempurna tentang     فِيْ الفَصْلِ  </v>
      </c>
      <c r="BY21" s="377" t="str">
        <f t="shared" si="33"/>
        <v/>
      </c>
      <c r="BZ21" s="377">
        <f t="shared" si="34"/>
        <v>0</v>
      </c>
      <c r="CA21" s="377">
        <f t="shared" si="35"/>
        <v>0</v>
      </c>
      <c r="CB21" s="377">
        <f t="shared" si="36"/>
        <v>0</v>
      </c>
      <c r="CC21" s="257" t="str">
        <f t="shared" si="37"/>
        <v>Kompetensi dalam hal  sudah tercapai.</v>
      </c>
      <c r="CD21"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22" spans="1:82" ht="13.5" customHeight="1">
      <c r="A22" s="190"/>
      <c r="B22" s="208">
        <f>'DATA PESERTA DIDIK'!A12</f>
        <v>7</v>
      </c>
      <c r="C22" s="248" t="str">
        <f>'DATA PESERTA DIDIK'!D12</f>
        <v>AQUEENA NASYWAH ELSYIFANIE</v>
      </c>
      <c r="D22" s="297">
        <v>100</v>
      </c>
      <c r="E22" s="297">
        <v>100</v>
      </c>
      <c r="F22" s="297">
        <v>100</v>
      </c>
      <c r="G22" s="297">
        <v>100</v>
      </c>
      <c r="H22" s="297">
        <v>98</v>
      </c>
      <c r="I22" s="297">
        <v>100</v>
      </c>
      <c r="J22" s="297">
        <v>100</v>
      </c>
      <c r="K22" s="297"/>
      <c r="L22" s="297"/>
      <c r="M22" s="297"/>
      <c r="N22" s="252">
        <f t="shared" si="6"/>
        <v>99.714285714285708</v>
      </c>
      <c r="O22" s="298"/>
      <c r="P22" s="251">
        <v>90</v>
      </c>
      <c r="Q22" s="252">
        <f t="shared" si="11"/>
        <v>90</v>
      </c>
      <c r="R22" s="252">
        <f t="shared" si="12"/>
        <v>96.476190476190482</v>
      </c>
      <c r="S22" s="190"/>
      <c r="T22" s="190"/>
      <c r="U22" s="253">
        <f t="shared" ref="U22:AD22" si="55">IF(D22&gt;=$R$16,D22,"")</f>
        <v>100</v>
      </c>
      <c r="V22" s="253">
        <f t="shared" si="55"/>
        <v>100</v>
      </c>
      <c r="W22" s="253">
        <f t="shared" si="55"/>
        <v>100</v>
      </c>
      <c r="X22" s="253">
        <f t="shared" si="55"/>
        <v>100</v>
      </c>
      <c r="Y22" s="253">
        <f t="shared" si="55"/>
        <v>98</v>
      </c>
      <c r="Z22" s="253">
        <f t="shared" si="55"/>
        <v>100</v>
      </c>
      <c r="AA22" s="253">
        <f t="shared" si="55"/>
        <v>100</v>
      </c>
      <c r="AB22" s="253" t="str">
        <f t="shared" si="55"/>
        <v/>
      </c>
      <c r="AC22" s="253" t="str">
        <f t="shared" si="55"/>
        <v/>
      </c>
      <c r="AD22" s="253" t="str">
        <f t="shared" si="55"/>
        <v/>
      </c>
      <c r="AE22" s="254">
        <f t="shared" ref="AE22:AN22" si="56">IFERROR(RANK(U22,$U22:$AD22,0)+COUNTIF($U22:U22,U22)-1,"")</f>
        <v>1</v>
      </c>
      <c r="AF22" s="254">
        <f t="shared" si="56"/>
        <v>2</v>
      </c>
      <c r="AG22" s="254">
        <f t="shared" si="56"/>
        <v>3</v>
      </c>
      <c r="AH22" s="254">
        <f t="shared" si="56"/>
        <v>4</v>
      </c>
      <c r="AI22" s="254">
        <f t="shared" si="56"/>
        <v>7</v>
      </c>
      <c r="AJ22" s="254">
        <f t="shared" si="56"/>
        <v>5</v>
      </c>
      <c r="AK22" s="254">
        <f t="shared" si="56"/>
        <v>6</v>
      </c>
      <c r="AL22" s="254" t="str">
        <f t="shared" si="56"/>
        <v/>
      </c>
      <c r="AM22" s="254" t="str">
        <f t="shared" si="56"/>
        <v/>
      </c>
      <c r="AN22" s="254" t="str">
        <f t="shared" si="56"/>
        <v/>
      </c>
      <c r="AO22" s="379" t="str">
        <f t="shared" si="15"/>
        <v>mampu melakukan dialog sederhana tentang الأُسْرَةُ</v>
      </c>
      <c r="AP22" s="380" t="str">
        <f t="shared" si="16"/>
        <v>dapat menyalin kata dan kalimat tentang الأُسْرَةُ</v>
      </c>
      <c r="AQ22" s="380" t="str">
        <f t="shared" si="17"/>
        <v>mampu menyebutkan anggota keluarga  مُذَكَّرْ أَوْ مُؤَنَّثْ</v>
      </c>
      <c r="AR22" s="380" t="str">
        <f t="shared" si="18"/>
        <v>mampu menyusun kata menjadi kalimat sempurna tentang الأُسْرَةُ</v>
      </c>
      <c r="AS22" s="380" t="str">
        <f t="shared" si="19"/>
        <v xml:space="preserve">mampu melakukan dialog sederhana tentang       فِيْ الفَصْلِ </v>
      </c>
      <c r="AT22" s="380" t="str">
        <f t="shared" si="20"/>
        <v xml:space="preserve">mampu menyalin kata, kalimat dan menyusun kata menjadi kalimat sempurna tentang     فِيْ الفَصْلِ  </v>
      </c>
      <c r="AU22" s="380" t="str">
        <f t="shared" si="21"/>
        <v xml:space="preserve"> mampu menyebutkan 10 kata benda di kelas </v>
      </c>
      <c r="AV22" s="380" t="str">
        <f t="shared" si="22"/>
        <v/>
      </c>
      <c r="AW22" s="380" t="str">
        <f t="shared" si="23"/>
        <v/>
      </c>
      <c r="AX22" s="380" t="str">
        <f t="shared" si="24"/>
        <v/>
      </c>
      <c r="AY22" s="299" t="str">
        <f t="shared" ref="AY22:BH22" si="57">IF(D22&lt;$R$16,D22,"")</f>
        <v/>
      </c>
      <c r="AZ22" s="299" t="str">
        <f t="shared" si="57"/>
        <v/>
      </c>
      <c r="BA22" s="299" t="str">
        <f t="shared" si="57"/>
        <v/>
      </c>
      <c r="BB22" s="299" t="str">
        <f t="shared" si="57"/>
        <v/>
      </c>
      <c r="BC22" s="299" t="str">
        <f t="shared" si="57"/>
        <v/>
      </c>
      <c r="BD22" s="299" t="str">
        <f t="shared" si="57"/>
        <v/>
      </c>
      <c r="BE22" s="299" t="str">
        <f t="shared" si="57"/>
        <v/>
      </c>
      <c r="BF22" s="299">
        <f t="shared" si="57"/>
        <v>0</v>
      </c>
      <c r="BG22" s="299">
        <f t="shared" si="57"/>
        <v>0</v>
      </c>
      <c r="BH22" s="299">
        <f t="shared" si="57"/>
        <v>0</v>
      </c>
      <c r="BI22" s="225" t="str">
        <f t="shared" ref="BI22:BR22" si="58">IFERROR(RANK(AY22,$AY22:$BH22,0)+COUNTIF($AY22:AY22,AY22)-1,"")</f>
        <v/>
      </c>
      <c r="BJ22" s="225" t="str">
        <f t="shared" si="58"/>
        <v/>
      </c>
      <c r="BK22" s="225" t="str">
        <f t="shared" si="58"/>
        <v/>
      </c>
      <c r="BL22" s="225" t="str">
        <f t="shared" si="58"/>
        <v/>
      </c>
      <c r="BM22" s="225" t="str">
        <f t="shared" si="58"/>
        <v/>
      </c>
      <c r="BN22" s="225" t="str">
        <f t="shared" si="58"/>
        <v/>
      </c>
      <c r="BO22" s="225" t="str">
        <f t="shared" si="58"/>
        <v/>
      </c>
      <c r="BP22" s="225">
        <f t="shared" si="58"/>
        <v>1</v>
      </c>
      <c r="BQ22" s="225">
        <f t="shared" si="58"/>
        <v>2</v>
      </c>
      <c r="BR22" s="225">
        <f t="shared" si="58"/>
        <v>3</v>
      </c>
      <c r="BS22" s="379" t="str">
        <f t="shared" si="27"/>
        <v/>
      </c>
      <c r="BT22" s="377" t="str">
        <f t="shared" si="28"/>
        <v/>
      </c>
      <c r="BU22" s="377" t="str">
        <f t="shared" si="29"/>
        <v/>
      </c>
      <c r="BV22" s="377" t="str">
        <f t="shared" si="30"/>
        <v/>
      </c>
      <c r="BW22" s="377" t="str">
        <f t="shared" si="31"/>
        <v/>
      </c>
      <c r="BX22" s="377" t="str">
        <f t="shared" si="32"/>
        <v/>
      </c>
      <c r="BY22" s="377" t="str">
        <f t="shared" si="33"/>
        <v/>
      </c>
      <c r="BZ22" s="377">
        <f t="shared" si="34"/>
        <v>0</v>
      </c>
      <c r="CA22" s="377">
        <f t="shared" si="35"/>
        <v>0</v>
      </c>
      <c r="CB22" s="377">
        <f t="shared" si="36"/>
        <v>0</v>
      </c>
      <c r="CC22"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22" s="257" t="str">
        <f t="shared" si="38"/>
        <v>Kompetensi dalam hal , perlu ditingkatkan</v>
      </c>
    </row>
    <row r="23" spans="1:82" ht="13.5" customHeight="1">
      <c r="A23" s="190"/>
      <c r="B23" s="208">
        <f>'DATA PESERTA DIDIK'!A13</f>
        <v>8</v>
      </c>
      <c r="C23" s="248" t="str">
        <f>'DATA PESERTA DIDIK'!D13</f>
        <v>ARKA HANDY ADYA PURNOMO</v>
      </c>
      <c r="D23" s="297">
        <v>100</v>
      </c>
      <c r="E23" s="297">
        <v>100</v>
      </c>
      <c r="F23" s="297">
        <v>100</v>
      </c>
      <c r="G23" s="297">
        <v>100</v>
      </c>
      <c r="H23" s="297">
        <v>88</v>
      </c>
      <c r="I23" s="297">
        <v>100</v>
      </c>
      <c r="J23" s="297">
        <v>100</v>
      </c>
      <c r="K23" s="297"/>
      <c r="L23" s="297"/>
      <c r="M23" s="297"/>
      <c r="N23" s="252">
        <f t="shared" si="6"/>
        <v>98.285714285714292</v>
      </c>
      <c r="O23" s="298"/>
      <c r="P23" s="251">
        <v>90</v>
      </c>
      <c r="Q23" s="252">
        <f t="shared" si="11"/>
        <v>90</v>
      </c>
      <c r="R23" s="252">
        <f t="shared" si="12"/>
        <v>95.523809523809518</v>
      </c>
      <c r="S23" s="190"/>
      <c r="T23" s="190"/>
      <c r="U23" s="253">
        <f t="shared" ref="U23:AD23" si="59">IF(D23&gt;=$R$16,D23,"")</f>
        <v>100</v>
      </c>
      <c r="V23" s="253">
        <f t="shared" si="59"/>
        <v>100</v>
      </c>
      <c r="W23" s="253">
        <f t="shared" si="59"/>
        <v>100</v>
      </c>
      <c r="X23" s="253">
        <f t="shared" si="59"/>
        <v>100</v>
      </c>
      <c r="Y23" s="253" t="str">
        <f t="shared" si="59"/>
        <v/>
      </c>
      <c r="Z23" s="253">
        <f t="shared" si="59"/>
        <v>100</v>
      </c>
      <c r="AA23" s="253">
        <f t="shared" si="59"/>
        <v>100</v>
      </c>
      <c r="AB23" s="253" t="str">
        <f t="shared" si="59"/>
        <v/>
      </c>
      <c r="AC23" s="253" t="str">
        <f t="shared" si="59"/>
        <v/>
      </c>
      <c r="AD23" s="253" t="str">
        <f t="shared" si="59"/>
        <v/>
      </c>
      <c r="AE23" s="254">
        <f t="shared" ref="AE23:AN23" si="60">IFERROR(RANK(U23,$U23:$AD23,0)+COUNTIF($U23:U23,U23)-1,"")</f>
        <v>1</v>
      </c>
      <c r="AF23" s="254">
        <f t="shared" si="60"/>
        <v>2</v>
      </c>
      <c r="AG23" s="254">
        <f t="shared" si="60"/>
        <v>3</v>
      </c>
      <c r="AH23" s="254">
        <f t="shared" si="60"/>
        <v>4</v>
      </c>
      <c r="AI23" s="254" t="str">
        <f t="shared" si="60"/>
        <v/>
      </c>
      <c r="AJ23" s="254">
        <f t="shared" si="60"/>
        <v>5</v>
      </c>
      <c r="AK23" s="254">
        <f t="shared" si="60"/>
        <v>6</v>
      </c>
      <c r="AL23" s="254" t="str">
        <f t="shared" si="60"/>
        <v/>
      </c>
      <c r="AM23" s="254" t="str">
        <f t="shared" si="60"/>
        <v/>
      </c>
      <c r="AN23" s="254" t="str">
        <f t="shared" si="60"/>
        <v/>
      </c>
      <c r="AO23" s="379" t="str">
        <f t="shared" si="15"/>
        <v>mampu melakukan dialog sederhana tentang الأُسْرَةُ</v>
      </c>
      <c r="AP23" s="380" t="str">
        <f t="shared" si="16"/>
        <v>dapat menyalin kata dan kalimat tentang الأُسْرَةُ</v>
      </c>
      <c r="AQ23" s="380" t="str">
        <f t="shared" si="17"/>
        <v>mampu menyebutkan anggota keluarga  مُذَكَّرْ أَوْ مُؤَنَّثْ</v>
      </c>
      <c r="AR23" s="380" t="str">
        <f t="shared" si="18"/>
        <v>mampu menyusun kata menjadi kalimat sempurna tentang الأُسْرَةُ</v>
      </c>
      <c r="AS23" s="380" t="str">
        <f t="shared" si="19"/>
        <v/>
      </c>
      <c r="AT23" s="380" t="str">
        <f t="shared" si="20"/>
        <v xml:space="preserve">mampu menyalin kata, kalimat dan menyusun kata menjadi kalimat sempurna tentang     فِيْ الفَصْلِ  </v>
      </c>
      <c r="AU23" s="380" t="str">
        <f t="shared" si="21"/>
        <v xml:space="preserve"> mampu menyebutkan 10 kata benda di kelas </v>
      </c>
      <c r="AV23" s="380" t="str">
        <f t="shared" si="22"/>
        <v/>
      </c>
      <c r="AW23" s="380" t="str">
        <f t="shared" si="23"/>
        <v/>
      </c>
      <c r="AX23" s="380" t="str">
        <f t="shared" si="24"/>
        <v/>
      </c>
      <c r="AY23" s="299" t="str">
        <f t="shared" ref="AY23:BH23" si="61">IF(D23&lt;$R$16,D23,"")</f>
        <v/>
      </c>
      <c r="AZ23" s="299" t="str">
        <f t="shared" si="61"/>
        <v/>
      </c>
      <c r="BA23" s="299" t="str">
        <f t="shared" si="61"/>
        <v/>
      </c>
      <c r="BB23" s="299" t="str">
        <f t="shared" si="61"/>
        <v/>
      </c>
      <c r="BC23" s="299">
        <f t="shared" si="61"/>
        <v>88</v>
      </c>
      <c r="BD23" s="299" t="str">
        <f t="shared" si="61"/>
        <v/>
      </c>
      <c r="BE23" s="299" t="str">
        <f t="shared" si="61"/>
        <v/>
      </c>
      <c r="BF23" s="299">
        <f t="shared" si="61"/>
        <v>0</v>
      </c>
      <c r="BG23" s="299">
        <f t="shared" si="61"/>
        <v>0</v>
      </c>
      <c r="BH23" s="299">
        <f t="shared" si="61"/>
        <v>0</v>
      </c>
      <c r="BI23" s="225" t="str">
        <f t="shared" ref="BI23:BR23" si="62">IFERROR(RANK(AY23,$AY23:$BH23,0)+COUNTIF($AY23:AY23,AY23)-1,"")</f>
        <v/>
      </c>
      <c r="BJ23" s="225" t="str">
        <f t="shared" si="62"/>
        <v/>
      </c>
      <c r="BK23" s="225" t="str">
        <f t="shared" si="62"/>
        <v/>
      </c>
      <c r="BL23" s="225" t="str">
        <f t="shared" si="62"/>
        <v/>
      </c>
      <c r="BM23" s="225">
        <f t="shared" si="62"/>
        <v>1</v>
      </c>
      <c r="BN23" s="225" t="str">
        <f t="shared" si="62"/>
        <v/>
      </c>
      <c r="BO23" s="225" t="str">
        <f t="shared" si="62"/>
        <v/>
      </c>
      <c r="BP23" s="225">
        <f t="shared" si="62"/>
        <v>2</v>
      </c>
      <c r="BQ23" s="225">
        <f t="shared" si="62"/>
        <v>3</v>
      </c>
      <c r="BR23" s="225">
        <f t="shared" si="62"/>
        <v>4</v>
      </c>
      <c r="BS23" s="379" t="str">
        <f t="shared" si="27"/>
        <v/>
      </c>
      <c r="BT23" s="377" t="str">
        <f t="shared" si="28"/>
        <v/>
      </c>
      <c r="BU23" s="377" t="str">
        <f t="shared" si="29"/>
        <v/>
      </c>
      <c r="BV23" s="377" t="str">
        <f t="shared" si="30"/>
        <v/>
      </c>
      <c r="BW23" s="377" t="str">
        <f t="shared" si="31"/>
        <v xml:space="preserve">mampu melakukan dialog sederhana tentang       فِيْ الفَصْلِ </v>
      </c>
      <c r="BX23" s="377" t="str">
        <f t="shared" si="32"/>
        <v/>
      </c>
      <c r="BY23" s="377" t="str">
        <f t="shared" si="33"/>
        <v/>
      </c>
      <c r="BZ23" s="377">
        <f t="shared" si="34"/>
        <v>0</v>
      </c>
      <c r="CA23" s="377">
        <f t="shared" si="35"/>
        <v>0</v>
      </c>
      <c r="CB23" s="377">
        <f t="shared" si="36"/>
        <v>0</v>
      </c>
      <c r="CC23"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23" s="257" t="str">
        <f t="shared" si="38"/>
        <v>Kompetensi dalam hal mampu melakukan dialog sederhana tentang       فِيْ الفَصْلِ , perlu ditingkatkan</v>
      </c>
    </row>
    <row r="24" spans="1:82" ht="13.5" customHeight="1">
      <c r="A24" s="190"/>
      <c r="B24" s="208">
        <f>'DATA PESERTA DIDIK'!A14</f>
        <v>9</v>
      </c>
      <c r="C24" s="248" t="str">
        <f>'DATA PESERTA DIDIK'!D14</f>
        <v>AYASHA FIORA SASHUDI</v>
      </c>
      <c r="D24" s="297">
        <v>100</v>
      </c>
      <c r="E24" s="297">
        <v>100</v>
      </c>
      <c r="F24" s="297">
        <v>100</v>
      </c>
      <c r="G24" s="297">
        <v>100</v>
      </c>
      <c r="H24" s="297">
        <v>100</v>
      </c>
      <c r="I24" s="297">
        <v>100</v>
      </c>
      <c r="J24" s="297">
        <v>90</v>
      </c>
      <c r="K24" s="297"/>
      <c r="L24" s="297"/>
      <c r="M24" s="297"/>
      <c r="N24" s="252">
        <f t="shared" si="6"/>
        <v>98.571428571428569</v>
      </c>
      <c r="O24" s="298"/>
      <c r="P24" s="251">
        <v>90</v>
      </c>
      <c r="Q24" s="252">
        <f t="shared" si="11"/>
        <v>90</v>
      </c>
      <c r="R24" s="252">
        <f t="shared" si="12"/>
        <v>95.714285714285708</v>
      </c>
      <c r="S24" s="190"/>
      <c r="T24" s="190"/>
      <c r="U24" s="253">
        <f t="shared" ref="U24:AD24" si="63">IF(D24&gt;=$R$16,D24,"")</f>
        <v>100</v>
      </c>
      <c r="V24" s="253">
        <f t="shared" si="63"/>
        <v>100</v>
      </c>
      <c r="W24" s="253">
        <f t="shared" si="63"/>
        <v>100</v>
      </c>
      <c r="X24" s="253">
        <f t="shared" si="63"/>
        <v>100</v>
      </c>
      <c r="Y24" s="253">
        <f t="shared" si="63"/>
        <v>100</v>
      </c>
      <c r="Z24" s="253">
        <f t="shared" si="63"/>
        <v>100</v>
      </c>
      <c r="AA24" s="253">
        <f t="shared" si="63"/>
        <v>90</v>
      </c>
      <c r="AB24" s="253" t="str">
        <f t="shared" si="63"/>
        <v/>
      </c>
      <c r="AC24" s="253" t="str">
        <f t="shared" si="63"/>
        <v/>
      </c>
      <c r="AD24" s="253" t="str">
        <f t="shared" si="63"/>
        <v/>
      </c>
      <c r="AE24" s="254">
        <f t="shared" ref="AE24:AN24" si="64">IFERROR(RANK(U24,$U24:$AD24,0)+COUNTIF($U24:U24,U24)-1,"")</f>
        <v>1</v>
      </c>
      <c r="AF24" s="254">
        <f t="shared" si="64"/>
        <v>2</v>
      </c>
      <c r="AG24" s="254">
        <f t="shared" si="64"/>
        <v>3</v>
      </c>
      <c r="AH24" s="254">
        <f t="shared" si="64"/>
        <v>4</v>
      </c>
      <c r="AI24" s="254">
        <f t="shared" si="64"/>
        <v>5</v>
      </c>
      <c r="AJ24" s="254">
        <f t="shared" si="64"/>
        <v>6</v>
      </c>
      <c r="AK24" s="254">
        <f t="shared" si="64"/>
        <v>7</v>
      </c>
      <c r="AL24" s="254" t="str">
        <f t="shared" si="64"/>
        <v/>
      </c>
      <c r="AM24" s="254" t="str">
        <f t="shared" si="64"/>
        <v/>
      </c>
      <c r="AN24" s="254" t="str">
        <f t="shared" si="64"/>
        <v/>
      </c>
      <c r="AO24" s="379" t="str">
        <f t="shared" si="15"/>
        <v>mampu melakukan dialog sederhana tentang الأُسْرَةُ</v>
      </c>
      <c r="AP24" s="380" t="str">
        <f t="shared" si="16"/>
        <v>dapat menyalin kata dan kalimat tentang الأُسْرَةُ</v>
      </c>
      <c r="AQ24" s="380" t="str">
        <f t="shared" si="17"/>
        <v>mampu menyebutkan anggota keluarga  مُذَكَّرْ أَوْ مُؤَنَّثْ</v>
      </c>
      <c r="AR24" s="380" t="str">
        <f t="shared" si="18"/>
        <v>mampu menyusun kata menjadi kalimat sempurna tentang الأُسْرَةُ</v>
      </c>
      <c r="AS24" s="380" t="str">
        <f t="shared" si="19"/>
        <v xml:space="preserve">mampu melakukan dialog sederhana tentang       فِيْ الفَصْلِ </v>
      </c>
      <c r="AT24" s="380" t="str">
        <f t="shared" si="20"/>
        <v xml:space="preserve">mampu menyalin kata, kalimat dan menyusun kata menjadi kalimat sempurna tentang     فِيْ الفَصْلِ  </v>
      </c>
      <c r="AU24" s="380" t="str">
        <f t="shared" si="21"/>
        <v/>
      </c>
      <c r="AV24" s="380" t="str">
        <f t="shared" si="22"/>
        <v/>
      </c>
      <c r="AW24" s="380" t="str">
        <f t="shared" si="23"/>
        <v/>
      </c>
      <c r="AX24" s="380" t="str">
        <f t="shared" si="24"/>
        <v/>
      </c>
      <c r="AY24" s="299" t="str">
        <f t="shared" ref="AY24:BH24" si="65">IF(D24&lt;$R$16,D24,"")</f>
        <v/>
      </c>
      <c r="AZ24" s="299" t="str">
        <f t="shared" si="65"/>
        <v/>
      </c>
      <c r="BA24" s="299" t="str">
        <f t="shared" si="65"/>
        <v/>
      </c>
      <c r="BB24" s="299" t="str">
        <f t="shared" si="65"/>
        <v/>
      </c>
      <c r="BC24" s="299" t="str">
        <f t="shared" si="65"/>
        <v/>
      </c>
      <c r="BD24" s="299" t="str">
        <f t="shared" si="65"/>
        <v/>
      </c>
      <c r="BE24" s="299" t="str">
        <f t="shared" si="65"/>
        <v/>
      </c>
      <c r="BF24" s="299">
        <f t="shared" si="65"/>
        <v>0</v>
      </c>
      <c r="BG24" s="299">
        <f t="shared" si="65"/>
        <v>0</v>
      </c>
      <c r="BH24" s="299">
        <f t="shared" si="65"/>
        <v>0</v>
      </c>
      <c r="BI24" s="225" t="str">
        <f t="shared" ref="BI24:BR24" si="66">IFERROR(RANK(AY24,$AY24:$BH24,0)+COUNTIF($AY24:AY24,AY24)-1,"")</f>
        <v/>
      </c>
      <c r="BJ24" s="225" t="str">
        <f t="shared" si="66"/>
        <v/>
      </c>
      <c r="BK24" s="225" t="str">
        <f t="shared" si="66"/>
        <v/>
      </c>
      <c r="BL24" s="225" t="str">
        <f t="shared" si="66"/>
        <v/>
      </c>
      <c r="BM24" s="225" t="str">
        <f t="shared" si="66"/>
        <v/>
      </c>
      <c r="BN24" s="225" t="str">
        <f t="shared" si="66"/>
        <v/>
      </c>
      <c r="BO24" s="225" t="str">
        <f t="shared" si="66"/>
        <v/>
      </c>
      <c r="BP24" s="225">
        <f t="shared" si="66"/>
        <v>1</v>
      </c>
      <c r="BQ24" s="225">
        <f t="shared" si="66"/>
        <v>2</v>
      </c>
      <c r="BR24" s="225">
        <f t="shared" si="66"/>
        <v>3</v>
      </c>
      <c r="BS24" s="379" t="str">
        <f t="shared" si="27"/>
        <v/>
      </c>
      <c r="BT24" s="377" t="str">
        <f t="shared" si="28"/>
        <v/>
      </c>
      <c r="BU24" s="377" t="str">
        <f t="shared" si="29"/>
        <v/>
      </c>
      <c r="BV24" s="377" t="str">
        <f t="shared" si="30"/>
        <v/>
      </c>
      <c r="BW24" s="377" t="str">
        <f t="shared" si="31"/>
        <v/>
      </c>
      <c r="BX24" s="377" t="str">
        <f t="shared" si="32"/>
        <v/>
      </c>
      <c r="BY24" s="377" t="str">
        <f t="shared" si="33"/>
        <v xml:space="preserve"> mampu menyebutkan 10 kata benda di kelas </v>
      </c>
      <c r="BZ24" s="377">
        <f t="shared" si="34"/>
        <v>0</v>
      </c>
      <c r="CA24" s="377">
        <f t="shared" si="35"/>
        <v>0</v>
      </c>
      <c r="CB24" s="377">
        <f t="shared" si="36"/>
        <v>0</v>
      </c>
      <c r="CC24"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24" s="257" t="str">
        <f t="shared" si="38"/>
        <v>Kompetensi dalam hal , perlu ditingkatkan</v>
      </c>
    </row>
    <row r="25" spans="1:82" ht="13.5" customHeight="1">
      <c r="A25" s="190"/>
      <c r="B25" s="208">
        <f>'DATA PESERTA DIDIK'!A15</f>
        <v>10</v>
      </c>
      <c r="C25" s="248" t="str">
        <f>'DATA PESERTA DIDIK'!D15</f>
        <v>AZ-ZAHIRA FII'SABILILLAH</v>
      </c>
      <c r="D25" s="297">
        <v>100</v>
      </c>
      <c r="E25" s="297">
        <v>100</v>
      </c>
      <c r="F25" s="297">
        <v>100</v>
      </c>
      <c r="G25" s="297">
        <v>100</v>
      </c>
      <c r="H25" s="297">
        <v>99</v>
      </c>
      <c r="I25" s="297">
        <v>100</v>
      </c>
      <c r="J25" s="297">
        <v>90</v>
      </c>
      <c r="K25" s="297"/>
      <c r="L25" s="297"/>
      <c r="M25" s="297"/>
      <c r="N25" s="252">
        <f t="shared" si="6"/>
        <v>98.428571428571431</v>
      </c>
      <c r="O25" s="298"/>
      <c r="P25" s="251">
        <v>90</v>
      </c>
      <c r="Q25" s="252">
        <f t="shared" si="11"/>
        <v>90</v>
      </c>
      <c r="R25" s="252">
        <f t="shared" si="12"/>
        <v>95.619047619047635</v>
      </c>
      <c r="S25" s="190"/>
      <c r="T25" s="190"/>
      <c r="U25" s="253">
        <f t="shared" ref="U25:AD25" si="67">IF(D25&gt;=$R$16,D25,"")</f>
        <v>100</v>
      </c>
      <c r="V25" s="253">
        <f t="shared" si="67"/>
        <v>100</v>
      </c>
      <c r="W25" s="253">
        <f t="shared" si="67"/>
        <v>100</v>
      </c>
      <c r="X25" s="253">
        <f t="shared" si="67"/>
        <v>100</v>
      </c>
      <c r="Y25" s="253">
        <f t="shared" si="67"/>
        <v>99</v>
      </c>
      <c r="Z25" s="253">
        <f t="shared" si="67"/>
        <v>100</v>
      </c>
      <c r="AA25" s="253">
        <f t="shared" si="67"/>
        <v>90</v>
      </c>
      <c r="AB25" s="253" t="str">
        <f t="shared" si="67"/>
        <v/>
      </c>
      <c r="AC25" s="253" t="str">
        <f t="shared" si="67"/>
        <v/>
      </c>
      <c r="AD25" s="253" t="str">
        <f t="shared" si="67"/>
        <v/>
      </c>
      <c r="AE25" s="254">
        <f t="shared" ref="AE25:AN25" si="68">IFERROR(RANK(U25,$U25:$AD25,0)+COUNTIF($U25:U25,U25)-1,"")</f>
        <v>1</v>
      </c>
      <c r="AF25" s="254">
        <f t="shared" si="68"/>
        <v>2</v>
      </c>
      <c r="AG25" s="254">
        <f t="shared" si="68"/>
        <v>3</v>
      </c>
      <c r="AH25" s="254">
        <f t="shared" si="68"/>
        <v>4</v>
      </c>
      <c r="AI25" s="254">
        <f t="shared" si="68"/>
        <v>6</v>
      </c>
      <c r="AJ25" s="254">
        <f t="shared" si="68"/>
        <v>5</v>
      </c>
      <c r="AK25" s="254">
        <f t="shared" si="68"/>
        <v>7</v>
      </c>
      <c r="AL25" s="254" t="str">
        <f t="shared" si="68"/>
        <v/>
      </c>
      <c r="AM25" s="254" t="str">
        <f t="shared" si="68"/>
        <v/>
      </c>
      <c r="AN25" s="254" t="str">
        <f t="shared" si="68"/>
        <v/>
      </c>
      <c r="AO25" s="379" t="str">
        <f t="shared" si="15"/>
        <v>mampu melakukan dialog sederhana tentang الأُسْرَةُ</v>
      </c>
      <c r="AP25" s="380" t="str">
        <f t="shared" si="16"/>
        <v>dapat menyalin kata dan kalimat tentang الأُسْرَةُ</v>
      </c>
      <c r="AQ25" s="380" t="str">
        <f t="shared" si="17"/>
        <v>mampu menyebutkan anggota keluarga  مُذَكَّرْ أَوْ مُؤَنَّثْ</v>
      </c>
      <c r="AR25" s="380" t="str">
        <f t="shared" si="18"/>
        <v>mampu menyusun kata menjadi kalimat sempurna tentang الأُسْرَةُ</v>
      </c>
      <c r="AS25" s="380" t="str">
        <f t="shared" si="19"/>
        <v xml:space="preserve">mampu melakukan dialog sederhana tentang       فِيْ الفَصْلِ </v>
      </c>
      <c r="AT25" s="380" t="str">
        <f t="shared" si="20"/>
        <v xml:space="preserve">mampu menyalin kata, kalimat dan menyusun kata menjadi kalimat sempurna tentang     فِيْ الفَصْلِ  </v>
      </c>
      <c r="AU25" s="380" t="str">
        <f t="shared" si="21"/>
        <v/>
      </c>
      <c r="AV25" s="380" t="str">
        <f t="shared" si="22"/>
        <v/>
      </c>
      <c r="AW25" s="380" t="str">
        <f t="shared" si="23"/>
        <v/>
      </c>
      <c r="AX25" s="380" t="str">
        <f t="shared" si="24"/>
        <v/>
      </c>
      <c r="AY25" s="299" t="str">
        <f t="shared" ref="AY25:BH25" si="69">IF(D25&lt;$R$16,D25,"")</f>
        <v/>
      </c>
      <c r="AZ25" s="299" t="str">
        <f t="shared" si="69"/>
        <v/>
      </c>
      <c r="BA25" s="299" t="str">
        <f t="shared" si="69"/>
        <v/>
      </c>
      <c r="BB25" s="299" t="str">
        <f t="shared" si="69"/>
        <v/>
      </c>
      <c r="BC25" s="299" t="str">
        <f t="shared" si="69"/>
        <v/>
      </c>
      <c r="BD25" s="299" t="str">
        <f t="shared" si="69"/>
        <v/>
      </c>
      <c r="BE25" s="299" t="str">
        <f t="shared" si="69"/>
        <v/>
      </c>
      <c r="BF25" s="299">
        <f t="shared" si="69"/>
        <v>0</v>
      </c>
      <c r="BG25" s="299">
        <f t="shared" si="69"/>
        <v>0</v>
      </c>
      <c r="BH25" s="299">
        <f t="shared" si="69"/>
        <v>0</v>
      </c>
      <c r="BI25" s="225" t="str">
        <f t="shared" ref="BI25:BR25" si="70">IFERROR(RANK(AY25,$AY25:$BH25,0)+COUNTIF($AY25:AY25,AY25)-1,"")</f>
        <v/>
      </c>
      <c r="BJ25" s="225" t="str">
        <f t="shared" si="70"/>
        <v/>
      </c>
      <c r="BK25" s="225" t="str">
        <f t="shared" si="70"/>
        <v/>
      </c>
      <c r="BL25" s="225" t="str">
        <f t="shared" si="70"/>
        <v/>
      </c>
      <c r="BM25" s="225" t="str">
        <f t="shared" si="70"/>
        <v/>
      </c>
      <c r="BN25" s="225" t="str">
        <f t="shared" si="70"/>
        <v/>
      </c>
      <c r="BO25" s="225" t="str">
        <f t="shared" si="70"/>
        <v/>
      </c>
      <c r="BP25" s="225">
        <f t="shared" si="70"/>
        <v>1</v>
      </c>
      <c r="BQ25" s="225">
        <f t="shared" si="70"/>
        <v>2</v>
      </c>
      <c r="BR25" s="225">
        <f t="shared" si="70"/>
        <v>3</v>
      </c>
      <c r="BS25" s="379" t="str">
        <f t="shared" si="27"/>
        <v/>
      </c>
      <c r="BT25" s="377" t="str">
        <f t="shared" si="28"/>
        <v/>
      </c>
      <c r="BU25" s="377" t="str">
        <f t="shared" si="29"/>
        <v/>
      </c>
      <c r="BV25" s="377" t="str">
        <f t="shared" si="30"/>
        <v/>
      </c>
      <c r="BW25" s="377" t="str">
        <f t="shared" si="31"/>
        <v/>
      </c>
      <c r="BX25" s="377" t="str">
        <f t="shared" si="32"/>
        <v/>
      </c>
      <c r="BY25" s="377" t="str">
        <f t="shared" si="33"/>
        <v xml:space="preserve"> mampu menyebutkan 10 kata benda di kelas </v>
      </c>
      <c r="BZ25" s="377">
        <f t="shared" si="34"/>
        <v>0</v>
      </c>
      <c r="CA25" s="377">
        <f t="shared" si="35"/>
        <v>0</v>
      </c>
      <c r="CB25" s="377">
        <f t="shared" si="36"/>
        <v>0</v>
      </c>
      <c r="CC25"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25" s="257" t="str">
        <f t="shared" si="38"/>
        <v>Kompetensi dalam hal , perlu ditingkatkan</v>
      </c>
    </row>
    <row r="26" spans="1:82" ht="13.5" customHeight="1">
      <c r="A26" s="190"/>
      <c r="B26" s="208">
        <f>'DATA PESERTA DIDIK'!A16</f>
        <v>11</v>
      </c>
      <c r="C26" s="248" t="str">
        <f>'DATA PESERTA DIDIK'!D16</f>
        <v>CHERYL FELICIA PUTRI</v>
      </c>
      <c r="D26" s="297">
        <v>90</v>
      </c>
      <c r="E26" s="297">
        <v>90</v>
      </c>
      <c r="F26" s="297">
        <v>90</v>
      </c>
      <c r="G26" s="297">
        <v>90</v>
      </c>
      <c r="H26" s="297">
        <v>88</v>
      </c>
      <c r="I26" s="297">
        <v>90</v>
      </c>
      <c r="J26" s="297">
        <v>100</v>
      </c>
      <c r="K26" s="297"/>
      <c r="L26" s="297"/>
      <c r="M26" s="297"/>
      <c r="N26" s="252">
        <f t="shared" si="6"/>
        <v>91.142857142857139</v>
      </c>
      <c r="O26" s="298"/>
      <c r="P26" s="251">
        <v>90</v>
      </c>
      <c r="Q26" s="252">
        <f t="shared" si="11"/>
        <v>90</v>
      </c>
      <c r="R26" s="252">
        <f t="shared" si="12"/>
        <v>90.761904761904759</v>
      </c>
      <c r="S26" s="190"/>
      <c r="T26" s="190"/>
      <c r="U26" s="253">
        <f t="shared" ref="U26:AD26" si="71">IF(D26&gt;=$R$16,D26,"")</f>
        <v>90</v>
      </c>
      <c r="V26" s="253">
        <f t="shared" si="71"/>
        <v>90</v>
      </c>
      <c r="W26" s="253">
        <f t="shared" si="71"/>
        <v>90</v>
      </c>
      <c r="X26" s="253">
        <f t="shared" si="71"/>
        <v>90</v>
      </c>
      <c r="Y26" s="253" t="str">
        <f t="shared" si="71"/>
        <v/>
      </c>
      <c r="Z26" s="253">
        <f t="shared" si="71"/>
        <v>90</v>
      </c>
      <c r="AA26" s="253">
        <f t="shared" si="71"/>
        <v>100</v>
      </c>
      <c r="AB26" s="253" t="str">
        <f t="shared" si="71"/>
        <v/>
      </c>
      <c r="AC26" s="253" t="str">
        <f t="shared" si="71"/>
        <v/>
      </c>
      <c r="AD26" s="253" t="str">
        <f t="shared" si="71"/>
        <v/>
      </c>
      <c r="AE26" s="254">
        <f t="shared" ref="AE26:AN26" si="72">IFERROR(RANK(U26,$U26:$AD26,0)+COUNTIF($U26:U26,U26)-1,"")</f>
        <v>2</v>
      </c>
      <c r="AF26" s="254">
        <f t="shared" si="72"/>
        <v>3</v>
      </c>
      <c r="AG26" s="254">
        <f t="shared" si="72"/>
        <v>4</v>
      </c>
      <c r="AH26" s="254">
        <f t="shared" si="72"/>
        <v>5</v>
      </c>
      <c r="AI26" s="254" t="str">
        <f t="shared" si="72"/>
        <v/>
      </c>
      <c r="AJ26" s="254">
        <f t="shared" si="72"/>
        <v>6</v>
      </c>
      <c r="AK26" s="254">
        <f t="shared" si="72"/>
        <v>1</v>
      </c>
      <c r="AL26" s="254" t="str">
        <f t="shared" si="72"/>
        <v/>
      </c>
      <c r="AM26" s="254" t="str">
        <f t="shared" si="72"/>
        <v/>
      </c>
      <c r="AN26" s="254" t="str">
        <f t="shared" si="72"/>
        <v/>
      </c>
      <c r="AO26" s="379" t="str">
        <f t="shared" si="15"/>
        <v/>
      </c>
      <c r="AP26" s="380" t="str">
        <f t="shared" si="16"/>
        <v/>
      </c>
      <c r="AQ26" s="380" t="str">
        <f t="shared" si="17"/>
        <v/>
      </c>
      <c r="AR26" s="380" t="str">
        <f t="shared" si="18"/>
        <v/>
      </c>
      <c r="AS26" s="380" t="str">
        <f t="shared" si="19"/>
        <v/>
      </c>
      <c r="AT26" s="380" t="str">
        <f t="shared" si="20"/>
        <v/>
      </c>
      <c r="AU26" s="380" t="str">
        <f t="shared" si="21"/>
        <v xml:space="preserve"> mampu menyebutkan 10 kata benda di kelas </v>
      </c>
      <c r="AV26" s="380" t="str">
        <f t="shared" si="22"/>
        <v/>
      </c>
      <c r="AW26" s="380" t="str">
        <f t="shared" si="23"/>
        <v/>
      </c>
      <c r="AX26" s="380" t="str">
        <f t="shared" si="24"/>
        <v/>
      </c>
      <c r="AY26" s="299" t="str">
        <f t="shared" ref="AY26:BH26" si="73">IF(D26&lt;$R$16,D26,"")</f>
        <v/>
      </c>
      <c r="AZ26" s="299" t="str">
        <f t="shared" si="73"/>
        <v/>
      </c>
      <c r="BA26" s="299" t="str">
        <f t="shared" si="73"/>
        <v/>
      </c>
      <c r="BB26" s="299" t="str">
        <f t="shared" si="73"/>
        <v/>
      </c>
      <c r="BC26" s="299">
        <f t="shared" si="73"/>
        <v>88</v>
      </c>
      <c r="BD26" s="299" t="str">
        <f t="shared" si="73"/>
        <v/>
      </c>
      <c r="BE26" s="299" t="str">
        <f t="shared" si="73"/>
        <v/>
      </c>
      <c r="BF26" s="299">
        <f t="shared" si="73"/>
        <v>0</v>
      </c>
      <c r="BG26" s="299">
        <f t="shared" si="73"/>
        <v>0</v>
      </c>
      <c r="BH26" s="299">
        <f t="shared" si="73"/>
        <v>0</v>
      </c>
      <c r="BI26" s="225" t="str">
        <f t="shared" ref="BI26:BR26" si="74">IFERROR(RANK(AY26,$AY26:$BH26,0)+COUNTIF($AY26:AY26,AY26)-1,"")</f>
        <v/>
      </c>
      <c r="BJ26" s="225" t="str">
        <f t="shared" si="74"/>
        <v/>
      </c>
      <c r="BK26" s="225" t="str">
        <f t="shared" si="74"/>
        <v/>
      </c>
      <c r="BL26" s="225" t="str">
        <f t="shared" si="74"/>
        <v/>
      </c>
      <c r="BM26" s="225">
        <f t="shared" si="74"/>
        <v>1</v>
      </c>
      <c r="BN26" s="225" t="str">
        <f t="shared" si="74"/>
        <v/>
      </c>
      <c r="BO26" s="225" t="str">
        <f t="shared" si="74"/>
        <v/>
      </c>
      <c r="BP26" s="225">
        <f t="shared" si="74"/>
        <v>2</v>
      </c>
      <c r="BQ26" s="225">
        <f t="shared" si="74"/>
        <v>3</v>
      </c>
      <c r="BR26" s="225">
        <f t="shared" si="74"/>
        <v>4</v>
      </c>
      <c r="BS26" s="379" t="str">
        <f t="shared" si="27"/>
        <v>mampu melakukan dialog sederhana tentang الأُسْرَةُ</v>
      </c>
      <c r="BT26" s="377" t="str">
        <f t="shared" si="28"/>
        <v>dapat menyalin kata dan kalimat tentang الأُسْرَةُ</v>
      </c>
      <c r="BU26" s="377" t="str">
        <f t="shared" si="29"/>
        <v>mampu menyebutkan anggota keluarga  مُذَكَّرْ أَوْ مُؤَنَّثْ</v>
      </c>
      <c r="BV26" s="377" t="str">
        <f t="shared" si="30"/>
        <v>mampu menyusun kata menjadi kalimat sempurna tentang الأُسْرَةُ</v>
      </c>
      <c r="BW26" s="377" t="str">
        <f t="shared" si="31"/>
        <v xml:space="preserve">mampu melakukan dialog sederhana tentang       فِيْ الفَصْلِ </v>
      </c>
      <c r="BX26" s="377" t="str">
        <f t="shared" si="32"/>
        <v xml:space="preserve">mampu menyalin kata, kalimat dan menyusun kata menjadi kalimat sempurna tentang     فِيْ الفَصْلِ  </v>
      </c>
      <c r="BY26" s="377" t="str">
        <f t="shared" si="33"/>
        <v/>
      </c>
      <c r="BZ26" s="377">
        <f t="shared" si="34"/>
        <v>0</v>
      </c>
      <c r="CA26" s="377">
        <f t="shared" si="35"/>
        <v>0</v>
      </c>
      <c r="CB26" s="377">
        <f t="shared" si="36"/>
        <v>0</v>
      </c>
      <c r="CC26" s="257" t="str">
        <f t="shared" si="37"/>
        <v>Kompetensi dalam hal  sudah tercapai.</v>
      </c>
      <c r="CD26"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27" spans="1:82" ht="13.5" customHeight="1">
      <c r="A27" s="190"/>
      <c r="B27" s="208">
        <f>'DATA PESERTA DIDIK'!A17</f>
        <v>12</v>
      </c>
      <c r="C27" s="248" t="str">
        <f>'DATA PESERTA DIDIK'!D17</f>
        <v>CINTAKHANZA ARFINZA GHANIYYA</v>
      </c>
      <c r="D27" s="297">
        <v>94</v>
      </c>
      <c r="E27" s="297">
        <v>94</v>
      </c>
      <c r="F27" s="297">
        <v>94</v>
      </c>
      <c r="G27" s="297">
        <v>94</v>
      </c>
      <c r="H27" s="297">
        <v>96</v>
      </c>
      <c r="I27" s="297">
        <v>94</v>
      </c>
      <c r="J27" s="297">
        <v>90</v>
      </c>
      <c r="K27" s="297"/>
      <c r="L27" s="297"/>
      <c r="M27" s="297"/>
      <c r="N27" s="252">
        <f t="shared" si="6"/>
        <v>93.714285714285708</v>
      </c>
      <c r="O27" s="298"/>
      <c r="P27" s="251">
        <v>90</v>
      </c>
      <c r="Q27" s="252">
        <f t="shared" si="11"/>
        <v>90</v>
      </c>
      <c r="R27" s="252">
        <f t="shared" si="12"/>
        <v>92.476190476190482</v>
      </c>
      <c r="S27" s="190"/>
      <c r="T27" s="190"/>
      <c r="U27" s="253">
        <f t="shared" ref="U27:AD27" si="75">IF(D27&gt;=$R$16,D27,"")</f>
        <v>94</v>
      </c>
      <c r="V27" s="253">
        <f t="shared" si="75"/>
        <v>94</v>
      </c>
      <c r="W27" s="253">
        <f t="shared" si="75"/>
        <v>94</v>
      </c>
      <c r="X27" s="253">
        <f t="shared" si="75"/>
        <v>94</v>
      </c>
      <c r="Y27" s="253">
        <f t="shared" si="75"/>
        <v>96</v>
      </c>
      <c r="Z27" s="253">
        <f t="shared" si="75"/>
        <v>94</v>
      </c>
      <c r="AA27" s="253">
        <f t="shared" si="75"/>
        <v>90</v>
      </c>
      <c r="AB27" s="253" t="str">
        <f t="shared" si="75"/>
        <v/>
      </c>
      <c r="AC27" s="253" t="str">
        <f t="shared" si="75"/>
        <v/>
      </c>
      <c r="AD27" s="253" t="str">
        <f t="shared" si="75"/>
        <v/>
      </c>
      <c r="AE27" s="254">
        <f t="shared" ref="AE27:AN27" si="76">IFERROR(RANK(U27,$U27:$AD27,0)+COUNTIF($U27:U27,U27)-1,"")</f>
        <v>2</v>
      </c>
      <c r="AF27" s="254">
        <f t="shared" si="76"/>
        <v>3</v>
      </c>
      <c r="AG27" s="254">
        <f t="shared" si="76"/>
        <v>4</v>
      </c>
      <c r="AH27" s="254">
        <f t="shared" si="76"/>
        <v>5</v>
      </c>
      <c r="AI27" s="254">
        <f t="shared" si="76"/>
        <v>1</v>
      </c>
      <c r="AJ27" s="254">
        <f t="shared" si="76"/>
        <v>6</v>
      </c>
      <c r="AK27" s="254">
        <f t="shared" si="76"/>
        <v>7</v>
      </c>
      <c r="AL27" s="254" t="str">
        <f t="shared" si="76"/>
        <v/>
      </c>
      <c r="AM27" s="254" t="str">
        <f t="shared" si="76"/>
        <v/>
      </c>
      <c r="AN27" s="254" t="str">
        <f t="shared" si="76"/>
        <v/>
      </c>
      <c r="AO27" s="379" t="str">
        <f t="shared" si="15"/>
        <v>mampu melakukan dialog sederhana tentang الأُسْرَةُ</v>
      </c>
      <c r="AP27" s="380" t="str">
        <f t="shared" si="16"/>
        <v>dapat menyalin kata dan kalimat tentang الأُسْرَةُ</v>
      </c>
      <c r="AQ27" s="380" t="str">
        <f t="shared" si="17"/>
        <v>mampu menyebutkan anggota keluarga  مُذَكَّرْ أَوْ مُؤَنَّثْ</v>
      </c>
      <c r="AR27" s="380" t="str">
        <f t="shared" si="18"/>
        <v>mampu menyusun kata menjadi kalimat sempurna tentang الأُسْرَةُ</v>
      </c>
      <c r="AS27" s="380" t="str">
        <f t="shared" si="19"/>
        <v xml:space="preserve">mampu melakukan dialog sederhana tentang       فِيْ الفَصْلِ </v>
      </c>
      <c r="AT27" s="380" t="str">
        <f t="shared" si="20"/>
        <v xml:space="preserve">mampu menyalin kata, kalimat dan menyusun kata menjadi kalimat sempurna tentang     فِيْ الفَصْلِ  </v>
      </c>
      <c r="AU27" s="380" t="str">
        <f t="shared" si="21"/>
        <v/>
      </c>
      <c r="AV27" s="380" t="str">
        <f t="shared" si="22"/>
        <v/>
      </c>
      <c r="AW27" s="380" t="str">
        <f t="shared" si="23"/>
        <v/>
      </c>
      <c r="AX27" s="380" t="str">
        <f t="shared" si="24"/>
        <v/>
      </c>
      <c r="AY27" s="299" t="str">
        <f t="shared" ref="AY27:BH27" si="77">IF(D27&lt;$R$16,D27,"")</f>
        <v/>
      </c>
      <c r="AZ27" s="299" t="str">
        <f t="shared" si="77"/>
        <v/>
      </c>
      <c r="BA27" s="299" t="str">
        <f t="shared" si="77"/>
        <v/>
      </c>
      <c r="BB27" s="299" t="str">
        <f t="shared" si="77"/>
        <v/>
      </c>
      <c r="BC27" s="299" t="str">
        <f t="shared" si="77"/>
        <v/>
      </c>
      <c r="BD27" s="299" t="str">
        <f t="shared" si="77"/>
        <v/>
      </c>
      <c r="BE27" s="299" t="str">
        <f t="shared" si="77"/>
        <v/>
      </c>
      <c r="BF27" s="299">
        <f t="shared" si="77"/>
        <v>0</v>
      </c>
      <c r="BG27" s="299">
        <f t="shared" si="77"/>
        <v>0</v>
      </c>
      <c r="BH27" s="299">
        <f t="shared" si="77"/>
        <v>0</v>
      </c>
      <c r="BI27" s="225" t="str">
        <f t="shared" ref="BI27:BR27" si="78">IFERROR(RANK(AY27,$AY27:$BH27,0)+COUNTIF($AY27:AY27,AY27)-1,"")</f>
        <v/>
      </c>
      <c r="BJ27" s="225" t="str">
        <f t="shared" si="78"/>
        <v/>
      </c>
      <c r="BK27" s="225" t="str">
        <f t="shared" si="78"/>
        <v/>
      </c>
      <c r="BL27" s="225" t="str">
        <f t="shared" si="78"/>
        <v/>
      </c>
      <c r="BM27" s="225" t="str">
        <f t="shared" si="78"/>
        <v/>
      </c>
      <c r="BN27" s="225" t="str">
        <f t="shared" si="78"/>
        <v/>
      </c>
      <c r="BO27" s="225" t="str">
        <f t="shared" si="78"/>
        <v/>
      </c>
      <c r="BP27" s="225">
        <f t="shared" si="78"/>
        <v>1</v>
      </c>
      <c r="BQ27" s="225">
        <f t="shared" si="78"/>
        <v>2</v>
      </c>
      <c r="BR27" s="225">
        <f t="shared" si="78"/>
        <v>3</v>
      </c>
      <c r="BS27" s="379" t="str">
        <f t="shared" si="27"/>
        <v/>
      </c>
      <c r="BT27" s="377" t="str">
        <f t="shared" si="28"/>
        <v/>
      </c>
      <c r="BU27" s="377" t="str">
        <f t="shared" si="29"/>
        <v/>
      </c>
      <c r="BV27" s="377" t="str">
        <f t="shared" si="30"/>
        <v/>
      </c>
      <c r="BW27" s="377" t="str">
        <f t="shared" si="31"/>
        <v/>
      </c>
      <c r="BX27" s="377" t="str">
        <f t="shared" si="32"/>
        <v/>
      </c>
      <c r="BY27" s="377" t="str">
        <f t="shared" si="33"/>
        <v xml:space="preserve"> mampu menyebutkan 10 kata benda di kelas </v>
      </c>
      <c r="BZ27" s="377">
        <f t="shared" si="34"/>
        <v>0</v>
      </c>
      <c r="CA27" s="377">
        <f t="shared" si="35"/>
        <v>0</v>
      </c>
      <c r="CB27" s="377">
        <f t="shared" si="36"/>
        <v>0</v>
      </c>
      <c r="CC27"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27" s="257" t="str">
        <f t="shared" si="38"/>
        <v>Kompetensi dalam hal , perlu ditingkatkan</v>
      </c>
    </row>
    <row r="28" spans="1:82" ht="13.5" customHeight="1">
      <c r="A28" s="190"/>
      <c r="B28" s="208">
        <f>'DATA PESERTA DIDIK'!A18</f>
        <v>13</v>
      </c>
      <c r="C28" s="248" t="str">
        <f>'DATA PESERTA DIDIK'!D18</f>
        <v>DAFFA FAIRUZ HIDAYANTO</v>
      </c>
      <c r="D28" s="297">
        <v>98</v>
      </c>
      <c r="E28" s="297">
        <v>98</v>
      </c>
      <c r="F28" s="297">
        <v>98</v>
      </c>
      <c r="G28" s="297">
        <v>98</v>
      </c>
      <c r="H28" s="297">
        <v>94</v>
      </c>
      <c r="I28" s="297">
        <v>98</v>
      </c>
      <c r="J28" s="297">
        <v>100</v>
      </c>
      <c r="K28" s="297"/>
      <c r="L28" s="297"/>
      <c r="M28" s="297"/>
      <c r="N28" s="252">
        <f t="shared" si="6"/>
        <v>97.714285714285708</v>
      </c>
      <c r="O28" s="298"/>
      <c r="P28" s="251">
        <v>90</v>
      </c>
      <c r="Q28" s="252">
        <f t="shared" si="11"/>
        <v>90</v>
      </c>
      <c r="R28" s="252">
        <f t="shared" si="12"/>
        <v>95.142857142857153</v>
      </c>
      <c r="S28" s="190"/>
      <c r="T28" s="190"/>
      <c r="U28" s="253">
        <f t="shared" ref="U28:AD28" si="79">IF(D28&gt;=$R$16,D28,"")</f>
        <v>98</v>
      </c>
      <c r="V28" s="253">
        <f t="shared" si="79"/>
        <v>98</v>
      </c>
      <c r="W28" s="253">
        <f t="shared" si="79"/>
        <v>98</v>
      </c>
      <c r="X28" s="253">
        <f t="shared" si="79"/>
        <v>98</v>
      </c>
      <c r="Y28" s="253">
        <f t="shared" si="79"/>
        <v>94</v>
      </c>
      <c r="Z28" s="253">
        <f t="shared" si="79"/>
        <v>98</v>
      </c>
      <c r="AA28" s="253">
        <f t="shared" si="79"/>
        <v>100</v>
      </c>
      <c r="AB28" s="253" t="str">
        <f t="shared" si="79"/>
        <v/>
      </c>
      <c r="AC28" s="253" t="str">
        <f t="shared" si="79"/>
        <v/>
      </c>
      <c r="AD28" s="253" t="str">
        <f t="shared" si="79"/>
        <v/>
      </c>
      <c r="AE28" s="254">
        <f t="shared" ref="AE28:AN28" si="80">IFERROR(RANK(U28,$U28:$AD28,0)+COUNTIF($U28:U28,U28)-1,"")</f>
        <v>2</v>
      </c>
      <c r="AF28" s="254">
        <f t="shared" si="80"/>
        <v>3</v>
      </c>
      <c r="AG28" s="254">
        <f t="shared" si="80"/>
        <v>4</v>
      </c>
      <c r="AH28" s="254">
        <f t="shared" si="80"/>
        <v>5</v>
      </c>
      <c r="AI28" s="254">
        <f t="shared" si="80"/>
        <v>7</v>
      </c>
      <c r="AJ28" s="254">
        <f t="shared" si="80"/>
        <v>6</v>
      </c>
      <c r="AK28" s="254">
        <f t="shared" si="80"/>
        <v>1</v>
      </c>
      <c r="AL28" s="254" t="str">
        <f t="shared" si="80"/>
        <v/>
      </c>
      <c r="AM28" s="254" t="str">
        <f t="shared" si="80"/>
        <v/>
      </c>
      <c r="AN28" s="254" t="str">
        <f t="shared" si="80"/>
        <v/>
      </c>
      <c r="AO28" s="379" t="str">
        <f t="shared" si="15"/>
        <v>mampu melakukan dialog sederhana tentang الأُسْرَةُ</v>
      </c>
      <c r="AP28" s="380" t="str">
        <f t="shared" si="16"/>
        <v>dapat menyalin kata dan kalimat tentang الأُسْرَةُ</v>
      </c>
      <c r="AQ28" s="380" t="str">
        <f t="shared" si="17"/>
        <v>mampu menyebutkan anggota keluarga  مُذَكَّرْ أَوْ مُؤَنَّثْ</v>
      </c>
      <c r="AR28" s="380" t="str">
        <f t="shared" si="18"/>
        <v>mampu menyusun kata menjadi kalimat sempurna tentang الأُسْرَةُ</v>
      </c>
      <c r="AS28" s="380" t="str">
        <f t="shared" si="19"/>
        <v/>
      </c>
      <c r="AT28" s="380" t="str">
        <f t="shared" si="20"/>
        <v xml:space="preserve">mampu menyalin kata, kalimat dan menyusun kata menjadi kalimat sempurna tentang     فِيْ الفَصْلِ  </v>
      </c>
      <c r="AU28" s="380" t="str">
        <f t="shared" si="21"/>
        <v xml:space="preserve"> mampu menyebutkan 10 kata benda di kelas </v>
      </c>
      <c r="AV28" s="380" t="str">
        <f t="shared" si="22"/>
        <v/>
      </c>
      <c r="AW28" s="380" t="str">
        <f t="shared" si="23"/>
        <v/>
      </c>
      <c r="AX28" s="380" t="str">
        <f t="shared" si="24"/>
        <v/>
      </c>
      <c r="AY28" s="299" t="str">
        <f t="shared" ref="AY28:BH28" si="81">IF(D28&lt;$R$16,D28,"")</f>
        <v/>
      </c>
      <c r="AZ28" s="299" t="str">
        <f t="shared" si="81"/>
        <v/>
      </c>
      <c r="BA28" s="299" t="str">
        <f t="shared" si="81"/>
        <v/>
      </c>
      <c r="BB28" s="299" t="str">
        <f t="shared" si="81"/>
        <v/>
      </c>
      <c r="BC28" s="299" t="str">
        <f t="shared" si="81"/>
        <v/>
      </c>
      <c r="BD28" s="299" t="str">
        <f t="shared" si="81"/>
        <v/>
      </c>
      <c r="BE28" s="299" t="str">
        <f t="shared" si="81"/>
        <v/>
      </c>
      <c r="BF28" s="299">
        <f t="shared" si="81"/>
        <v>0</v>
      </c>
      <c r="BG28" s="299">
        <f t="shared" si="81"/>
        <v>0</v>
      </c>
      <c r="BH28" s="299">
        <f t="shared" si="81"/>
        <v>0</v>
      </c>
      <c r="BI28" s="225" t="str">
        <f t="shared" ref="BI28:BR28" si="82">IFERROR(RANK(AY28,$AY28:$BH28,0)+COUNTIF($AY28:AY28,AY28)-1,"")</f>
        <v/>
      </c>
      <c r="BJ28" s="225" t="str">
        <f t="shared" si="82"/>
        <v/>
      </c>
      <c r="BK28" s="225" t="str">
        <f t="shared" si="82"/>
        <v/>
      </c>
      <c r="BL28" s="225" t="str">
        <f t="shared" si="82"/>
        <v/>
      </c>
      <c r="BM28" s="225" t="str">
        <f t="shared" si="82"/>
        <v/>
      </c>
      <c r="BN28" s="225" t="str">
        <f t="shared" si="82"/>
        <v/>
      </c>
      <c r="BO28" s="225" t="str">
        <f t="shared" si="82"/>
        <v/>
      </c>
      <c r="BP28" s="225">
        <f t="shared" si="82"/>
        <v>1</v>
      </c>
      <c r="BQ28" s="225">
        <f t="shared" si="82"/>
        <v>2</v>
      </c>
      <c r="BR28" s="225">
        <f t="shared" si="82"/>
        <v>3</v>
      </c>
      <c r="BS28" s="379" t="str">
        <f t="shared" si="27"/>
        <v/>
      </c>
      <c r="BT28" s="377" t="str">
        <f t="shared" si="28"/>
        <v/>
      </c>
      <c r="BU28" s="377" t="str">
        <f t="shared" si="29"/>
        <v/>
      </c>
      <c r="BV28" s="377" t="str">
        <f t="shared" si="30"/>
        <v/>
      </c>
      <c r="BW28" s="377" t="str">
        <f t="shared" si="31"/>
        <v xml:space="preserve">mampu melakukan dialog sederhana tentang       فِيْ الفَصْلِ </v>
      </c>
      <c r="BX28" s="377" t="str">
        <f t="shared" si="32"/>
        <v/>
      </c>
      <c r="BY28" s="377" t="str">
        <f t="shared" si="33"/>
        <v/>
      </c>
      <c r="BZ28" s="377">
        <f t="shared" si="34"/>
        <v>0</v>
      </c>
      <c r="CA28" s="377">
        <f t="shared" si="35"/>
        <v>0</v>
      </c>
      <c r="CB28" s="377">
        <f t="shared" si="36"/>
        <v>0</v>
      </c>
      <c r="CC28"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28" s="257" t="str">
        <f t="shared" si="38"/>
        <v>Kompetensi dalam hal mampu melakukan dialog sederhana tentang       فِيْ الفَصْلِ , perlu ditingkatkan</v>
      </c>
    </row>
    <row r="29" spans="1:82" ht="13.5" customHeight="1">
      <c r="A29" s="190"/>
      <c r="B29" s="208">
        <f>'DATA PESERTA DIDIK'!A19</f>
        <v>14</v>
      </c>
      <c r="C29" s="248" t="str">
        <f>'DATA PESERTA DIDIK'!D19</f>
        <v>DAFFA NAUFAL ALFARIL</v>
      </c>
      <c r="D29" s="297">
        <v>99</v>
      </c>
      <c r="E29" s="297">
        <v>99</v>
      </c>
      <c r="F29" s="297">
        <v>99</v>
      </c>
      <c r="G29" s="297">
        <v>99</v>
      </c>
      <c r="H29" s="297">
        <v>92</v>
      </c>
      <c r="I29" s="297">
        <v>99</v>
      </c>
      <c r="J29" s="297">
        <v>100</v>
      </c>
      <c r="K29" s="297"/>
      <c r="L29" s="297"/>
      <c r="M29" s="297"/>
      <c r="N29" s="252">
        <f t="shared" si="6"/>
        <v>98.142857142857139</v>
      </c>
      <c r="O29" s="298"/>
      <c r="P29" s="251">
        <v>90</v>
      </c>
      <c r="Q29" s="252">
        <f t="shared" si="11"/>
        <v>90</v>
      </c>
      <c r="R29" s="252">
        <f t="shared" si="12"/>
        <v>95.428571428571431</v>
      </c>
      <c r="S29" s="190"/>
      <c r="T29" s="190"/>
      <c r="U29" s="253">
        <f t="shared" ref="U29:AD29" si="83">IF(D29&gt;=$R$16,D29,"")</f>
        <v>99</v>
      </c>
      <c r="V29" s="253">
        <f t="shared" si="83"/>
        <v>99</v>
      </c>
      <c r="W29" s="253">
        <f t="shared" si="83"/>
        <v>99</v>
      </c>
      <c r="X29" s="253">
        <f t="shared" si="83"/>
        <v>99</v>
      </c>
      <c r="Y29" s="253">
        <f t="shared" si="83"/>
        <v>92</v>
      </c>
      <c r="Z29" s="253">
        <f t="shared" si="83"/>
        <v>99</v>
      </c>
      <c r="AA29" s="253">
        <f t="shared" si="83"/>
        <v>100</v>
      </c>
      <c r="AB29" s="253" t="str">
        <f t="shared" si="83"/>
        <v/>
      </c>
      <c r="AC29" s="253" t="str">
        <f t="shared" si="83"/>
        <v/>
      </c>
      <c r="AD29" s="253" t="str">
        <f t="shared" si="83"/>
        <v/>
      </c>
      <c r="AE29" s="254">
        <f t="shared" ref="AE29:AN29" si="84">IFERROR(RANK(U29,$U29:$AD29,0)+COUNTIF($U29:U29,U29)-1,"")</f>
        <v>2</v>
      </c>
      <c r="AF29" s="254">
        <f t="shared" si="84"/>
        <v>3</v>
      </c>
      <c r="AG29" s="254">
        <f t="shared" si="84"/>
        <v>4</v>
      </c>
      <c r="AH29" s="254">
        <f t="shared" si="84"/>
        <v>5</v>
      </c>
      <c r="AI29" s="254">
        <f t="shared" si="84"/>
        <v>7</v>
      </c>
      <c r="AJ29" s="254">
        <f t="shared" si="84"/>
        <v>6</v>
      </c>
      <c r="AK29" s="254">
        <f t="shared" si="84"/>
        <v>1</v>
      </c>
      <c r="AL29" s="254" t="str">
        <f t="shared" si="84"/>
        <v/>
      </c>
      <c r="AM29" s="254" t="str">
        <f t="shared" si="84"/>
        <v/>
      </c>
      <c r="AN29" s="254" t="str">
        <f t="shared" si="84"/>
        <v/>
      </c>
      <c r="AO29" s="379" t="str">
        <f t="shared" si="15"/>
        <v>mampu melakukan dialog sederhana tentang الأُسْرَةُ</v>
      </c>
      <c r="AP29" s="380" t="str">
        <f t="shared" si="16"/>
        <v>dapat menyalin kata dan kalimat tentang الأُسْرَةُ</v>
      </c>
      <c r="AQ29" s="380" t="str">
        <f t="shared" si="17"/>
        <v>mampu menyebutkan anggota keluarga  مُذَكَّرْ أَوْ مُؤَنَّثْ</v>
      </c>
      <c r="AR29" s="380" t="str">
        <f t="shared" si="18"/>
        <v>mampu menyusun kata menjadi kalimat sempurna tentang الأُسْرَةُ</v>
      </c>
      <c r="AS29" s="380" t="str">
        <f t="shared" si="19"/>
        <v/>
      </c>
      <c r="AT29" s="380" t="str">
        <f t="shared" si="20"/>
        <v xml:space="preserve">mampu menyalin kata, kalimat dan menyusun kata menjadi kalimat sempurna tentang     فِيْ الفَصْلِ  </v>
      </c>
      <c r="AU29" s="380" t="str">
        <f t="shared" si="21"/>
        <v xml:space="preserve"> mampu menyebutkan 10 kata benda di kelas </v>
      </c>
      <c r="AV29" s="380" t="str">
        <f t="shared" si="22"/>
        <v/>
      </c>
      <c r="AW29" s="380" t="str">
        <f t="shared" si="23"/>
        <v/>
      </c>
      <c r="AX29" s="380" t="str">
        <f t="shared" si="24"/>
        <v/>
      </c>
      <c r="AY29" s="299" t="str">
        <f t="shared" ref="AY29:BH29" si="85">IF(D29&lt;$R$16,D29,"")</f>
        <v/>
      </c>
      <c r="AZ29" s="299" t="str">
        <f t="shared" si="85"/>
        <v/>
      </c>
      <c r="BA29" s="299" t="str">
        <f t="shared" si="85"/>
        <v/>
      </c>
      <c r="BB29" s="299" t="str">
        <f t="shared" si="85"/>
        <v/>
      </c>
      <c r="BC29" s="299" t="str">
        <f t="shared" si="85"/>
        <v/>
      </c>
      <c r="BD29" s="299" t="str">
        <f t="shared" si="85"/>
        <v/>
      </c>
      <c r="BE29" s="299" t="str">
        <f t="shared" si="85"/>
        <v/>
      </c>
      <c r="BF29" s="299">
        <f t="shared" si="85"/>
        <v>0</v>
      </c>
      <c r="BG29" s="299">
        <f t="shared" si="85"/>
        <v>0</v>
      </c>
      <c r="BH29" s="299">
        <f t="shared" si="85"/>
        <v>0</v>
      </c>
      <c r="BI29" s="225" t="str">
        <f t="shared" ref="BI29:BR29" si="86">IFERROR(RANK(AY29,$AY29:$BH29,0)+COUNTIF($AY29:AY29,AY29)-1,"")</f>
        <v/>
      </c>
      <c r="BJ29" s="225" t="str">
        <f t="shared" si="86"/>
        <v/>
      </c>
      <c r="BK29" s="225" t="str">
        <f t="shared" si="86"/>
        <v/>
      </c>
      <c r="BL29" s="225" t="str">
        <f t="shared" si="86"/>
        <v/>
      </c>
      <c r="BM29" s="225" t="str">
        <f t="shared" si="86"/>
        <v/>
      </c>
      <c r="BN29" s="225" t="str">
        <f t="shared" si="86"/>
        <v/>
      </c>
      <c r="BO29" s="225" t="str">
        <f t="shared" si="86"/>
        <v/>
      </c>
      <c r="BP29" s="225">
        <f t="shared" si="86"/>
        <v>1</v>
      </c>
      <c r="BQ29" s="225">
        <f t="shared" si="86"/>
        <v>2</v>
      </c>
      <c r="BR29" s="225">
        <f t="shared" si="86"/>
        <v>3</v>
      </c>
      <c r="BS29" s="379" t="str">
        <f t="shared" si="27"/>
        <v/>
      </c>
      <c r="BT29" s="377" t="str">
        <f t="shared" si="28"/>
        <v/>
      </c>
      <c r="BU29" s="377" t="str">
        <f t="shared" si="29"/>
        <v/>
      </c>
      <c r="BV29" s="377" t="str">
        <f t="shared" si="30"/>
        <v/>
      </c>
      <c r="BW29" s="377" t="str">
        <f t="shared" si="31"/>
        <v xml:space="preserve">mampu melakukan dialog sederhana tentang       فِيْ الفَصْلِ </v>
      </c>
      <c r="BX29" s="377" t="str">
        <f t="shared" si="32"/>
        <v/>
      </c>
      <c r="BY29" s="377" t="str">
        <f t="shared" si="33"/>
        <v/>
      </c>
      <c r="BZ29" s="377">
        <f t="shared" si="34"/>
        <v>0</v>
      </c>
      <c r="CA29" s="377">
        <f t="shared" si="35"/>
        <v>0</v>
      </c>
      <c r="CB29" s="377">
        <f t="shared" si="36"/>
        <v>0</v>
      </c>
      <c r="CC29"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29" s="257" t="str">
        <f t="shared" si="38"/>
        <v>Kompetensi dalam hal mampu melakukan dialog sederhana tentang       فِيْ الفَصْلِ , perlu ditingkatkan</v>
      </c>
    </row>
    <row r="30" spans="1:82" ht="13.5" customHeight="1">
      <c r="A30" s="190"/>
      <c r="B30" s="208">
        <f>'DATA PESERTA DIDIK'!A20</f>
        <v>15</v>
      </c>
      <c r="C30" s="248" t="str">
        <f>'DATA PESERTA DIDIK'!D20</f>
        <v>DYAN ADHITAMA CATUR RIADY</v>
      </c>
      <c r="D30" s="297">
        <v>93</v>
      </c>
      <c r="E30" s="297">
        <v>93</v>
      </c>
      <c r="F30" s="297">
        <v>93</v>
      </c>
      <c r="G30" s="297">
        <v>93</v>
      </c>
      <c r="H30" s="297">
        <v>87</v>
      </c>
      <c r="I30" s="297">
        <v>93</v>
      </c>
      <c r="J30" s="297">
        <v>100</v>
      </c>
      <c r="K30" s="297"/>
      <c r="L30" s="297"/>
      <c r="M30" s="297"/>
      <c r="N30" s="252">
        <f t="shared" si="6"/>
        <v>93.142857142857139</v>
      </c>
      <c r="O30" s="298"/>
      <c r="P30" s="251">
        <v>90</v>
      </c>
      <c r="Q30" s="252">
        <f t="shared" si="11"/>
        <v>90</v>
      </c>
      <c r="R30" s="252">
        <f t="shared" si="12"/>
        <v>92.095238095238088</v>
      </c>
      <c r="S30" s="190"/>
      <c r="T30" s="190"/>
      <c r="U30" s="253">
        <f t="shared" ref="U30:AD30" si="87">IF(D30&gt;=$R$16,D30,"")</f>
        <v>93</v>
      </c>
      <c r="V30" s="253">
        <f t="shared" si="87"/>
        <v>93</v>
      </c>
      <c r="W30" s="253">
        <f t="shared" si="87"/>
        <v>93</v>
      </c>
      <c r="X30" s="253">
        <f t="shared" si="87"/>
        <v>93</v>
      </c>
      <c r="Y30" s="253" t="str">
        <f t="shared" si="87"/>
        <v/>
      </c>
      <c r="Z30" s="253">
        <f t="shared" si="87"/>
        <v>93</v>
      </c>
      <c r="AA30" s="253">
        <f t="shared" si="87"/>
        <v>100</v>
      </c>
      <c r="AB30" s="253" t="str">
        <f t="shared" si="87"/>
        <v/>
      </c>
      <c r="AC30" s="253" t="str">
        <f t="shared" si="87"/>
        <v/>
      </c>
      <c r="AD30" s="253" t="str">
        <f t="shared" si="87"/>
        <v/>
      </c>
      <c r="AE30" s="254">
        <f t="shared" ref="AE30:AN30" si="88">IFERROR(RANK(U30,$U30:$AD30,0)+COUNTIF($U30:U30,U30)-1,"")</f>
        <v>2</v>
      </c>
      <c r="AF30" s="254">
        <f t="shared" si="88"/>
        <v>3</v>
      </c>
      <c r="AG30" s="254">
        <f t="shared" si="88"/>
        <v>4</v>
      </c>
      <c r="AH30" s="254">
        <f t="shared" si="88"/>
        <v>5</v>
      </c>
      <c r="AI30" s="254" t="str">
        <f t="shared" si="88"/>
        <v/>
      </c>
      <c r="AJ30" s="254">
        <f t="shared" si="88"/>
        <v>6</v>
      </c>
      <c r="AK30" s="254">
        <f t="shared" si="88"/>
        <v>1</v>
      </c>
      <c r="AL30" s="254" t="str">
        <f t="shared" si="88"/>
        <v/>
      </c>
      <c r="AM30" s="254" t="str">
        <f t="shared" si="88"/>
        <v/>
      </c>
      <c r="AN30" s="254" t="str">
        <f t="shared" si="88"/>
        <v/>
      </c>
      <c r="AO30" s="379" t="str">
        <f t="shared" si="15"/>
        <v>mampu melakukan dialog sederhana tentang الأُسْرَةُ</v>
      </c>
      <c r="AP30" s="380" t="str">
        <f t="shared" si="16"/>
        <v>dapat menyalin kata dan kalimat tentang الأُسْرَةُ</v>
      </c>
      <c r="AQ30" s="380" t="str">
        <f t="shared" si="17"/>
        <v>mampu menyebutkan anggota keluarga  مُذَكَّرْ أَوْ مُؤَنَّثْ</v>
      </c>
      <c r="AR30" s="380" t="str">
        <f t="shared" si="18"/>
        <v>mampu menyusun kata menjadi kalimat sempurna tentang الأُسْرَةُ</v>
      </c>
      <c r="AS30" s="380" t="str">
        <f t="shared" si="19"/>
        <v/>
      </c>
      <c r="AT30" s="380" t="str">
        <f t="shared" si="20"/>
        <v xml:space="preserve">mampu menyalin kata, kalimat dan menyusun kata menjadi kalimat sempurna tentang     فِيْ الفَصْلِ  </v>
      </c>
      <c r="AU30" s="380" t="str">
        <f t="shared" si="21"/>
        <v xml:space="preserve"> mampu menyebutkan 10 kata benda di kelas </v>
      </c>
      <c r="AV30" s="380" t="str">
        <f t="shared" si="22"/>
        <v/>
      </c>
      <c r="AW30" s="380" t="str">
        <f t="shared" si="23"/>
        <v/>
      </c>
      <c r="AX30" s="380" t="str">
        <f t="shared" si="24"/>
        <v/>
      </c>
      <c r="AY30" s="299" t="str">
        <f t="shared" ref="AY30:BH30" si="89">IF(D30&lt;$R$16,D30,"")</f>
        <v/>
      </c>
      <c r="AZ30" s="299" t="str">
        <f t="shared" si="89"/>
        <v/>
      </c>
      <c r="BA30" s="299" t="str">
        <f t="shared" si="89"/>
        <v/>
      </c>
      <c r="BB30" s="299" t="str">
        <f t="shared" si="89"/>
        <v/>
      </c>
      <c r="BC30" s="299">
        <f t="shared" si="89"/>
        <v>87</v>
      </c>
      <c r="BD30" s="299" t="str">
        <f t="shared" si="89"/>
        <v/>
      </c>
      <c r="BE30" s="299" t="str">
        <f t="shared" si="89"/>
        <v/>
      </c>
      <c r="BF30" s="299">
        <f t="shared" si="89"/>
        <v>0</v>
      </c>
      <c r="BG30" s="299">
        <f t="shared" si="89"/>
        <v>0</v>
      </c>
      <c r="BH30" s="299">
        <f t="shared" si="89"/>
        <v>0</v>
      </c>
      <c r="BI30" s="225" t="str">
        <f t="shared" ref="BI30:BR30" si="90">IFERROR(RANK(AY30,$AY30:$BH30,0)+COUNTIF($AY30:AY30,AY30)-1,"")</f>
        <v/>
      </c>
      <c r="BJ30" s="225" t="str">
        <f t="shared" si="90"/>
        <v/>
      </c>
      <c r="BK30" s="225" t="str">
        <f t="shared" si="90"/>
        <v/>
      </c>
      <c r="BL30" s="225" t="str">
        <f t="shared" si="90"/>
        <v/>
      </c>
      <c r="BM30" s="225">
        <f t="shared" si="90"/>
        <v>1</v>
      </c>
      <c r="BN30" s="225" t="str">
        <f t="shared" si="90"/>
        <v/>
      </c>
      <c r="BO30" s="225" t="str">
        <f t="shared" si="90"/>
        <v/>
      </c>
      <c r="BP30" s="225">
        <f t="shared" si="90"/>
        <v>2</v>
      </c>
      <c r="BQ30" s="225">
        <f t="shared" si="90"/>
        <v>3</v>
      </c>
      <c r="BR30" s="225">
        <f t="shared" si="90"/>
        <v>4</v>
      </c>
      <c r="BS30" s="379" t="str">
        <f t="shared" si="27"/>
        <v/>
      </c>
      <c r="BT30" s="377" t="str">
        <f t="shared" si="28"/>
        <v/>
      </c>
      <c r="BU30" s="377" t="str">
        <f t="shared" si="29"/>
        <v/>
      </c>
      <c r="BV30" s="377" t="str">
        <f t="shared" si="30"/>
        <v/>
      </c>
      <c r="BW30" s="377" t="str">
        <f t="shared" si="31"/>
        <v xml:space="preserve">mampu melakukan dialog sederhana tentang       فِيْ الفَصْلِ </v>
      </c>
      <c r="BX30" s="377" t="str">
        <f t="shared" si="32"/>
        <v/>
      </c>
      <c r="BY30" s="377" t="str">
        <f t="shared" si="33"/>
        <v/>
      </c>
      <c r="BZ30" s="377">
        <f t="shared" si="34"/>
        <v>0</v>
      </c>
      <c r="CA30" s="377">
        <f t="shared" si="35"/>
        <v>0</v>
      </c>
      <c r="CB30" s="377">
        <f t="shared" si="36"/>
        <v>0</v>
      </c>
      <c r="CC30"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30" s="257" t="str">
        <f t="shared" si="38"/>
        <v>Kompetensi dalam hal mampu melakukan dialog sederhana tentang       فِيْ الفَصْلِ , perlu ditingkatkan</v>
      </c>
    </row>
    <row r="31" spans="1:82" ht="13.5" customHeight="1">
      <c r="A31" s="190"/>
      <c r="B31" s="208">
        <f>'DATA PESERTA DIDIK'!A21</f>
        <v>16</v>
      </c>
      <c r="C31" s="248" t="str">
        <f>'DATA PESERTA DIDIK'!D21</f>
        <v>GENDHIS KINANTI TALITHA HERNADI</v>
      </c>
      <c r="D31" s="297">
        <v>94</v>
      </c>
      <c r="E31" s="297">
        <v>94</v>
      </c>
      <c r="F31" s="297">
        <v>94</v>
      </c>
      <c r="G31" s="297">
        <v>94</v>
      </c>
      <c r="H31" s="297">
        <v>87</v>
      </c>
      <c r="I31" s="297">
        <v>94</v>
      </c>
      <c r="J31" s="297">
        <v>100</v>
      </c>
      <c r="K31" s="297"/>
      <c r="L31" s="297"/>
      <c r="M31" s="297"/>
      <c r="N31" s="252">
        <f t="shared" si="6"/>
        <v>93.857142857142861</v>
      </c>
      <c r="O31" s="298"/>
      <c r="P31" s="251">
        <v>90</v>
      </c>
      <c r="Q31" s="252">
        <f t="shared" si="11"/>
        <v>90</v>
      </c>
      <c r="R31" s="252">
        <f t="shared" si="12"/>
        <v>92.571428571428569</v>
      </c>
      <c r="S31" s="190"/>
      <c r="T31" s="190"/>
      <c r="U31" s="253">
        <f t="shared" ref="U31:AD31" si="91">IF(D31&gt;=$R$16,D31,"")</f>
        <v>94</v>
      </c>
      <c r="V31" s="253">
        <f t="shared" si="91"/>
        <v>94</v>
      </c>
      <c r="W31" s="253">
        <f t="shared" si="91"/>
        <v>94</v>
      </c>
      <c r="X31" s="253">
        <f t="shared" si="91"/>
        <v>94</v>
      </c>
      <c r="Y31" s="253" t="str">
        <f t="shared" si="91"/>
        <v/>
      </c>
      <c r="Z31" s="253">
        <f t="shared" si="91"/>
        <v>94</v>
      </c>
      <c r="AA31" s="253">
        <f t="shared" si="91"/>
        <v>100</v>
      </c>
      <c r="AB31" s="253" t="str">
        <f t="shared" si="91"/>
        <v/>
      </c>
      <c r="AC31" s="253" t="str">
        <f t="shared" si="91"/>
        <v/>
      </c>
      <c r="AD31" s="253" t="str">
        <f t="shared" si="91"/>
        <v/>
      </c>
      <c r="AE31" s="254">
        <f t="shared" ref="AE31:AN31" si="92">IFERROR(RANK(U31,$U31:$AD31,0)+COUNTIF($U31:U31,U31)-1,"")</f>
        <v>2</v>
      </c>
      <c r="AF31" s="254">
        <f t="shared" si="92"/>
        <v>3</v>
      </c>
      <c r="AG31" s="254">
        <f t="shared" si="92"/>
        <v>4</v>
      </c>
      <c r="AH31" s="254">
        <f t="shared" si="92"/>
        <v>5</v>
      </c>
      <c r="AI31" s="254" t="str">
        <f t="shared" si="92"/>
        <v/>
      </c>
      <c r="AJ31" s="254">
        <f t="shared" si="92"/>
        <v>6</v>
      </c>
      <c r="AK31" s="254">
        <f t="shared" si="92"/>
        <v>1</v>
      </c>
      <c r="AL31" s="254" t="str">
        <f t="shared" si="92"/>
        <v/>
      </c>
      <c r="AM31" s="254" t="str">
        <f t="shared" si="92"/>
        <v/>
      </c>
      <c r="AN31" s="254" t="str">
        <f t="shared" si="92"/>
        <v/>
      </c>
      <c r="AO31" s="379" t="str">
        <f t="shared" si="15"/>
        <v>mampu melakukan dialog sederhana tentang الأُسْرَةُ</v>
      </c>
      <c r="AP31" s="380" t="str">
        <f t="shared" si="16"/>
        <v>dapat menyalin kata dan kalimat tentang الأُسْرَةُ</v>
      </c>
      <c r="AQ31" s="380" t="str">
        <f t="shared" si="17"/>
        <v>mampu menyebutkan anggota keluarga  مُذَكَّرْ أَوْ مُؤَنَّثْ</v>
      </c>
      <c r="AR31" s="380" t="str">
        <f t="shared" si="18"/>
        <v>mampu menyusun kata menjadi kalimat sempurna tentang الأُسْرَةُ</v>
      </c>
      <c r="AS31" s="380" t="str">
        <f t="shared" si="19"/>
        <v/>
      </c>
      <c r="AT31" s="380" t="str">
        <f t="shared" si="20"/>
        <v xml:space="preserve">mampu menyalin kata, kalimat dan menyusun kata menjadi kalimat sempurna tentang     فِيْ الفَصْلِ  </v>
      </c>
      <c r="AU31" s="380" t="str">
        <f t="shared" si="21"/>
        <v xml:space="preserve"> mampu menyebutkan 10 kata benda di kelas </v>
      </c>
      <c r="AV31" s="380" t="str">
        <f t="shared" si="22"/>
        <v/>
      </c>
      <c r="AW31" s="380" t="str">
        <f t="shared" si="23"/>
        <v/>
      </c>
      <c r="AX31" s="380" t="str">
        <f t="shared" si="24"/>
        <v/>
      </c>
      <c r="AY31" s="299" t="str">
        <f t="shared" ref="AY31:BH31" si="93">IF(D31&lt;$R$16,D31,"")</f>
        <v/>
      </c>
      <c r="AZ31" s="299" t="str">
        <f t="shared" si="93"/>
        <v/>
      </c>
      <c r="BA31" s="299" t="str">
        <f t="shared" si="93"/>
        <v/>
      </c>
      <c r="BB31" s="299" t="str">
        <f t="shared" si="93"/>
        <v/>
      </c>
      <c r="BC31" s="299">
        <f t="shared" si="93"/>
        <v>87</v>
      </c>
      <c r="BD31" s="299" t="str">
        <f t="shared" si="93"/>
        <v/>
      </c>
      <c r="BE31" s="299" t="str">
        <f t="shared" si="93"/>
        <v/>
      </c>
      <c r="BF31" s="299">
        <f t="shared" si="93"/>
        <v>0</v>
      </c>
      <c r="BG31" s="299">
        <f t="shared" si="93"/>
        <v>0</v>
      </c>
      <c r="BH31" s="299">
        <f t="shared" si="93"/>
        <v>0</v>
      </c>
      <c r="BI31" s="225" t="str">
        <f t="shared" ref="BI31:BR31" si="94">IFERROR(RANK(AY31,$AY31:$BH31,0)+COUNTIF($AY31:AY31,AY31)-1,"")</f>
        <v/>
      </c>
      <c r="BJ31" s="225" t="str">
        <f t="shared" si="94"/>
        <v/>
      </c>
      <c r="BK31" s="225" t="str">
        <f t="shared" si="94"/>
        <v/>
      </c>
      <c r="BL31" s="225" t="str">
        <f t="shared" si="94"/>
        <v/>
      </c>
      <c r="BM31" s="225">
        <f t="shared" si="94"/>
        <v>1</v>
      </c>
      <c r="BN31" s="225" t="str">
        <f t="shared" si="94"/>
        <v/>
      </c>
      <c r="BO31" s="225" t="str">
        <f t="shared" si="94"/>
        <v/>
      </c>
      <c r="BP31" s="225">
        <f t="shared" si="94"/>
        <v>2</v>
      </c>
      <c r="BQ31" s="225">
        <f t="shared" si="94"/>
        <v>3</v>
      </c>
      <c r="BR31" s="225">
        <f t="shared" si="94"/>
        <v>4</v>
      </c>
      <c r="BS31" s="379" t="str">
        <f t="shared" si="27"/>
        <v/>
      </c>
      <c r="BT31" s="377" t="str">
        <f t="shared" si="28"/>
        <v/>
      </c>
      <c r="BU31" s="377" t="str">
        <f t="shared" si="29"/>
        <v/>
      </c>
      <c r="BV31" s="377" t="str">
        <f t="shared" si="30"/>
        <v/>
      </c>
      <c r="BW31" s="377" t="str">
        <f t="shared" si="31"/>
        <v xml:space="preserve">mampu melakukan dialog sederhana tentang       فِيْ الفَصْلِ </v>
      </c>
      <c r="BX31" s="377" t="str">
        <f t="shared" si="32"/>
        <v/>
      </c>
      <c r="BY31" s="377" t="str">
        <f t="shared" si="33"/>
        <v/>
      </c>
      <c r="BZ31" s="377">
        <f t="shared" si="34"/>
        <v>0</v>
      </c>
      <c r="CA31" s="377">
        <f t="shared" si="35"/>
        <v>0</v>
      </c>
      <c r="CB31" s="377">
        <f t="shared" si="36"/>
        <v>0</v>
      </c>
      <c r="CC31"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31" s="257" t="str">
        <f t="shared" si="38"/>
        <v>Kompetensi dalam hal mampu melakukan dialog sederhana tentang       فِيْ الفَصْلِ , perlu ditingkatkan</v>
      </c>
    </row>
    <row r="32" spans="1:82" ht="13.5" customHeight="1">
      <c r="A32" s="190"/>
      <c r="B32" s="208">
        <f>'DATA PESERTA DIDIK'!A22</f>
        <v>17</v>
      </c>
      <c r="C32" s="248" t="str">
        <f>'DATA PESERTA DIDIK'!D22</f>
        <v>HANAN TAQI AFLAHA</v>
      </c>
      <c r="D32" s="297">
        <v>100</v>
      </c>
      <c r="E32" s="297">
        <v>100</v>
      </c>
      <c r="F32" s="297">
        <v>100</v>
      </c>
      <c r="G32" s="297">
        <v>100</v>
      </c>
      <c r="H32" s="297">
        <v>100</v>
      </c>
      <c r="I32" s="297">
        <v>100</v>
      </c>
      <c r="J32" s="297">
        <v>90</v>
      </c>
      <c r="K32" s="297"/>
      <c r="L32" s="297"/>
      <c r="M32" s="297"/>
      <c r="N32" s="252">
        <f t="shared" si="6"/>
        <v>98.571428571428569</v>
      </c>
      <c r="O32" s="298"/>
      <c r="P32" s="251">
        <v>90</v>
      </c>
      <c r="Q32" s="252">
        <f t="shared" si="11"/>
        <v>90</v>
      </c>
      <c r="R32" s="252">
        <f t="shared" si="12"/>
        <v>95.714285714285708</v>
      </c>
      <c r="S32" s="190"/>
      <c r="T32" s="190"/>
      <c r="U32" s="253">
        <f t="shared" ref="U32:AD32" si="95">IF(D32&gt;=$R$16,D32,"")</f>
        <v>100</v>
      </c>
      <c r="V32" s="253">
        <f t="shared" si="95"/>
        <v>100</v>
      </c>
      <c r="W32" s="253">
        <f t="shared" si="95"/>
        <v>100</v>
      </c>
      <c r="X32" s="253">
        <f t="shared" si="95"/>
        <v>100</v>
      </c>
      <c r="Y32" s="253">
        <f t="shared" si="95"/>
        <v>100</v>
      </c>
      <c r="Z32" s="253">
        <f t="shared" si="95"/>
        <v>100</v>
      </c>
      <c r="AA32" s="253">
        <f t="shared" si="95"/>
        <v>90</v>
      </c>
      <c r="AB32" s="253" t="str">
        <f t="shared" si="95"/>
        <v/>
      </c>
      <c r="AC32" s="253" t="str">
        <f t="shared" si="95"/>
        <v/>
      </c>
      <c r="AD32" s="253" t="str">
        <f t="shared" si="95"/>
        <v/>
      </c>
      <c r="AE32" s="254">
        <f t="shared" ref="AE32:AN32" si="96">IFERROR(RANK(U32,$U32:$AD32,0)+COUNTIF($U32:U32,U32)-1,"")</f>
        <v>1</v>
      </c>
      <c r="AF32" s="254">
        <f t="shared" si="96"/>
        <v>2</v>
      </c>
      <c r="AG32" s="254">
        <f t="shared" si="96"/>
        <v>3</v>
      </c>
      <c r="AH32" s="254">
        <f t="shared" si="96"/>
        <v>4</v>
      </c>
      <c r="AI32" s="254">
        <f t="shared" si="96"/>
        <v>5</v>
      </c>
      <c r="AJ32" s="254">
        <f t="shared" si="96"/>
        <v>6</v>
      </c>
      <c r="AK32" s="254">
        <f t="shared" si="96"/>
        <v>7</v>
      </c>
      <c r="AL32" s="254" t="str">
        <f t="shared" si="96"/>
        <v/>
      </c>
      <c r="AM32" s="254" t="str">
        <f t="shared" si="96"/>
        <v/>
      </c>
      <c r="AN32" s="254" t="str">
        <f t="shared" si="96"/>
        <v/>
      </c>
      <c r="AO32" s="379" t="str">
        <f t="shared" si="15"/>
        <v>mampu melakukan dialog sederhana tentang الأُسْرَةُ</v>
      </c>
      <c r="AP32" s="380" t="str">
        <f t="shared" si="16"/>
        <v>dapat menyalin kata dan kalimat tentang الأُسْرَةُ</v>
      </c>
      <c r="AQ32" s="380" t="str">
        <f t="shared" si="17"/>
        <v>mampu menyebutkan anggota keluarga  مُذَكَّرْ أَوْ مُؤَنَّثْ</v>
      </c>
      <c r="AR32" s="380" t="str">
        <f t="shared" si="18"/>
        <v>mampu menyusun kata menjadi kalimat sempurna tentang الأُسْرَةُ</v>
      </c>
      <c r="AS32" s="380" t="str">
        <f t="shared" si="19"/>
        <v xml:space="preserve">mampu melakukan dialog sederhana tentang       فِيْ الفَصْلِ </v>
      </c>
      <c r="AT32" s="380" t="str">
        <f t="shared" si="20"/>
        <v xml:space="preserve">mampu menyalin kata, kalimat dan menyusun kata menjadi kalimat sempurna tentang     فِيْ الفَصْلِ  </v>
      </c>
      <c r="AU32" s="380" t="str">
        <f t="shared" si="21"/>
        <v/>
      </c>
      <c r="AV32" s="380" t="str">
        <f t="shared" si="22"/>
        <v/>
      </c>
      <c r="AW32" s="380" t="str">
        <f t="shared" si="23"/>
        <v/>
      </c>
      <c r="AX32" s="380" t="str">
        <f t="shared" si="24"/>
        <v/>
      </c>
      <c r="AY32" s="299" t="str">
        <f t="shared" ref="AY32:BH32" si="97">IF(D32&lt;$R$16,D32,"")</f>
        <v/>
      </c>
      <c r="AZ32" s="299" t="str">
        <f t="shared" si="97"/>
        <v/>
      </c>
      <c r="BA32" s="299" t="str">
        <f t="shared" si="97"/>
        <v/>
      </c>
      <c r="BB32" s="299" t="str">
        <f t="shared" si="97"/>
        <v/>
      </c>
      <c r="BC32" s="299" t="str">
        <f t="shared" si="97"/>
        <v/>
      </c>
      <c r="BD32" s="299" t="str">
        <f t="shared" si="97"/>
        <v/>
      </c>
      <c r="BE32" s="299" t="str">
        <f t="shared" si="97"/>
        <v/>
      </c>
      <c r="BF32" s="299">
        <f t="shared" si="97"/>
        <v>0</v>
      </c>
      <c r="BG32" s="299">
        <f t="shared" si="97"/>
        <v>0</v>
      </c>
      <c r="BH32" s="299">
        <f t="shared" si="97"/>
        <v>0</v>
      </c>
      <c r="BI32" s="225" t="str">
        <f t="shared" ref="BI32:BR32" si="98">IFERROR(RANK(AY32,$AY32:$BH32,0)+COUNTIF($AY32:AY32,AY32)-1,"")</f>
        <v/>
      </c>
      <c r="BJ32" s="225" t="str">
        <f t="shared" si="98"/>
        <v/>
      </c>
      <c r="BK32" s="225" t="str">
        <f t="shared" si="98"/>
        <v/>
      </c>
      <c r="BL32" s="225" t="str">
        <f t="shared" si="98"/>
        <v/>
      </c>
      <c r="BM32" s="225" t="str">
        <f t="shared" si="98"/>
        <v/>
      </c>
      <c r="BN32" s="225" t="str">
        <f t="shared" si="98"/>
        <v/>
      </c>
      <c r="BO32" s="225" t="str">
        <f t="shared" si="98"/>
        <v/>
      </c>
      <c r="BP32" s="225">
        <f t="shared" si="98"/>
        <v>1</v>
      </c>
      <c r="BQ32" s="225">
        <f t="shared" si="98"/>
        <v>2</v>
      </c>
      <c r="BR32" s="225">
        <f t="shared" si="98"/>
        <v>3</v>
      </c>
      <c r="BS32" s="379" t="str">
        <f t="shared" si="27"/>
        <v/>
      </c>
      <c r="BT32" s="377" t="str">
        <f t="shared" si="28"/>
        <v/>
      </c>
      <c r="BU32" s="377" t="str">
        <f t="shared" si="29"/>
        <v/>
      </c>
      <c r="BV32" s="377" t="str">
        <f t="shared" si="30"/>
        <v/>
      </c>
      <c r="BW32" s="377" t="str">
        <f t="shared" si="31"/>
        <v/>
      </c>
      <c r="BX32" s="377" t="str">
        <f t="shared" si="32"/>
        <v/>
      </c>
      <c r="BY32" s="377" t="str">
        <f t="shared" si="33"/>
        <v xml:space="preserve"> mampu menyebutkan 10 kata benda di kelas </v>
      </c>
      <c r="BZ32" s="377">
        <f t="shared" si="34"/>
        <v>0</v>
      </c>
      <c r="CA32" s="377">
        <f t="shared" si="35"/>
        <v>0</v>
      </c>
      <c r="CB32" s="377">
        <f t="shared" si="36"/>
        <v>0</v>
      </c>
      <c r="CC32"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32" s="257" t="str">
        <f t="shared" si="38"/>
        <v>Kompetensi dalam hal , perlu ditingkatkan</v>
      </c>
    </row>
    <row r="33" spans="1:82" ht="13.5" customHeight="1">
      <c r="A33" s="190"/>
      <c r="B33" s="208">
        <f>'DATA PESERTA DIDIK'!A23</f>
        <v>18</v>
      </c>
      <c r="C33" s="248" t="str">
        <f>'DATA PESERTA DIDIK'!D23</f>
        <v>ILLONA JIHAN AL SYAURABBANI</v>
      </c>
      <c r="D33" s="297">
        <v>100</v>
      </c>
      <c r="E33" s="297">
        <v>100</v>
      </c>
      <c r="F33" s="297">
        <v>100</v>
      </c>
      <c r="G33" s="297">
        <v>100</v>
      </c>
      <c r="H33" s="297">
        <v>100</v>
      </c>
      <c r="I33" s="297">
        <v>100</v>
      </c>
      <c r="J33" s="297">
        <v>90</v>
      </c>
      <c r="K33" s="297"/>
      <c r="L33" s="297"/>
      <c r="M33" s="297"/>
      <c r="N33" s="252">
        <f t="shared" si="6"/>
        <v>98.571428571428569</v>
      </c>
      <c r="O33" s="298"/>
      <c r="P33" s="251">
        <v>90</v>
      </c>
      <c r="Q33" s="252">
        <f t="shared" si="11"/>
        <v>90</v>
      </c>
      <c r="R33" s="252">
        <f t="shared" si="12"/>
        <v>95.714285714285708</v>
      </c>
      <c r="S33" s="190"/>
      <c r="T33" s="190"/>
      <c r="U33" s="253">
        <f t="shared" ref="U33:AD33" si="99">IF(D33&gt;=$R$16,D33,"")</f>
        <v>100</v>
      </c>
      <c r="V33" s="253">
        <f t="shared" si="99"/>
        <v>100</v>
      </c>
      <c r="W33" s="253">
        <f t="shared" si="99"/>
        <v>100</v>
      </c>
      <c r="X33" s="253">
        <f t="shared" si="99"/>
        <v>100</v>
      </c>
      <c r="Y33" s="253">
        <f t="shared" si="99"/>
        <v>100</v>
      </c>
      <c r="Z33" s="253">
        <f t="shared" si="99"/>
        <v>100</v>
      </c>
      <c r="AA33" s="253">
        <f t="shared" si="99"/>
        <v>90</v>
      </c>
      <c r="AB33" s="253" t="str">
        <f t="shared" si="99"/>
        <v/>
      </c>
      <c r="AC33" s="253" t="str">
        <f t="shared" si="99"/>
        <v/>
      </c>
      <c r="AD33" s="253" t="str">
        <f t="shared" si="99"/>
        <v/>
      </c>
      <c r="AE33" s="254">
        <f t="shared" ref="AE33:AN33" si="100">IFERROR(RANK(U33,$U33:$AD33,0)+COUNTIF($U33:U33,U33)-1,"")</f>
        <v>1</v>
      </c>
      <c r="AF33" s="254">
        <f t="shared" si="100"/>
        <v>2</v>
      </c>
      <c r="AG33" s="254">
        <f t="shared" si="100"/>
        <v>3</v>
      </c>
      <c r="AH33" s="254">
        <f t="shared" si="100"/>
        <v>4</v>
      </c>
      <c r="AI33" s="254">
        <f t="shared" si="100"/>
        <v>5</v>
      </c>
      <c r="AJ33" s="254">
        <f t="shared" si="100"/>
        <v>6</v>
      </c>
      <c r="AK33" s="254">
        <f t="shared" si="100"/>
        <v>7</v>
      </c>
      <c r="AL33" s="254" t="str">
        <f t="shared" si="100"/>
        <v/>
      </c>
      <c r="AM33" s="254" t="str">
        <f t="shared" si="100"/>
        <v/>
      </c>
      <c r="AN33" s="254" t="str">
        <f t="shared" si="100"/>
        <v/>
      </c>
      <c r="AO33" s="379" t="str">
        <f t="shared" si="15"/>
        <v>mampu melakukan dialog sederhana tentang الأُسْرَةُ</v>
      </c>
      <c r="AP33" s="380" t="str">
        <f t="shared" si="16"/>
        <v>dapat menyalin kata dan kalimat tentang الأُسْرَةُ</v>
      </c>
      <c r="AQ33" s="380" t="str">
        <f t="shared" si="17"/>
        <v>mampu menyebutkan anggota keluarga  مُذَكَّرْ أَوْ مُؤَنَّثْ</v>
      </c>
      <c r="AR33" s="380" t="str">
        <f t="shared" si="18"/>
        <v>mampu menyusun kata menjadi kalimat sempurna tentang الأُسْرَةُ</v>
      </c>
      <c r="AS33" s="380" t="str">
        <f t="shared" si="19"/>
        <v xml:space="preserve">mampu melakukan dialog sederhana tentang       فِيْ الفَصْلِ </v>
      </c>
      <c r="AT33" s="380" t="str">
        <f t="shared" si="20"/>
        <v xml:space="preserve">mampu menyalin kata, kalimat dan menyusun kata menjadi kalimat sempurna tentang     فِيْ الفَصْلِ  </v>
      </c>
      <c r="AU33" s="380" t="str">
        <f t="shared" si="21"/>
        <v/>
      </c>
      <c r="AV33" s="380" t="str">
        <f t="shared" si="22"/>
        <v/>
      </c>
      <c r="AW33" s="380" t="str">
        <f t="shared" si="23"/>
        <v/>
      </c>
      <c r="AX33" s="380" t="str">
        <f t="shared" si="24"/>
        <v/>
      </c>
      <c r="AY33" s="299" t="str">
        <f t="shared" ref="AY33:BH33" si="101">IF(D33&lt;$R$16,D33,"")</f>
        <v/>
      </c>
      <c r="AZ33" s="299" t="str">
        <f t="shared" si="101"/>
        <v/>
      </c>
      <c r="BA33" s="299" t="str">
        <f t="shared" si="101"/>
        <v/>
      </c>
      <c r="BB33" s="299" t="str">
        <f t="shared" si="101"/>
        <v/>
      </c>
      <c r="BC33" s="299" t="str">
        <f t="shared" si="101"/>
        <v/>
      </c>
      <c r="BD33" s="299" t="str">
        <f t="shared" si="101"/>
        <v/>
      </c>
      <c r="BE33" s="299" t="str">
        <f t="shared" si="101"/>
        <v/>
      </c>
      <c r="BF33" s="299">
        <f t="shared" si="101"/>
        <v>0</v>
      </c>
      <c r="BG33" s="299">
        <f t="shared" si="101"/>
        <v>0</v>
      </c>
      <c r="BH33" s="299">
        <f t="shared" si="101"/>
        <v>0</v>
      </c>
      <c r="BI33" s="225" t="str">
        <f t="shared" ref="BI33:BR33" si="102">IFERROR(RANK(AY33,$AY33:$BH33,0)+COUNTIF($AY33:AY33,AY33)-1,"")</f>
        <v/>
      </c>
      <c r="BJ33" s="225" t="str">
        <f t="shared" si="102"/>
        <v/>
      </c>
      <c r="BK33" s="225" t="str">
        <f t="shared" si="102"/>
        <v/>
      </c>
      <c r="BL33" s="225" t="str">
        <f t="shared" si="102"/>
        <v/>
      </c>
      <c r="BM33" s="225" t="str">
        <f t="shared" si="102"/>
        <v/>
      </c>
      <c r="BN33" s="225" t="str">
        <f t="shared" si="102"/>
        <v/>
      </c>
      <c r="BO33" s="225" t="str">
        <f t="shared" si="102"/>
        <v/>
      </c>
      <c r="BP33" s="225">
        <f t="shared" si="102"/>
        <v>1</v>
      </c>
      <c r="BQ33" s="225">
        <f t="shared" si="102"/>
        <v>2</v>
      </c>
      <c r="BR33" s="225">
        <f t="shared" si="102"/>
        <v>3</v>
      </c>
      <c r="BS33" s="379" t="str">
        <f t="shared" si="27"/>
        <v/>
      </c>
      <c r="BT33" s="377" t="str">
        <f t="shared" si="28"/>
        <v/>
      </c>
      <c r="BU33" s="377" t="str">
        <f t="shared" si="29"/>
        <v/>
      </c>
      <c r="BV33" s="377" t="str">
        <f t="shared" si="30"/>
        <v/>
      </c>
      <c r="BW33" s="377" t="str">
        <f t="shared" si="31"/>
        <v/>
      </c>
      <c r="BX33" s="377" t="str">
        <f t="shared" si="32"/>
        <v/>
      </c>
      <c r="BY33" s="377" t="str">
        <f t="shared" si="33"/>
        <v xml:space="preserve"> mampu menyebutkan 10 kata benda di kelas </v>
      </c>
      <c r="BZ33" s="377">
        <f t="shared" si="34"/>
        <v>0</v>
      </c>
      <c r="CA33" s="377">
        <f t="shared" si="35"/>
        <v>0</v>
      </c>
      <c r="CB33" s="377">
        <f t="shared" si="36"/>
        <v>0</v>
      </c>
      <c r="CC33"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33" s="257" t="str">
        <f t="shared" si="38"/>
        <v>Kompetensi dalam hal , perlu ditingkatkan</v>
      </c>
    </row>
    <row r="34" spans="1:82" ht="13.5" customHeight="1">
      <c r="A34" s="190"/>
      <c r="B34" s="208">
        <f>'DATA PESERTA DIDIK'!A24</f>
        <v>19</v>
      </c>
      <c r="C34" s="248" t="str">
        <f>'DATA PESERTA DIDIK'!D24</f>
        <v>LATISHA MEIRA AZIZAHRA</v>
      </c>
      <c r="D34" s="297">
        <v>100</v>
      </c>
      <c r="E34" s="297">
        <v>100</v>
      </c>
      <c r="F34" s="297">
        <v>100</v>
      </c>
      <c r="G34" s="297">
        <v>100</v>
      </c>
      <c r="H34" s="297">
        <v>95</v>
      </c>
      <c r="I34" s="297">
        <v>100</v>
      </c>
      <c r="J34" s="297">
        <v>100</v>
      </c>
      <c r="K34" s="297"/>
      <c r="L34" s="297"/>
      <c r="M34" s="297"/>
      <c r="N34" s="252">
        <f t="shared" si="6"/>
        <v>99.285714285714292</v>
      </c>
      <c r="O34" s="298"/>
      <c r="P34" s="251">
        <v>90</v>
      </c>
      <c r="Q34" s="252">
        <f t="shared" si="11"/>
        <v>90</v>
      </c>
      <c r="R34" s="252">
        <f t="shared" si="12"/>
        <v>96.19047619047619</v>
      </c>
      <c r="S34" s="190"/>
      <c r="T34" s="190"/>
      <c r="U34" s="253">
        <f t="shared" ref="U34:AD34" si="103">IF(D34&gt;=$R$16,D34,"")</f>
        <v>100</v>
      </c>
      <c r="V34" s="253">
        <f t="shared" si="103"/>
        <v>100</v>
      </c>
      <c r="W34" s="253">
        <f t="shared" si="103"/>
        <v>100</v>
      </c>
      <c r="X34" s="253">
        <f t="shared" si="103"/>
        <v>100</v>
      </c>
      <c r="Y34" s="253">
        <f t="shared" si="103"/>
        <v>95</v>
      </c>
      <c r="Z34" s="253">
        <f t="shared" si="103"/>
        <v>100</v>
      </c>
      <c r="AA34" s="253">
        <f t="shared" si="103"/>
        <v>100</v>
      </c>
      <c r="AB34" s="253" t="str">
        <f t="shared" si="103"/>
        <v/>
      </c>
      <c r="AC34" s="253" t="str">
        <f t="shared" si="103"/>
        <v/>
      </c>
      <c r="AD34" s="253" t="str">
        <f t="shared" si="103"/>
        <v/>
      </c>
      <c r="AE34" s="254">
        <f t="shared" ref="AE34:AN34" si="104">IFERROR(RANK(U34,$U34:$AD34,0)+COUNTIF($U34:U34,U34)-1,"")</f>
        <v>1</v>
      </c>
      <c r="AF34" s="254">
        <f t="shared" si="104"/>
        <v>2</v>
      </c>
      <c r="AG34" s="254">
        <f t="shared" si="104"/>
        <v>3</v>
      </c>
      <c r="AH34" s="254">
        <f t="shared" si="104"/>
        <v>4</v>
      </c>
      <c r="AI34" s="254">
        <f t="shared" si="104"/>
        <v>7</v>
      </c>
      <c r="AJ34" s="254">
        <f t="shared" si="104"/>
        <v>5</v>
      </c>
      <c r="AK34" s="254">
        <f t="shared" si="104"/>
        <v>6</v>
      </c>
      <c r="AL34" s="254" t="str">
        <f t="shared" si="104"/>
        <v/>
      </c>
      <c r="AM34" s="254" t="str">
        <f t="shared" si="104"/>
        <v/>
      </c>
      <c r="AN34" s="254" t="str">
        <f t="shared" si="104"/>
        <v/>
      </c>
      <c r="AO34" s="379" t="str">
        <f t="shared" si="15"/>
        <v>mampu melakukan dialog sederhana tentang الأُسْرَةُ</v>
      </c>
      <c r="AP34" s="380" t="str">
        <f t="shared" si="16"/>
        <v>dapat menyalin kata dan kalimat tentang الأُسْرَةُ</v>
      </c>
      <c r="AQ34" s="380" t="str">
        <f t="shared" si="17"/>
        <v>mampu menyebutkan anggota keluarga  مُذَكَّرْ أَوْ مُؤَنَّثْ</v>
      </c>
      <c r="AR34" s="380" t="str">
        <f t="shared" si="18"/>
        <v>mampu menyusun kata menjadi kalimat sempurna tentang الأُسْرَةُ</v>
      </c>
      <c r="AS34" s="380" t="str">
        <f t="shared" si="19"/>
        <v/>
      </c>
      <c r="AT34" s="380" t="str">
        <f t="shared" si="20"/>
        <v xml:space="preserve">mampu menyalin kata, kalimat dan menyusun kata menjadi kalimat sempurna tentang     فِيْ الفَصْلِ  </v>
      </c>
      <c r="AU34" s="380" t="str">
        <f t="shared" si="21"/>
        <v xml:space="preserve"> mampu menyebutkan 10 kata benda di kelas </v>
      </c>
      <c r="AV34" s="380" t="str">
        <f t="shared" si="22"/>
        <v/>
      </c>
      <c r="AW34" s="380" t="str">
        <f t="shared" si="23"/>
        <v/>
      </c>
      <c r="AX34" s="380" t="str">
        <f t="shared" si="24"/>
        <v/>
      </c>
      <c r="AY34" s="299" t="str">
        <f t="shared" ref="AY34:BH34" si="105">IF(D34&lt;$R$16,D34,"")</f>
        <v/>
      </c>
      <c r="AZ34" s="299" t="str">
        <f t="shared" si="105"/>
        <v/>
      </c>
      <c r="BA34" s="299" t="str">
        <f t="shared" si="105"/>
        <v/>
      </c>
      <c r="BB34" s="299" t="str">
        <f t="shared" si="105"/>
        <v/>
      </c>
      <c r="BC34" s="299" t="str">
        <f t="shared" si="105"/>
        <v/>
      </c>
      <c r="BD34" s="299" t="str">
        <f t="shared" si="105"/>
        <v/>
      </c>
      <c r="BE34" s="299" t="str">
        <f t="shared" si="105"/>
        <v/>
      </c>
      <c r="BF34" s="299">
        <f t="shared" si="105"/>
        <v>0</v>
      </c>
      <c r="BG34" s="299">
        <f t="shared" si="105"/>
        <v>0</v>
      </c>
      <c r="BH34" s="299">
        <f t="shared" si="105"/>
        <v>0</v>
      </c>
      <c r="BI34" s="225" t="str">
        <f t="shared" ref="BI34:BR34" si="106">IFERROR(RANK(AY34,$AY34:$BH34,0)+COUNTIF($AY34:AY34,AY34)-1,"")</f>
        <v/>
      </c>
      <c r="BJ34" s="225" t="str">
        <f t="shared" si="106"/>
        <v/>
      </c>
      <c r="BK34" s="225" t="str">
        <f t="shared" si="106"/>
        <v/>
      </c>
      <c r="BL34" s="225" t="str">
        <f t="shared" si="106"/>
        <v/>
      </c>
      <c r="BM34" s="225" t="str">
        <f t="shared" si="106"/>
        <v/>
      </c>
      <c r="BN34" s="225" t="str">
        <f t="shared" si="106"/>
        <v/>
      </c>
      <c r="BO34" s="225" t="str">
        <f t="shared" si="106"/>
        <v/>
      </c>
      <c r="BP34" s="225">
        <f t="shared" si="106"/>
        <v>1</v>
      </c>
      <c r="BQ34" s="225">
        <f t="shared" si="106"/>
        <v>2</v>
      </c>
      <c r="BR34" s="225">
        <f t="shared" si="106"/>
        <v>3</v>
      </c>
      <c r="BS34" s="379" t="str">
        <f t="shared" si="27"/>
        <v/>
      </c>
      <c r="BT34" s="377" t="str">
        <f t="shared" si="28"/>
        <v/>
      </c>
      <c r="BU34" s="377" t="str">
        <f t="shared" si="29"/>
        <v/>
      </c>
      <c r="BV34" s="377" t="str">
        <f t="shared" si="30"/>
        <v/>
      </c>
      <c r="BW34" s="377" t="str">
        <f t="shared" si="31"/>
        <v xml:space="preserve">mampu melakukan dialog sederhana tentang       فِيْ الفَصْلِ </v>
      </c>
      <c r="BX34" s="377" t="str">
        <f t="shared" si="32"/>
        <v/>
      </c>
      <c r="BY34" s="377" t="str">
        <f t="shared" si="33"/>
        <v/>
      </c>
      <c r="BZ34" s="377">
        <f t="shared" si="34"/>
        <v>0</v>
      </c>
      <c r="CA34" s="377">
        <f t="shared" si="35"/>
        <v>0</v>
      </c>
      <c r="CB34" s="377">
        <f t="shared" si="36"/>
        <v>0</v>
      </c>
      <c r="CC34"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34" s="257" t="str">
        <f t="shared" si="38"/>
        <v>Kompetensi dalam hal mampu melakukan dialog sederhana tentang       فِيْ الفَصْلِ , perlu ditingkatkan</v>
      </c>
    </row>
    <row r="35" spans="1:82" ht="13.5" customHeight="1">
      <c r="A35" s="190"/>
      <c r="B35" s="208">
        <f>'DATA PESERTA DIDIK'!A25</f>
        <v>20</v>
      </c>
      <c r="C35" s="248" t="str">
        <f>'DATA PESERTA DIDIK'!D25</f>
        <v>MUHAMMAD ANANTA AESAR NAIL</v>
      </c>
      <c r="D35" s="297">
        <v>87</v>
      </c>
      <c r="E35" s="297">
        <v>87</v>
      </c>
      <c r="F35" s="297">
        <v>87</v>
      </c>
      <c r="G35" s="297">
        <v>87</v>
      </c>
      <c r="H35" s="297">
        <v>87</v>
      </c>
      <c r="I35" s="297">
        <v>87</v>
      </c>
      <c r="J35" s="297">
        <v>100</v>
      </c>
      <c r="K35" s="297"/>
      <c r="L35" s="297"/>
      <c r="M35" s="297"/>
      <c r="N35" s="252">
        <f t="shared" si="6"/>
        <v>88.857142857142861</v>
      </c>
      <c r="O35" s="298"/>
      <c r="P35" s="251">
        <v>90</v>
      </c>
      <c r="Q35" s="252">
        <f t="shared" si="11"/>
        <v>90</v>
      </c>
      <c r="R35" s="252">
        <f t="shared" si="12"/>
        <v>89.238095238095241</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f t="shared" si="107"/>
        <v>100</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f t="shared" si="108"/>
        <v>1</v>
      </c>
      <c r="AL35" s="254" t="str">
        <f t="shared" si="108"/>
        <v/>
      </c>
      <c r="AM35" s="254" t="str">
        <f t="shared" si="108"/>
        <v/>
      </c>
      <c r="AN35" s="254" t="str">
        <f t="shared" si="108"/>
        <v/>
      </c>
      <c r="AO35" s="379" t="str">
        <f t="shared" si="15"/>
        <v/>
      </c>
      <c r="AP35" s="380" t="str">
        <f t="shared" si="16"/>
        <v/>
      </c>
      <c r="AQ35" s="380" t="str">
        <f t="shared" si="17"/>
        <v/>
      </c>
      <c r="AR35" s="380" t="str">
        <f t="shared" si="18"/>
        <v/>
      </c>
      <c r="AS35" s="380" t="str">
        <f t="shared" si="19"/>
        <v/>
      </c>
      <c r="AT35" s="380" t="str">
        <f t="shared" si="20"/>
        <v/>
      </c>
      <c r="AU35" s="380" t="str">
        <f t="shared" si="21"/>
        <v xml:space="preserve"> mampu menyebutkan 10 kata benda di kelas </v>
      </c>
      <c r="AV35" s="380" t="str">
        <f t="shared" si="22"/>
        <v/>
      </c>
      <c r="AW35" s="380" t="str">
        <f t="shared" si="23"/>
        <v/>
      </c>
      <c r="AX35" s="380" t="str">
        <f t="shared" si="24"/>
        <v/>
      </c>
      <c r="AY35" s="299">
        <f t="shared" ref="AY35:BH35" si="109">IF(D35&lt;$R$16,D35,"")</f>
        <v>87</v>
      </c>
      <c r="AZ35" s="299">
        <f t="shared" si="109"/>
        <v>87</v>
      </c>
      <c r="BA35" s="299">
        <f t="shared" si="109"/>
        <v>87</v>
      </c>
      <c r="BB35" s="299">
        <f t="shared" si="109"/>
        <v>87</v>
      </c>
      <c r="BC35" s="299">
        <f t="shared" si="109"/>
        <v>87</v>
      </c>
      <c r="BD35" s="299">
        <f t="shared" si="109"/>
        <v>87</v>
      </c>
      <c r="BE35" s="299" t="str">
        <f t="shared" si="109"/>
        <v/>
      </c>
      <c r="BF35" s="299">
        <f t="shared" si="109"/>
        <v>0</v>
      </c>
      <c r="BG35" s="299">
        <f t="shared" si="109"/>
        <v>0</v>
      </c>
      <c r="BH35" s="299">
        <f t="shared" si="109"/>
        <v>0</v>
      </c>
      <c r="BI35" s="225">
        <f t="shared" ref="BI35:BR35" si="110">IFERROR(RANK(AY35,$AY35:$BH35,0)+COUNTIF($AY35:AY35,AY35)-1,"")</f>
        <v>1</v>
      </c>
      <c r="BJ35" s="225">
        <f t="shared" si="110"/>
        <v>2</v>
      </c>
      <c r="BK35" s="225">
        <f t="shared" si="110"/>
        <v>3</v>
      </c>
      <c r="BL35" s="225">
        <f t="shared" si="110"/>
        <v>4</v>
      </c>
      <c r="BM35" s="225">
        <f t="shared" si="110"/>
        <v>5</v>
      </c>
      <c r="BN35" s="225">
        <f t="shared" si="110"/>
        <v>6</v>
      </c>
      <c r="BO35" s="225" t="str">
        <f t="shared" si="110"/>
        <v/>
      </c>
      <c r="BP35" s="225">
        <f t="shared" si="110"/>
        <v>7</v>
      </c>
      <c r="BQ35" s="225">
        <f t="shared" si="110"/>
        <v>8</v>
      </c>
      <c r="BR35" s="225">
        <f t="shared" si="110"/>
        <v>9</v>
      </c>
      <c r="BS35" s="379" t="str">
        <f t="shared" si="27"/>
        <v>mampu melakukan dialog sederhana tentang الأُسْرَةُ</v>
      </c>
      <c r="BT35" s="377" t="str">
        <f t="shared" si="28"/>
        <v>dapat menyalin kata dan kalimat tentang الأُسْرَةُ</v>
      </c>
      <c r="BU35" s="377" t="str">
        <f t="shared" si="29"/>
        <v>mampu menyebutkan anggota keluarga  مُذَكَّرْ أَوْ مُؤَنَّثْ</v>
      </c>
      <c r="BV35" s="377" t="str">
        <f t="shared" si="30"/>
        <v>mampu menyusun kata menjadi kalimat sempurna tentang الأُسْرَةُ</v>
      </c>
      <c r="BW35" s="377" t="str">
        <f t="shared" si="31"/>
        <v xml:space="preserve">mampu melakukan dialog sederhana tentang       فِيْ الفَصْلِ </v>
      </c>
      <c r="BX35" s="377" t="str">
        <f t="shared" si="32"/>
        <v xml:space="preserve">mampu menyalin kata, kalimat dan menyusun kata menjadi kalimat sempurna tentang     فِيْ الفَصْلِ  </v>
      </c>
      <c r="BY35" s="377" t="str">
        <f t="shared" si="33"/>
        <v/>
      </c>
      <c r="BZ35" s="377">
        <f t="shared" si="34"/>
        <v>0</v>
      </c>
      <c r="CA35" s="377">
        <f t="shared" si="35"/>
        <v>0</v>
      </c>
      <c r="CB35" s="377">
        <f t="shared" si="36"/>
        <v>0</v>
      </c>
      <c r="CC35" s="257" t="str">
        <f t="shared" si="37"/>
        <v>Kompetensi dalam hal  sudah tercapai.</v>
      </c>
      <c r="CD35"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36" spans="1:82" ht="13.5" customHeight="1">
      <c r="A36" s="190"/>
      <c r="B36" s="208">
        <f>'DATA PESERTA DIDIK'!A26</f>
        <v>21</v>
      </c>
      <c r="C36" s="248" t="str">
        <f>'DATA PESERTA DIDIK'!D26</f>
        <v>MUHAMMAD FAREZKY IMANULLAH</v>
      </c>
      <c r="D36" s="297">
        <v>87</v>
      </c>
      <c r="E36" s="297">
        <v>87</v>
      </c>
      <c r="F36" s="297">
        <v>87</v>
      </c>
      <c r="G36" s="297">
        <v>87</v>
      </c>
      <c r="H36" s="297">
        <v>87</v>
      </c>
      <c r="I36" s="297">
        <v>87</v>
      </c>
      <c r="J36" s="297">
        <v>100</v>
      </c>
      <c r="K36" s="297"/>
      <c r="L36" s="297"/>
      <c r="M36" s="297"/>
      <c r="N36" s="252">
        <f t="shared" si="6"/>
        <v>88.857142857142861</v>
      </c>
      <c r="O36" s="298"/>
      <c r="P36" s="251">
        <v>90</v>
      </c>
      <c r="Q36" s="252">
        <f t="shared" si="11"/>
        <v>90</v>
      </c>
      <c r="R36" s="252">
        <f t="shared" si="12"/>
        <v>89.238095238095241</v>
      </c>
      <c r="S36" s="190"/>
      <c r="T36" s="190"/>
      <c r="U36" s="253" t="str">
        <f t="shared" ref="U36:AD36" si="111">IF(D36&gt;=$R$16,D36,"")</f>
        <v/>
      </c>
      <c r="V36" s="253" t="str">
        <f t="shared" si="111"/>
        <v/>
      </c>
      <c r="W36" s="253" t="str">
        <f t="shared" si="111"/>
        <v/>
      </c>
      <c r="X36" s="253" t="str">
        <f t="shared" si="111"/>
        <v/>
      </c>
      <c r="Y36" s="253" t="str">
        <f t="shared" si="111"/>
        <v/>
      </c>
      <c r="Z36" s="253" t="str">
        <f t="shared" si="111"/>
        <v/>
      </c>
      <c r="AA36" s="253">
        <f t="shared" si="111"/>
        <v>100</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t="str">
        <f t="shared" si="112"/>
        <v/>
      </c>
      <c r="AI36" s="254" t="str">
        <f t="shared" si="112"/>
        <v/>
      </c>
      <c r="AJ36" s="254" t="str">
        <f t="shared" si="112"/>
        <v/>
      </c>
      <c r="AK36" s="254">
        <f t="shared" si="112"/>
        <v>1</v>
      </c>
      <c r="AL36" s="254" t="str">
        <f t="shared" si="112"/>
        <v/>
      </c>
      <c r="AM36" s="254" t="str">
        <f t="shared" si="112"/>
        <v/>
      </c>
      <c r="AN36" s="254" t="str">
        <f t="shared" si="112"/>
        <v/>
      </c>
      <c r="AO36" s="379" t="str">
        <f t="shared" si="15"/>
        <v/>
      </c>
      <c r="AP36" s="380" t="str">
        <f t="shared" si="16"/>
        <v/>
      </c>
      <c r="AQ36" s="380" t="str">
        <f t="shared" si="17"/>
        <v/>
      </c>
      <c r="AR36" s="380" t="str">
        <f t="shared" si="18"/>
        <v/>
      </c>
      <c r="AS36" s="380" t="str">
        <f t="shared" si="19"/>
        <v/>
      </c>
      <c r="AT36" s="380" t="str">
        <f t="shared" si="20"/>
        <v/>
      </c>
      <c r="AU36" s="380" t="str">
        <f t="shared" si="21"/>
        <v xml:space="preserve"> mampu menyebutkan 10 kata benda di kelas </v>
      </c>
      <c r="AV36" s="380" t="str">
        <f t="shared" si="22"/>
        <v/>
      </c>
      <c r="AW36" s="380" t="str">
        <f t="shared" si="23"/>
        <v/>
      </c>
      <c r="AX36" s="380" t="str">
        <f t="shared" si="24"/>
        <v/>
      </c>
      <c r="AY36" s="299">
        <f t="shared" ref="AY36:BH36" si="113">IF(D36&lt;$R$16,D36,"")</f>
        <v>87</v>
      </c>
      <c r="AZ36" s="299">
        <f t="shared" si="113"/>
        <v>87</v>
      </c>
      <c r="BA36" s="299">
        <f t="shared" si="113"/>
        <v>87</v>
      </c>
      <c r="BB36" s="299">
        <f t="shared" si="113"/>
        <v>87</v>
      </c>
      <c r="BC36" s="299">
        <f t="shared" si="113"/>
        <v>87</v>
      </c>
      <c r="BD36" s="299">
        <f t="shared" si="113"/>
        <v>87</v>
      </c>
      <c r="BE36" s="299" t="str">
        <f t="shared" si="113"/>
        <v/>
      </c>
      <c r="BF36" s="299">
        <f t="shared" si="113"/>
        <v>0</v>
      </c>
      <c r="BG36" s="299">
        <f t="shared" si="113"/>
        <v>0</v>
      </c>
      <c r="BH36" s="299">
        <f t="shared" si="113"/>
        <v>0</v>
      </c>
      <c r="BI36" s="225">
        <f t="shared" ref="BI36:BR36" si="114">IFERROR(RANK(AY36,$AY36:$BH36,0)+COUNTIF($AY36:AY36,AY36)-1,"")</f>
        <v>1</v>
      </c>
      <c r="BJ36" s="225">
        <f t="shared" si="114"/>
        <v>2</v>
      </c>
      <c r="BK36" s="225">
        <f t="shared" si="114"/>
        <v>3</v>
      </c>
      <c r="BL36" s="225">
        <f t="shared" si="114"/>
        <v>4</v>
      </c>
      <c r="BM36" s="225">
        <f t="shared" si="114"/>
        <v>5</v>
      </c>
      <c r="BN36" s="225">
        <f t="shared" si="114"/>
        <v>6</v>
      </c>
      <c r="BO36" s="225" t="str">
        <f t="shared" si="114"/>
        <v/>
      </c>
      <c r="BP36" s="225">
        <f t="shared" si="114"/>
        <v>7</v>
      </c>
      <c r="BQ36" s="225">
        <f t="shared" si="114"/>
        <v>8</v>
      </c>
      <c r="BR36" s="225">
        <f t="shared" si="114"/>
        <v>9</v>
      </c>
      <c r="BS36" s="379" t="str">
        <f t="shared" si="27"/>
        <v>mampu melakukan dialog sederhana tentang الأُسْرَةُ</v>
      </c>
      <c r="BT36" s="377" t="str">
        <f t="shared" si="28"/>
        <v>dapat menyalin kata dan kalimat tentang الأُسْرَةُ</v>
      </c>
      <c r="BU36" s="377" t="str">
        <f t="shared" si="29"/>
        <v>mampu menyebutkan anggota keluarga  مُذَكَّرْ أَوْ مُؤَنَّثْ</v>
      </c>
      <c r="BV36" s="377" t="str">
        <f t="shared" si="30"/>
        <v>mampu menyusun kata menjadi kalimat sempurna tentang الأُسْرَةُ</v>
      </c>
      <c r="BW36" s="377" t="str">
        <f t="shared" si="31"/>
        <v xml:space="preserve">mampu melakukan dialog sederhana tentang       فِيْ الفَصْلِ </v>
      </c>
      <c r="BX36" s="377" t="str">
        <f t="shared" si="32"/>
        <v xml:space="preserve">mampu menyalin kata, kalimat dan menyusun kata menjadi kalimat sempurna tentang     فِيْ الفَصْلِ  </v>
      </c>
      <c r="BY36" s="377" t="str">
        <f t="shared" si="33"/>
        <v/>
      </c>
      <c r="BZ36" s="377">
        <f t="shared" si="34"/>
        <v>0</v>
      </c>
      <c r="CA36" s="377">
        <f t="shared" si="35"/>
        <v>0</v>
      </c>
      <c r="CB36" s="377">
        <f t="shared" si="36"/>
        <v>0</v>
      </c>
      <c r="CC36" s="257" t="str">
        <f t="shared" si="37"/>
        <v>Kompetensi dalam hal  sudah tercapai.</v>
      </c>
      <c r="CD36"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37" spans="1:82" ht="13.5" customHeight="1">
      <c r="A37" s="190"/>
      <c r="B37" s="208">
        <f>'DATA PESERTA DIDIK'!A27</f>
        <v>22</v>
      </c>
      <c r="C37" s="248" t="str">
        <f>'DATA PESERTA DIDIK'!D27</f>
        <v>MUHAMMAD HAFIDZ RAFI RACHMAN</v>
      </c>
      <c r="D37" s="297">
        <v>95</v>
      </c>
      <c r="E37" s="297">
        <v>95</v>
      </c>
      <c r="F37" s="297">
        <v>95</v>
      </c>
      <c r="G37" s="297">
        <v>95</v>
      </c>
      <c r="H37" s="297">
        <v>99</v>
      </c>
      <c r="I37" s="297">
        <v>95</v>
      </c>
      <c r="J37" s="297">
        <v>90</v>
      </c>
      <c r="K37" s="297"/>
      <c r="L37" s="297"/>
      <c r="M37" s="297"/>
      <c r="N37" s="252">
        <f t="shared" si="6"/>
        <v>94.857142857142861</v>
      </c>
      <c r="O37" s="298"/>
      <c r="P37" s="251">
        <v>90</v>
      </c>
      <c r="Q37" s="252">
        <f t="shared" si="11"/>
        <v>90</v>
      </c>
      <c r="R37" s="252">
        <f t="shared" si="12"/>
        <v>93.238095238095241</v>
      </c>
      <c r="S37" s="190"/>
      <c r="T37" s="190"/>
      <c r="U37" s="253">
        <f t="shared" ref="U37:AD37" si="115">IF(D37&gt;=$R$16,D37,"")</f>
        <v>95</v>
      </c>
      <c r="V37" s="253">
        <f t="shared" si="115"/>
        <v>95</v>
      </c>
      <c r="W37" s="253">
        <f t="shared" si="115"/>
        <v>95</v>
      </c>
      <c r="X37" s="253">
        <f t="shared" si="115"/>
        <v>95</v>
      </c>
      <c r="Y37" s="253">
        <f t="shared" si="115"/>
        <v>99</v>
      </c>
      <c r="Z37" s="253">
        <f t="shared" si="115"/>
        <v>95</v>
      </c>
      <c r="AA37" s="253">
        <f t="shared" si="115"/>
        <v>90</v>
      </c>
      <c r="AB37" s="253" t="str">
        <f t="shared" si="115"/>
        <v/>
      </c>
      <c r="AC37" s="253" t="str">
        <f t="shared" si="115"/>
        <v/>
      </c>
      <c r="AD37" s="253" t="str">
        <f t="shared" si="115"/>
        <v/>
      </c>
      <c r="AE37" s="254">
        <f t="shared" ref="AE37:AN37" si="116">IFERROR(RANK(U37,$U37:$AD37,0)+COUNTIF($U37:U37,U37)-1,"")</f>
        <v>2</v>
      </c>
      <c r="AF37" s="254">
        <f t="shared" si="116"/>
        <v>3</v>
      </c>
      <c r="AG37" s="254">
        <f t="shared" si="116"/>
        <v>4</v>
      </c>
      <c r="AH37" s="254">
        <f t="shared" si="116"/>
        <v>5</v>
      </c>
      <c r="AI37" s="254">
        <f t="shared" si="116"/>
        <v>1</v>
      </c>
      <c r="AJ37" s="254">
        <f t="shared" si="116"/>
        <v>6</v>
      </c>
      <c r="AK37" s="254">
        <f t="shared" si="116"/>
        <v>7</v>
      </c>
      <c r="AL37" s="254" t="str">
        <f t="shared" si="116"/>
        <v/>
      </c>
      <c r="AM37" s="254" t="str">
        <f t="shared" si="116"/>
        <v/>
      </c>
      <c r="AN37" s="254" t="str">
        <f t="shared" si="116"/>
        <v/>
      </c>
      <c r="AO37" s="379" t="str">
        <f t="shared" si="15"/>
        <v>mampu melakukan dialog sederhana tentang الأُسْرَةُ</v>
      </c>
      <c r="AP37" s="380" t="str">
        <f t="shared" si="16"/>
        <v>dapat menyalin kata dan kalimat tentang الأُسْرَةُ</v>
      </c>
      <c r="AQ37" s="380" t="str">
        <f t="shared" si="17"/>
        <v>mampu menyebutkan anggota keluarga  مُذَكَّرْ أَوْ مُؤَنَّثْ</v>
      </c>
      <c r="AR37" s="380" t="str">
        <f t="shared" si="18"/>
        <v>mampu menyusun kata menjadi kalimat sempurna tentang الأُسْرَةُ</v>
      </c>
      <c r="AS37" s="380" t="str">
        <f t="shared" si="19"/>
        <v xml:space="preserve">mampu melakukan dialog sederhana tentang       فِيْ الفَصْلِ </v>
      </c>
      <c r="AT37" s="380" t="str">
        <f t="shared" si="20"/>
        <v xml:space="preserve">mampu menyalin kata, kalimat dan menyusun kata menjadi kalimat sempurna tentang     فِيْ الفَصْلِ  </v>
      </c>
      <c r="AU37" s="380" t="str">
        <f t="shared" si="21"/>
        <v/>
      </c>
      <c r="AV37" s="380" t="str">
        <f t="shared" si="22"/>
        <v/>
      </c>
      <c r="AW37" s="380" t="str">
        <f t="shared" si="23"/>
        <v/>
      </c>
      <c r="AX37" s="380" t="str">
        <f t="shared" si="24"/>
        <v/>
      </c>
      <c r="AY37" s="299" t="str">
        <f t="shared" ref="AY37:BH37" si="117">IF(D37&lt;$R$16,D37,"")</f>
        <v/>
      </c>
      <c r="AZ37" s="299" t="str">
        <f t="shared" si="117"/>
        <v/>
      </c>
      <c r="BA37" s="299" t="str">
        <f t="shared" si="117"/>
        <v/>
      </c>
      <c r="BB37" s="299" t="str">
        <f t="shared" si="117"/>
        <v/>
      </c>
      <c r="BC37" s="299" t="str">
        <f t="shared" si="117"/>
        <v/>
      </c>
      <c r="BD37" s="299" t="str">
        <f t="shared" si="117"/>
        <v/>
      </c>
      <c r="BE37" s="299" t="str">
        <f t="shared" si="117"/>
        <v/>
      </c>
      <c r="BF37" s="299">
        <f t="shared" si="117"/>
        <v>0</v>
      </c>
      <c r="BG37" s="299">
        <f t="shared" si="117"/>
        <v>0</v>
      </c>
      <c r="BH37" s="299">
        <f t="shared" si="117"/>
        <v>0</v>
      </c>
      <c r="BI37" s="225" t="str">
        <f t="shared" ref="BI37:BR37" si="118">IFERROR(RANK(AY37,$AY37:$BH37,0)+COUNTIF($AY37:AY37,AY37)-1,"")</f>
        <v/>
      </c>
      <c r="BJ37" s="225" t="str">
        <f t="shared" si="118"/>
        <v/>
      </c>
      <c r="BK37" s="225" t="str">
        <f t="shared" si="118"/>
        <v/>
      </c>
      <c r="BL37" s="225" t="str">
        <f t="shared" si="118"/>
        <v/>
      </c>
      <c r="BM37" s="225" t="str">
        <f t="shared" si="118"/>
        <v/>
      </c>
      <c r="BN37" s="225" t="str">
        <f t="shared" si="118"/>
        <v/>
      </c>
      <c r="BO37" s="225" t="str">
        <f t="shared" si="118"/>
        <v/>
      </c>
      <c r="BP37" s="225">
        <f t="shared" si="118"/>
        <v>1</v>
      </c>
      <c r="BQ37" s="225">
        <f t="shared" si="118"/>
        <v>2</v>
      </c>
      <c r="BR37" s="225">
        <f t="shared" si="118"/>
        <v>3</v>
      </c>
      <c r="BS37" s="379" t="str">
        <f t="shared" si="27"/>
        <v/>
      </c>
      <c r="BT37" s="377" t="str">
        <f t="shared" si="28"/>
        <v/>
      </c>
      <c r="BU37" s="377" t="str">
        <f t="shared" si="29"/>
        <v/>
      </c>
      <c r="BV37" s="377" t="str">
        <f t="shared" si="30"/>
        <v/>
      </c>
      <c r="BW37" s="377" t="str">
        <f t="shared" si="31"/>
        <v/>
      </c>
      <c r="BX37" s="377" t="str">
        <f t="shared" si="32"/>
        <v/>
      </c>
      <c r="BY37" s="377" t="str">
        <f t="shared" si="33"/>
        <v xml:space="preserve"> mampu menyebutkan 10 kata benda di kelas </v>
      </c>
      <c r="BZ37" s="377">
        <f t="shared" si="34"/>
        <v>0</v>
      </c>
      <c r="CA37" s="377">
        <f t="shared" si="35"/>
        <v>0</v>
      </c>
      <c r="CB37" s="377">
        <f t="shared" si="36"/>
        <v>0</v>
      </c>
      <c r="CC37"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37" s="257" t="str">
        <f t="shared" si="38"/>
        <v>Kompetensi dalam hal , perlu ditingkatkan</v>
      </c>
    </row>
    <row r="38" spans="1:82" ht="13.5" customHeight="1">
      <c r="A38" s="190"/>
      <c r="B38" s="208">
        <f>'DATA PESERTA DIDIK'!A28</f>
        <v>23</v>
      </c>
      <c r="C38" s="248" t="str">
        <f>'DATA PESERTA DIDIK'!D28</f>
        <v>MUHAMMAD RAJASTA ANDISA KRISNATAMA</v>
      </c>
      <c r="D38" s="297">
        <v>100</v>
      </c>
      <c r="E38" s="297">
        <v>100</v>
      </c>
      <c r="F38" s="297">
        <v>100</v>
      </c>
      <c r="G38" s="297">
        <v>100</v>
      </c>
      <c r="H38" s="297">
        <v>97</v>
      </c>
      <c r="I38" s="297">
        <v>100</v>
      </c>
      <c r="J38" s="297">
        <v>90</v>
      </c>
      <c r="K38" s="297"/>
      <c r="L38" s="297"/>
      <c r="M38" s="297"/>
      <c r="N38" s="252">
        <f t="shared" si="6"/>
        <v>98.142857142857139</v>
      </c>
      <c r="O38" s="298"/>
      <c r="P38" s="251">
        <v>90</v>
      </c>
      <c r="Q38" s="252">
        <f t="shared" si="11"/>
        <v>90</v>
      </c>
      <c r="R38" s="252">
        <f t="shared" si="12"/>
        <v>95.428571428571431</v>
      </c>
      <c r="S38" s="190"/>
      <c r="T38" s="190"/>
      <c r="U38" s="253">
        <f t="shared" ref="U38:AD38" si="119">IF(D38&gt;=$R$16,D38,"")</f>
        <v>100</v>
      </c>
      <c r="V38" s="253">
        <f t="shared" si="119"/>
        <v>100</v>
      </c>
      <c r="W38" s="253">
        <f t="shared" si="119"/>
        <v>100</v>
      </c>
      <c r="X38" s="253">
        <f t="shared" si="119"/>
        <v>100</v>
      </c>
      <c r="Y38" s="253">
        <f t="shared" si="119"/>
        <v>97</v>
      </c>
      <c r="Z38" s="253">
        <f t="shared" si="119"/>
        <v>100</v>
      </c>
      <c r="AA38" s="253">
        <f t="shared" si="119"/>
        <v>90</v>
      </c>
      <c r="AB38" s="253" t="str">
        <f t="shared" si="119"/>
        <v/>
      </c>
      <c r="AC38" s="253" t="str">
        <f t="shared" si="119"/>
        <v/>
      </c>
      <c r="AD38" s="253" t="str">
        <f t="shared" si="119"/>
        <v/>
      </c>
      <c r="AE38" s="254">
        <f t="shared" ref="AE38:AN38" si="120">IFERROR(RANK(U38,$U38:$AD38,0)+COUNTIF($U38:U38,U38)-1,"")</f>
        <v>1</v>
      </c>
      <c r="AF38" s="254">
        <f t="shared" si="120"/>
        <v>2</v>
      </c>
      <c r="AG38" s="254">
        <f t="shared" si="120"/>
        <v>3</v>
      </c>
      <c r="AH38" s="254">
        <f t="shared" si="120"/>
        <v>4</v>
      </c>
      <c r="AI38" s="254">
        <f t="shared" si="120"/>
        <v>6</v>
      </c>
      <c r="AJ38" s="254">
        <f t="shared" si="120"/>
        <v>5</v>
      </c>
      <c r="AK38" s="254">
        <f t="shared" si="120"/>
        <v>7</v>
      </c>
      <c r="AL38" s="254" t="str">
        <f t="shared" si="120"/>
        <v/>
      </c>
      <c r="AM38" s="254" t="str">
        <f t="shared" si="120"/>
        <v/>
      </c>
      <c r="AN38" s="254" t="str">
        <f t="shared" si="120"/>
        <v/>
      </c>
      <c r="AO38" s="379" t="str">
        <f t="shared" si="15"/>
        <v>mampu melakukan dialog sederhana tentang الأُسْرَةُ</v>
      </c>
      <c r="AP38" s="380" t="str">
        <f t="shared" si="16"/>
        <v>dapat menyalin kata dan kalimat tentang الأُسْرَةُ</v>
      </c>
      <c r="AQ38" s="380" t="str">
        <f t="shared" si="17"/>
        <v>mampu menyebutkan anggota keluarga  مُذَكَّرْ أَوْ مُؤَنَّثْ</v>
      </c>
      <c r="AR38" s="380" t="str">
        <f t="shared" si="18"/>
        <v>mampu menyusun kata menjadi kalimat sempurna tentang الأُسْرَةُ</v>
      </c>
      <c r="AS38" s="380" t="str">
        <f t="shared" si="19"/>
        <v xml:space="preserve">mampu melakukan dialog sederhana tentang       فِيْ الفَصْلِ </v>
      </c>
      <c r="AT38" s="380" t="str">
        <f t="shared" si="20"/>
        <v xml:space="preserve">mampu menyalin kata, kalimat dan menyusun kata menjadi kalimat sempurna tentang     فِيْ الفَصْلِ  </v>
      </c>
      <c r="AU38" s="380" t="str">
        <f t="shared" si="21"/>
        <v/>
      </c>
      <c r="AV38" s="380" t="str">
        <f t="shared" si="22"/>
        <v/>
      </c>
      <c r="AW38" s="380" t="str">
        <f t="shared" si="23"/>
        <v/>
      </c>
      <c r="AX38" s="380" t="str">
        <f t="shared" si="24"/>
        <v/>
      </c>
      <c r="AY38" s="299" t="str">
        <f t="shared" ref="AY38:BH38" si="121">IF(D38&lt;$R$16,D38,"")</f>
        <v/>
      </c>
      <c r="AZ38" s="299" t="str">
        <f t="shared" si="121"/>
        <v/>
      </c>
      <c r="BA38" s="299" t="str">
        <f t="shared" si="121"/>
        <v/>
      </c>
      <c r="BB38" s="299" t="str">
        <f t="shared" si="121"/>
        <v/>
      </c>
      <c r="BC38" s="299" t="str">
        <f t="shared" si="121"/>
        <v/>
      </c>
      <c r="BD38" s="299" t="str">
        <f t="shared" si="121"/>
        <v/>
      </c>
      <c r="BE38" s="299" t="str">
        <f t="shared" si="121"/>
        <v/>
      </c>
      <c r="BF38" s="299">
        <f t="shared" si="121"/>
        <v>0</v>
      </c>
      <c r="BG38" s="299">
        <f t="shared" si="121"/>
        <v>0</v>
      </c>
      <c r="BH38" s="299">
        <f t="shared" si="121"/>
        <v>0</v>
      </c>
      <c r="BI38" s="225" t="str">
        <f t="shared" ref="BI38:BR38" si="122">IFERROR(RANK(AY38,$AY38:$BH38,0)+COUNTIF($AY38:AY38,AY38)-1,"")</f>
        <v/>
      </c>
      <c r="BJ38" s="225" t="str">
        <f t="shared" si="122"/>
        <v/>
      </c>
      <c r="BK38" s="225" t="str">
        <f t="shared" si="122"/>
        <v/>
      </c>
      <c r="BL38" s="225" t="str">
        <f t="shared" si="122"/>
        <v/>
      </c>
      <c r="BM38" s="225" t="str">
        <f t="shared" si="122"/>
        <v/>
      </c>
      <c r="BN38" s="225" t="str">
        <f t="shared" si="122"/>
        <v/>
      </c>
      <c r="BO38" s="225" t="str">
        <f t="shared" si="122"/>
        <v/>
      </c>
      <c r="BP38" s="225">
        <f t="shared" si="122"/>
        <v>1</v>
      </c>
      <c r="BQ38" s="225">
        <f t="shared" si="122"/>
        <v>2</v>
      </c>
      <c r="BR38" s="225">
        <f t="shared" si="122"/>
        <v>3</v>
      </c>
      <c r="BS38" s="379" t="str">
        <f t="shared" si="27"/>
        <v/>
      </c>
      <c r="BT38" s="377" t="str">
        <f t="shared" si="28"/>
        <v/>
      </c>
      <c r="BU38" s="377" t="str">
        <f t="shared" si="29"/>
        <v/>
      </c>
      <c r="BV38" s="377" t="str">
        <f t="shared" si="30"/>
        <v/>
      </c>
      <c r="BW38" s="377" t="str">
        <f t="shared" si="31"/>
        <v/>
      </c>
      <c r="BX38" s="377" t="str">
        <f t="shared" si="32"/>
        <v/>
      </c>
      <c r="BY38" s="377" t="str">
        <f t="shared" si="33"/>
        <v xml:space="preserve"> mampu menyebutkan 10 kata benda di kelas </v>
      </c>
      <c r="BZ38" s="377">
        <f t="shared" si="34"/>
        <v>0</v>
      </c>
      <c r="CA38" s="377">
        <f t="shared" si="35"/>
        <v>0</v>
      </c>
      <c r="CB38" s="377">
        <f t="shared" si="36"/>
        <v>0</v>
      </c>
      <c r="CC38"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38" s="257" t="str">
        <f t="shared" si="38"/>
        <v>Kompetensi dalam hal , perlu ditingkatkan</v>
      </c>
    </row>
    <row r="39" spans="1:82" ht="13.5" customHeight="1">
      <c r="A39" s="190"/>
      <c r="B39" s="208">
        <f>'DATA PESERTA DIDIK'!A29</f>
        <v>24</v>
      </c>
      <c r="C39" s="248" t="str">
        <f>'DATA PESERTA DIDIK'!D29</f>
        <v>MUHAMMAD SABIAN ELDEN LAKSANA</v>
      </c>
      <c r="D39" s="297">
        <v>99</v>
      </c>
      <c r="E39" s="297">
        <v>99</v>
      </c>
      <c r="F39" s="297">
        <v>99</v>
      </c>
      <c r="G39" s="297">
        <v>99</v>
      </c>
      <c r="H39" s="297">
        <v>97</v>
      </c>
      <c r="I39" s="297">
        <v>99</v>
      </c>
      <c r="J39" s="297">
        <v>90</v>
      </c>
      <c r="K39" s="297"/>
      <c r="L39" s="297"/>
      <c r="M39" s="297"/>
      <c r="N39" s="252">
        <f t="shared" si="6"/>
        <v>97.428571428571431</v>
      </c>
      <c r="O39" s="298"/>
      <c r="P39" s="251">
        <v>90</v>
      </c>
      <c r="Q39" s="252">
        <f t="shared" si="11"/>
        <v>90</v>
      </c>
      <c r="R39" s="252">
        <f t="shared" si="12"/>
        <v>94.952380952380963</v>
      </c>
      <c r="S39" s="190"/>
      <c r="T39" s="190"/>
      <c r="U39" s="253">
        <f t="shared" ref="U39:AD39" si="123">IF(D39&gt;=$R$16,D39,"")</f>
        <v>99</v>
      </c>
      <c r="V39" s="253">
        <f t="shared" si="123"/>
        <v>99</v>
      </c>
      <c r="W39" s="253">
        <f t="shared" si="123"/>
        <v>99</v>
      </c>
      <c r="X39" s="253">
        <f t="shared" si="123"/>
        <v>99</v>
      </c>
      <c r="Y39" s="253">
        <f t="shared" si="123"/>
        <v>97</v>
      </c>
      <c r="Z39" s="253">
        <f t="shared" si="123"/>
        <v>99</v>
      </c>
      <c r="AA39" s="253">
        <f t="shared" si="123"/>
        <v>90</v>
      </c>
      <c r="AB39" s="253" t="str">
        <f t="shared" si="123"/>
        <v/>
      </c>
      <c r="AC39" s="253" t="str">
        <f t="shared" si="123"/>
        <v/>
      </c>
      <c r="AD39" s="253" t="str">
        <f t="shared" si="123"/>
        <v/>
      </c>
      <c r="AE39" s="254">
        <f t="shared" ref="AE39:AN39" si="124">IFERROR(RANK(U39,$U39:$AD39,0)+COUNTIF($U39:U39,U39)-1,"")</f>
        <v>1</v>
      </c>
      <c r="AF39" s="254">
        <f t="shared" si="124"/>
        <v>2</v>
      </c>
      <c r="AG39" s="254">
        <f t="shared" si="124"/>
        <v>3</v>
      </c>
      <c r="AH39" s="254">
        <f t="shared" si="124"/>
        <v>4</v>
      </c>
      <c r="AI39" s="254">
        <f t="shared" si="124"/>
        <v>6</v>
      </c>
      <c r="AJ39" s="254">
        <f t="shared" si="124"/>
        <v>5</v>
      </c>
      <c r="AK39" s="254">
        <f t="shared" si="124"/>
        <v>7</v>
      </c>
      <c r="AL39" s="254" t="str">
        <f t="shared" si="124"/>
        <v/>
      </c>
      <c r="AM39" s="254" t="str">
        <f t="shared" si="124"/>
        <v/>
      </c>
      <c r="AN39" s="254" t="str">
        <f t="shared" si="124"/>
        <v/>
      </c>
      <c r="AO39" s="379" t="str">
        <f t="shared" si="15"/>
        <v>mampu melakukan dialog sederhana tentang الأُسْرَةُ</v>
      </c>
      <c r="AP39" s="380" t="str">
        <f t="shared" si="16"/>
        <v>dapat menyalin kata dan kalimat tentang الأُسْرَةُ</v>
      </c>
      <c r="AQ39" s="380" t="str">
        <f t="shared" si="17"/>
        <v>mampu menyebutkan anggota keluarga  مُذَكَّرْ أَوْ مُؤَنَّثْ</v>
      </c>
      <c r="AR39" s="380" t="str">
        <f t="shared" si="18"/>
        <v>mampu menyusun kata menjadi kalimat sempurna tentang الأُسْرَةُ</v>
      </c>
      <c r="AS39" s="380" t="str">
        <f t="shared" si="19"/>
        <v xml:space="preserve">mampu melakukan dialog sederhana tentang       فِيْ الفَصْلِ </v>
      </c>
      <c r="AT39" s="380" t="str">
        <f t="shared" si="20"/>
        <v xml:space="preserve">mampu menyalin kata, kalimat dan menyusun kata menjadi kalimat sempurna tentang     فِيْ الفَصْلِ  </v>
      </c>
      <c r="AU39" s="380" t="str">
        <f t="shared" si="21"/>
        <v/>
      </c>
      <c r="AV39" s="380" t="str">
        <f t="shared" si="22"/>
        <v/>
      </c>
      <c r="AW39" s="380" t="str">
        <f t="shared" si="23"/>
        <v/>
      </c>
      <c r="AX39" s="380" t="str">
        <f t="shared" si="24"/>
        <v/>
      </c>
      <c r="AY39" s="299" t="str">
        <f t="shared" ref="AY39:BH39" si="125">IF(D39&lt;$R$16,D39,"")</f>
        <v/>
      </c>
      <c r="AZ39" s="299" t="str">
        <f t="shared" si="125"/>
        <v/>
      </c>
      <c r="BA39" s="299" t="str">
        <f t="shared" si="125"/>
        <v/>
      </c>
      <c r="BB39" s="299" t="str">
        <f t="shared" si="125"/>
        <v/>
      </c>
      <c r="BC39" s="299" t="str">
        <f t="shared" si="125"/>
        <v/>
      </c>
      <c r="BD39" s="299" t="str">
        <f t="shared" si="125"/>
        <v/>
      </c>
      <c r="BE39" s="299" t="str">
        <f t="shared" si="125"/>
        <v/>
      </c>
      <c r="BF39" s="299">
        <f t="shared" si="125"/>
        <v>0</v>
      </c>
      <c r="BG39" s="299">
        <f t="shared" si="125"/>
        <v>0</v>
      </c>
      <c r="BH39" s="299">
        <f t="shared" si="125"/>
        <v>0</v>
      </c>
      <c r="BI39" s="225" t="str">
        <f t="shared" ref="BI39:BR39" si="126">IFERROR(RANK(AY39,$AY39:$BH39,0)+COUNTIF($AY39:AY39,AY39)-1,"")</f>
        <v/>
      </c>
      <c r="BJ39" s="225" t="str">
        <f t="shared" si="126"/>
        <v/>
      </c>
      <c r="BK39" s="225" t="str">
        <f t="shared" si="126"/>
        <v/>
      </c>
      <c r="BL39" s="225" t="str">
        <f t="shared" si="126"/>
        <v/>
      </c>
      <c r="BM39" s="225" t="str">
        <f t="shared" si="126"/>
        <v/>
      </c>
      <c r="BN39" s="225" t="str">
        <f t="shared" si="126"/>
        <v/>
      </c>
      <c r="BO39" s="225" t="str">
        <f t="shared" si="126"/>
        <v/>
      </c>
      <c r="BP39" s="225">
        <f t="shared" si="126"/>
        <v>1</v>
      </c>
      <c r="BQ39" s="225">
        <f t="shared" si="126"/>
        <v>2</v>
      </c>
      <c r="BR39" s="225">
        <f t="shared" si="126"/>
        <v>3</v>
      </c>
      <c r="BS39" s="379" t="str">
        <f t="shared" si="27"/>
        <v/>
      </c>
      <c r="BT39" s="377" t="str">
        <f t="shared" si="28"/>
        <v/>
      </c>
      <c r="BU39" s="377" t="str">
        <f t="shared" si="29"/>
        <v/>
      </c>
      <c r="BV39" s="377" t="str">
        <f t="shared" si="30"/>
        <v/>
      </c>
      <c r="BW39" s="377" t="str">
        <f t="shared" si="31"/>
        <v/>
      </c>
      <c r="BX39" s="377" t="str">
        <f t="shared" si="32"/>
        <v/>
      </c>
      <c r="BY39" s="377" t="str">
        <f t="shared" si="33"/>
        <v xml:space="preserve"> mampu menyebutkan 10 kata benda di kelas </v>
      </c>
      <c r="BZ39" s="377">
        <f t="shared" si="34"/>
        <v>0</v>
      </c>
      <c r="CA39" s="377">
        <f t="shared" si="35"/>
        <v>0</v>
      </c>
      <c r="CB39" s="377">
        <f t="shared" si="36"/>
        <v>0</v>
      </c>
      <c r="CC39"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39" s="257" t="str">
        <f t="shared" si="38"/>
        <v>Kompetensi dalam hal , perlu ditingkatkan</v>
      </c>
    </row>
    <row r="40" spans="1:82" ht="13.5" customHeight="1">
      <c r="A40" s="190"/>
      <c r="B40" s="208">
        <f>'DATA PESERTA DIDIK'!A30</f>
        <v>25</v>
      </c>
      <c r="C40" s="248" t="str">
        <f>'DATA PESERTA DIDIK'!D30</f>
        <v>NARENDRA AZKA RAMADHAN</v>
      </c>
      <c r="D40" s="297">
        <v>100</v>
      </c>
      <c r="E40" s="297">
        <v>100</v>
      </c>
      <c r="F40" s="297">
        <v>100</v>
      </c>
      <c r="G40" s="297">
        <v>100</v>
      </c>
      <c r="H40" s="297">
        <v>87</v>
      </c>
      <c r="I40" s="297">
        <v>100</v>
      </c>
      <c r="J40" s="297">
        <v>100</v>
      </c>
      <c r="K40" s="297"/>
      <c r="L40" s="297"/>
      <c r="M40" s="297"/>
      <c r="N40" s="252">
        <f t="shared" si="6"/>
        <v>98.142857142857139</v>
      </c>
      <c r="O40" s="298"/>
      <c r="P40" s="251">
        <v>90</v>
      </c>
      <c r="Q40" s="252">
        <f t="shared" si="11"/>
        <v>90</v>
      </c>
      <c r="R40" s="252">
        <f t="shared" si="12"/>
        <v>95.428571428571431</v>
      </c>
      <c r="S40" s="190"/>
      <c r="T40" s="190"/>
      <c r="U40" s="253">
        <f t="shared" ref="U40:AD40" si="127">IF(D40&gt;=$R$16,D40,"")</f>
        <v>100</v>
      </c>
      <c r="V40" s="253">
        <f t="shared" si="127"/>
        <v>100</v>
      </c>
      <c r="W40" s="253">
        <f t="shared" si="127"/>
        <v>100</v>
      </c>
      <c r="X40" s="253">
        <f t="shared" si="127"/>
        <v>100</v>
      </c>
      <c r="Y40" s="253" t="str">
        <f t="shared" si="127"/>
        <v/>
      </c>
      <c r="Z40" s="253">
        <f t="shared" si="127"/>
        <v>100</v>
      </c>
      <c r="AA40" s="253">
        <f t="shared" si="127"/>
        <v>100</v>
      </c>
      <c r="AB40" s="253" t="str">
        <f t="shared" si="127"/>
        <v/>
      </c>
      <c r="AC40" s="253" t="str">
        <f t="shared" si="127"/>
        <v/>
      </c>
      <c r="AD40" s="253" t="str">
        <f t="shared" si="127"/>
        <v/>
      </c>
      <c r="AE40" s="254">
        <f t="shared" ref="AE40:AN40" si="128">IFERROR(RANK(U40,$U40:$AD40,0)+COUNTIF($U40:U40,U40)-1,"")</f>
        <v>1</v>
      </c>
      <c r="AF40" s="254">
        <f t="shared" si="128"/>
        <v>2</v>
      </c>
      <c r="AG40" s="254">
        <f t="shared" si="128"/>
        <v>3</v>
      </c>
      <c r="AH40" s="254">
        <f t="shared" si="128"/>
        <v>4</v>
      </c>
      <c r="AI40" s="254" t="str">
        <f t="shared" si="128"/>
        <v/>
      </c>
      <c r="AJ40" s="254">
        <f t="shared" si="128"/>
        <v>5</v>
      </c>
      <c r="AK40" s="254">
        <f t="shared" si="128"/>
        <v>6</v>
      </c>
      <c r="AL40" s="254" t="str">
        <f t="shared" si="128"/>
        <v/>
      </c>
      <c r="AM40" s="254" t="str">
        <f t="shared" si="128"/>
        <v/>
      </c>
      <c r="AN40" s="254" t="str">
        <f t="shared" si="128"/>
        <v/>
      </c>
      <c r="AO40" s="379" t="str">
        <f t="shared" si="15"/>
        <v>mampu melakukan dialog sederhana tentang الأُسْرَةُ</v>
      </c>
      <c r="AP40" s="380" t="str">
        <f t="shared" si="16"/>
        <v>dapat menyalin kata dan kalimat tentang الأُسْرَةُ</v>
      </c>
      <c r="AQ40" s="380" t="str">
        <f t="shared" si="17"/>
        <v>mampu menyebutkan anggota keluarga  مُذَكَّرْ أَوْ مُؤَنَّثْ</v>
      </c>
      <c r="AR40" s="380" t="str">
        <f t="shared" si="18"/>
        <v>mampu menyusun kata menjadi kalimat sempurna tentang الأُسْرَةُ</v>
      </c>
      <c r="AS40" s="380" t="str">
        <f t="shared" si="19"/>
        <v/>
      </c>
      <c r="AT40" s="380" t="str">
        <f t="shared" si="20"/>
        <v xml:space="preserve">mampu menyalin kata, kalimat dan menyusun kata menjadi kalimat sempurna tentang     فِيْ الفَصْلِ  </v>
      </c>
      <c r="AU40" s="380" t="str">
        <f t="shared" si="21"/>
        <v xml:space="preserve"> mampu menyebutkan 10 kata benda di kelas </v>
      </c>
      <c r="AV40" s="380" t="str">
        <f t="shared" si="22"/>
        <v/>
      </c>
      <c r="AW40" s="380" t="str">
        <f t="shared" si="23"/>
        <v/>
      </c>
      <c r="AX40" s="380" t="str">
        <f t="shared" si="24"/>
        <v/>
      </c>
      <c r="AY40" s="299" t="str">
        <f t="shared" ref="AY40:BH40" si="129">IF(D40&lt;$R$16,D40,"")</f>
        <v/>
      </c>
      <c r="AZ40" s="299" t="str">
        <f t="shared" si="129"/>
        <v/>
      </c>
      <c r="BA40" s="299" t="str">
        <f t="shared" si="129"/>
        <v/>
      </c>
      <c r="BB40" s="299" t="str">
        <f t="shared" si="129"/>
        <v/>
      </c>
      <c r="BC40" s="299">
        <f t="shared" si="129"/>
        <v>87</v>
      </c>
      <c r="BD40" s="299" t="str">
        <f t="shared" si="129"/>
        <v/>
      </c>
      <c r="BE40" s="299" t="str">
        <f t="shared" si="129"/>
        <v/>
      </c>
      <c r="BF40" s="299">
        <f t="shared" si="129"/>
        <v>0</v>
      </c>
      <c r="BG40" s="299">
        <f t="shared" si="129"/>
        <v>0</v>
      </c>
      <c r="BH40" s="299">
        <f t="shared" si="129"/>
        <v>0</v>
      </c>
      <c r="BI40" s="225" t="str">
        <f t="shared" ref="BI40:BR40" si="130">IFERROR(RANK(AY40,$AY40:$BH40,0)+COUNTIF($AY40:AY40,AY40)-1,"")</f>
        <v/>
      </c>
      <c r="BJ40" s="225" t="str">
        <f t="shared" si="130"/>
        <v/>
      </c>
      <c r="BK40" s="225" t="str">
        <f t="shared" si="130"/>
        <v/>
      </c>
      <c r="BL40" s="225" t="str">
        <f t="shared" si="130"/>
        <v/>
      </c>
      <c r="BM40" s="225">
        <f t="shared" si="130"/>
        <v>1</v>
      </c>
      <c r="BN40" s="225" t="str">
        <f t="shared" si="130"/>
        <v/>
      </c>
      <c r="BO40" s="225" t="str">
        <f t="shared" si="130"/>
        <v/>
      </c>
      <c r="BP40" s="225">
        <f t="shared" si="130"/>
        <v>2</v>
      </c>
      <c r="BQ40" s="225">
        <f t="shared" si="130"/>
        <v>3</v>
      </c>
      <c r="BR40" s="225">
        <f t="shared" si="130"/>
        <v>4</v>
      </c>
      <c r="BS40" s="379" t="str">
        <f t="shared" si="27"/>
        <v/>
      </c>
      <c r="BT40" s="377" t="str">
        <f t="shared" si="28"/>
        <v/>
      </c>
      <c r="BU40" s="377" t="str">
        <f t="shared" si="29"/>
        <v/>
      </c>
      <c r="BV40" s="377" t="str">
        <f t="shared" si="30"/>
        <v/>
      </c>
      <c r="BW40" s="377" t="str">
        <f t="shared" si="31"/>
        <v xml:space="preserve">mampu melakukan dialog sederhana tentang       فِيْ الفَصْلِ </v>
      </c>
      <c r="BX40" s="377" t="str">
        <f t="shared" si="32"/>
        <v/>
      </c>
      <c r="BY40" s="377" t="str">
        <f t="shared" si="33"/>
        <v/>
      </c>
      <c r="BZ40" s="377">
        <f t="shared" si="34"/>
        <v>0</v>
      </c>
      <c r="CA40" s="377">
        <f t="shared" si="35"/>
        <v>0</v>
      </c>
      <c r="CB40" s="377">
        <f t="shared" si="36"/>
        <v>0</v>
      </c>
      <c r="CC40"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40" s="257" t="str">
        <f t="shared" si="38"/>
        <v>Kompetensi dalam hal mampu melakukan dialog sederhana tentang       فِيْ الفَصْلِ , perlu ditingkatkan</v>
      </c>
    </row>
    <row r="41" spans="1:82" ht="13.5" customHeight="1">
      <c r="A41" s="190"/>
      <c r="B41" s="208">
        <f>'DATA PESERTA DIDIK'!A31</f>
        <v>26</v>
      </c>
      <c r="C41" s="248" t="str">
        <f>'DATA PESERTA DIDIK'!D31</f>
        <v>NAUFAL IHSAN HAWARI</v>
      </c>
      <c r="D41" s="297">
        <v>100</v>
      </c>
      <c r="E41" s="297">
        <v>100</v>
      </c>
      <c r="F41" s="297">
        <v>100</v>
      </c>
      <c r="G41" s="297">
        <v>100</v>
      </c>
      <c r="H41" s="297">
        <v>100</v>
      </c>
      <c r="I41" s="297">
        <v>100</v>
      </c>
      <c r="J41" s="297">
        <v>100</v>
      </c>
      <c r="K41" s="297"/>
      <c r="L41" s="297"/>
      <c r="M41" s="297"/>
      <c r="N41" s="252">
        <f t="shared" si="6"/>
        <v>100</v>
      </c>
      <c r="O41" s="298"/>
      <c r="P41" s="251">
        <v>90</v>
      </c>
      <c r="Q41" s="252">
        <f t="shared" si="11"/>
        <v>90</v>
      </c>
      <c r="R41" s="252">
        <f t="shared" si="12"/>
        <v>96.666666666666671</v>
      </c>
      <c r="S41" s="190"/>
      <c r="T41" s="190"/>
      <c r="U41" s="253">
        <f t="shared" ref="U41:AD41" si="131">IF(D41&gt;=$R$16,D41,"")</f>
        <v>100</v>
      </c>
      <c r="V41" s="253">
        <f t="shared" si="131"/>
        <v>100</v>
      </c>
      <c r="W41" s="253">
        <f t="shared" si="131"/>
        <v>100</v>
      </c>
      <c r="X41" s="253">
        <f t="shared" si="131"/>
        <v>100</v>
      </c>
      <c r="Y41" s="253">
        <f t="shared" si="131"/>
        <v>100</v>
      </c>
      <c r="Z41" s="253">
        <f t="shared" si="131"/>
        <v>100</v>
      </c>
      <c r="AA41" s="253">
        <f t="shared" si="131"/>
        <v>100</v>
      </c>
      <c r="AB41" s="253" t="str">
        <f t="shared" si="131"/>
        <v/>
      </c>
      <c r="AC41" s="253" t="str">
        <f t="shared" si="131"/>
        <v/>
      </c>
      <c r="AD41" s="253" t="str">
        <f t="shared" si="131"/>
        <v/>
      </c>
      <c r="AE41" s="254">
        <f t="shared" ref="AE41:AN41" si="132">IFERROR(RANK(U41,$U41:$AD41,0)+COUNTIF($U41:U41,U41)-1,"")</f>
        <v>1</v>
      </c>
      <c r="AF41" s="254">
        <f t="shared" si="132"/>
        <v>2</v>
      </c>
      <c r="AG41" s="254">
        <f t="shared" si="132"/>
        <v>3</v>
      </c>
      <c r="AH41" s="254">
        <f t="shared" si="132"/>
        <v>4</v>
      </c>
      <c r="AI41" s="254">
        <f t="shared" si="132"/>
        <v>5</v>
      </c>
      <c r="AJ41" s="254">
        <f t="shared" si="132"/>
        <v>6</v>
      </c>
      <c r="AK41" s="254">
        <f t="shared" si="132"/>
        <v>7</v>
      </c>
      <c r="AL41" s="254" t="str">
        <f t="shared" si="132"/>
        <v/>
      </c>
      <c r="AM41" s="254" t="str">
        <f t="shared" si="132"/>
        <v/>
      </c>
      <c r="AN41" s="254" t="str">
        <f t="shared" si="132"/>
        <v/>
      </c>
      <c r="AO41" s="379" t="str">
        <f t="shared" si="15"/>
        <v>mampu melakukan dialog sederhana tentang الأُسْرَةُ</v>
      </c>
      <c r="AP41" s="380" t="str">
        <f t="shared" si="16"/>
        <v>dapat menyalin kata dan kalimat tentang الأُسْرَةُ</v>
      </c>
      <c r="AQ41" s="380" t="str">
        <f t="shared" si="17"/>
        <v>mampu menyebutkan anggota keluarga  مُذَكَّرْ أَوْ مُؤَنَّثْ</v>
      </c>
      <c r="AR41" s="380" t="str">
        <f t="shared" si="18"/>
        <v>mampu menyusun kata menjadi kalimat sempurna tentang الأُسْرَةُ</v>
      </c>
      <c r="AS41" s="380" t="str">
        <f t="shared" si="19"/>
        <v xml:space="preserve">mampu melakukan dialog sederhana tentang       فِيْ الفَصْلِ </v>
      </c>
      <c r="AT41" s="380" t="str">
        <f t="shared" si="20"/>
        <v xml:space="preserve">mampu menyalin kata, kalimat dan menyusun kata menjadi kalimat sempurna tentang     فِيْ الفَصْلِ  </v>
      </c>
      <c r="AU41" s="380" t="str">
        <f t="shared" si="21"/>
        <v xml:space="preserve"> mampu menyebutkan 10 kata benda di kelas </v>
      </c>
      <c r="AV41" s="380" t="str">
        <f t="shared" si="22"/>
        <v/>
      </c>
      <c r="AW41" s="380" t="str">
        <f t="shared" si="23"/>
        <v/>
      </c>
      <c r="AX41" s="380" t="str">
        <f t="shared" si="24"/>
        <v/>
      </c>
      <c r="AY41" s="299" t="str">
        <f t="shared" ref="AY41:BH41" si="133">IF(D41&lt;$R$16,D41,"")</f>
        <v/>
      </c>
      <c r="AZ41" s="299" t="str">
        <f t="shared" si="133"/>
        <v/>
      </c>
      <c r="BA41" s="299" t="str">
        <f t="shared" si="133"/>
        <v/>
      </c>
      <c r="BB41" s="299" t="str">
        <f t="shared" si="133"/>
        <v/>
      </c>
      <c r="BC41" s="299" t="str">
        <f t="shared" si="133"/>
        <v/>
      </c>
      <c r="BD41" s="299" t="str">
        <f t="shared" si="133"/>
        <v/>
      </c>
      <c r="BE41" s="299" t="str">
        <f t="shared" si="133"/>
        <v/>
      </c>
      <c r="BF41" s="299">
        <f t="shared" si="133"/>
        <v>0</v>
      </c>
      <c r="BG41" s="299">
        <f t="shared" si="133"/>
        <v>0</v>
      </c>
      <c r="BH41" s="299">
        <f t="shared" si="133"/>
        <v>0</v>
      </c>
      <c r="BI41" s="225" t="str">
        <f t="shared" ref="BI41:BR41" si="134">IFERROR(RANK(AY41,$AY41:$BH41,0)+COUNTIF($AY41:AY41,AY41)-1,"")</f>
        <v/>
      </c>
      <c r="BJ41" s="225" t="str">
        <f t="shared" si="134"/>
        <v/>
      </c>
      <c r="BK41" s="225" t="str">
        <f t="shared" si="134"/>
        <v/>
      </c>
      <c r="BL41" s="225" t="str">
        <f t="shared" si="134"/>
        <v/>
      </c>
      <c r="BM41" s="225" t="str">
        <f t="shared" si="134"/>
        <v/>
      </c>
      <c r="BN41" s="225" t="str">
        <f t="shared" si="134"/>
        <v/>
      </c>
      <c r="BO41" s="225" t="str">
        <f t="shared" si="134"/>
        <v/>
      </c>
      <c r="BP41" s="225">
        <f t="shared" si="134"/>
        <v>1</v>
      </c>
      <c r="BQ41" s="225">
        <f t="shared" si="134"/>
        <v>2</v>
      </c>
      <c r="BR41" s="225">
        <f t="shared" si="134"/>
        <v>3</v>
      </c>
      <c r="BS41" s="379" t="str">
        <f t="shared" si="27"/>
        <v/>
      </c>
      <c r="BT41" s="377" t="str">
        <f t="shared" si="28"/>
        <v/>
      </c>
      <c r="BU41" s="377" t="str">
        <f t="shared" si="29"/>
        <v/>
      </c>
      <c r="BV41" s="377" t="str">
        <f t="shared" si="30"/>
        <v/>
      </c>
      <c r="BW41" s="377" t="str">
        <f t="shared" si="31"/>
        <v/>
      </c>
      <c r="BX41" s="377" t="str">
        <f t="shared" si="32"/>
        <v/>
      </c>
      <c r="BY41" s="377" t="str">
        <f t="shared" si="33"/>
        <v/>
      </c>
      <c r="BZ41" s="377">
        <f t="shared" si="34"/>
        <v>0</v>
      </c>
      <c r="CA41" s="377">
        <f t="shared" si="35"/>
        <v>0</v>
      </c>
      <c r="CB41" s="377">
        <f t="shared" si="36"/>
        <v>0</v>
      </c>
      <c r="CC41"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41" s="257" t="str">
        <f t="shared" si="38"/>
        <v>Kompetensi dalam hal , perlu ditingkatkan</v>
      </c>
    </row>
    <row r="42" spans="1:82" ht="13.5" customHeight="1">
      <c r="A42" s="190"/>
      <c r="B42" s="208">
        <f>'DATA PESERTA DIDIK'!A32</f>
        <v>27</v>
      </c>
      <c r="C42" s="248" t="str">
        <f>'DATA PESERTA DIDIK'!D32</f>
        <v>SULTAN ATHALA DAVILLIO JAYANEGARA</v>
      </c>
      <c r="D42" s="297">
        <v>100</v>
      </c>
      <c r="E42" s="297">
        <v>100</v>
      </c>
      <c r="F42" s="297">
        <v>100</v>
      </c>
      <c r="G42" s="297">
        <v>100</v>
      </c>
      <c r="H42" s="297">
        <v>89</v>
      </c>
      <c r="I42" s="297">
        <v>100</v>
      </c>
      <c r="J42" s="297">
        <v>90</v>
      </c>
      <c r="K42" s="297"/>
      <c r="L42" s="297"/>
      <c r="M42" s="297"/>
      <c r="N42" s="252">
        <f t="shared" si="6"/>
        <v>97</v>
      </c>
      <c r="O42" s="298"/>
      <c r="P42" s="251">
        <v>90</v>
      </c>
      <c r="Q42" s="252">
        <f t="shared" si="11"/>
        <v>90</v>
      </c>
      <c r="R42" s="252">
        <f t="shared" si="12"/>
        <v>94.666666666666671</v>
      </c>
      <c r="S42" s="190"/>
      <c r="T42" s="190"/>
      <c r="U42" s="253">
        <f t="shared" ref="U42:AD42" si="135">IF(D42&gt;=$R$16,D42,"")</f>
        <v>100</v>
      </c>
      <c r="V42" s="253">
        <f t="shared" si="135"/>
        <v>100</v>
      </c>
      <c r="W42" s="253">
        <f t="shared" si="135"/>
        <v>100</v>
      </c>
      <c r="X42" s="253">
        <f t="shared" si="135"/>
        <v>100</v>
      </c>
      <c r="Y42" s="253" t="str">
        <f t="shared" si="135"/>
        <v/>
      </c>
      <c r="Z42" s="253">
        <f t="shared" si="135"/>
        <v>100</v>
      </c>
      <c r="AA42" s="253">
        <f t="shared" si="135"/>
        <v>90</v>
      </c>
      <c r="AB42" s="253" t="str">
        <f t="shared" si="135"/>
        <v/>
      </c>
      <c r="AC42" s="253" t="str">
        <f t="shared" si="135"/>
        <v/>
      </c>
      <c r="AD42" s="253" t="str">
        <f t="shared" si="135"/>
        <v/>
      </c>
      <c r="AE42" s="254">
        <f t="shared" ref="AE42:AN42" si="136">IFERROR(RANK(U42,$U42:$AD42,0)+COUNTIF($U42:U42,U42)-1,"")</f>
        <v>1</v>
      </c>
      <c r="AF42" s="254">
        <f t="shared" si="136"/>
        <v>2</v>
      </c>
      <c r="AG42" s="254">
        <f t="shared" si="136"/>
        <v>3</v>
      </c>
      <c r="AH42" s="254">
        <f t="shared" si="136"/>
        <v>4</v>
      </c>
      <c r="AI42" s="254" t="str">
        <f t="shared" si="136"/>
        <v/>
      </c>
      <c r="AJ42" s="254">
        <f t="shared" si="136"/>
        <v>5</v>
      </c>
      <c r="AK42" s="254">
        <f t="shared" si="136"/>
        <v>6</v>
      </c>
      <c r="AL42" s="254" t="str">
        <f t="shared" si="136"/>
        <v/>
      </c>
      <c r="AM42" s="254" t="str">
        <f t="shared" si="136"/>
        <v/>
      </c>
      <c r="AN42" s="254" t="str">
        <f t="shared" si="136"/>
        <v/>
      </c>
      <c r="AO42" s="379" t="str">
        <f t="shared" si="15"/>
        <v>mampu melakukan dialog sederhana tentang الأُسْرَةُ</v>
      </c>
      <c r="AP42" s="380" t="str">
        <f t="shared" si="16"/>
        <v>dapat menyalin kata dan kalimat tentang الأُسْرَةُ</v>
      </c>
      <c r="AQ42" s="380" t="str">
        <f t="shared" si="17"/>
        <v>mampu menyebutkan anggota keluarga  مُذَكَّرْ أَوْ مُؤَنَّثْ</v>
      </c>
      <c r="AR42" s="380" t="str">
        <f t="shared" si="18"/>
        <v>mampu menyusun kata menjadi kalimat sempurna tentang الأُسْرَةُ</v>
      </c>
      <c r="AS42" s="380" t="str">
        <f t="shared" si="19"/>
        <v/>
      </c>
      <c r="AT42" s="380" t="str">
        <f t="shared" si="20"/>
        <v xml:space="preserve">mampu menyalin kata, kalimat dan menyusun kata menjadi kalimat sempurna tentang     فِيْ الفَصْلِ  </v>
      </c>
      <c r="AU42" s="380" t="str">
        <f t="shared" si="21"/>
        <v/>
      </c>
      <c r="AV42" s="380" t="str">
        <f t="shared" si="22"/>
        <v/>
      </c>
      <c r="AW42" s="380" t="str">
        <f t="shared" si="23"/>
        <v/>
      </c>
      <c r="AX42" s="380" t="str">
        <f t="shared" si="24"/>
        <v/>
      </c>
      <c r="AY42" s="299" t="str">
        <f t="shared" ref="AY42:BH42" si="137">IF(D42&lt;$R$16,D42,"")</f>
        <v/>
      </c>
      <c r="AZ42" s="299" t="str">
        <f t="shared" si="137"/>
        <v/>
      </c>
      <c r="BA42" s="299" t="str">
        <f t="shared" si="137"/>
        <v/>
      </c>
      <c r="BB42" s="299" t="str">
        <f t="shared" si="137"/>
        <v/>
      </c>
      <c r="BC42" s="299">
        <f t="shared" si="137"/>
        <v>89</v>
      </c>
      <c r="BD42" s="299" t="str">
        <f t="shared" si="137"/>
        <v/>
      </c>
      <c r="BE42" s="299" t="str">
        <f t="shared" si="137"/>
        <v/>
      </c>
      <c r="BF42" s="299">
        <f t="shared" si="137"/>
        <v>0</v>
      </c>
      <c r="BG42" s="299">
        <f t="shared" si="137"/>
        <v>0</v>
      </c>
      <c r="BH42" s="299">
        <f t="shared" si="137"/>
        <v>0</v>
      </c>
      <c r="BI42" s="225" t="str">
        <f t="shared" ref="BI42:BR42" si="138">IFERROR(RANK(AY42,$AY42:$BH42,0)+COUNTIF($AY42:AY42,AY42)-1,"")</f>
        <v/>
      </c>
      <c r="BJ42" s="225" t="str">
        <f t="shared" si="138"/>
        <v/>
      </c>
      <c r="BK42" s="225" t="str">
        <f t="shared" si="138"/>
        <v/>
      </c>
      <c r="BL42" s="225" t="str">
        <f t="shared" si="138"/>
        <v/>
      </c>
      <c r="BM42" s="225">
        <f t="shared" si="138"/>
        <v>1</v>
      </c>
      <c r="BN42" s="225" t="str">
        <f t="shared" si="138"/>
        <v/>
      </c>
      <c r="BO42" s="225" t="str">
        <f t="shared" si="138"/>
        <v/>
      </c>
      <c r="BP42" s="225">
        <f t="shared" si="138"/>
        <v>2</v>
      </c>
      <c r="BQ42" s="225">
        <f t="shared" si="138"/>
        <v>3</v>
      </c>
      <c r="BR42" s="225">
        <f t="shared" si="138"/>
        <v>4</v>
      </c>
      <c r="BS42" s="379" t="str">
        <f t="shared" si="27"/>
        <v/>
      </c>
      <c r="BT42" s="377" t="str">
        <f t="shared" si="28"/>
        <v/>
      </c>
      <c r="BU42" s="377" t="str">
        <f t="shared" si="29"/>
        <v/>
      </c>
      <c r="BV42" s="377" t="str">
        <f t="shared" si="30"/>
        <v/>
      </c>
      <c r="BW42" s="377" t="str">
        <f t="shared" si="31"/>
        <v xml:space="preserve">mampu melakukan dialog sederhana tentang       فِيْ الفَصْلِ </v>
      </c>
      <c r="BX42" s="377" t="str">
        <f t="shared" si="32"/>
        <v/>
      </c>
      <c r="BY42" s="377" t="str">
        <f t="shared" si="33"/>
        <v xml:space="preserve"> mampu menyebutkan 10 kata benda di kelas </v>
      </c>
      <c r="BZ42" s="377">
        <f t="shared" si="34"/>
        <v>0</v>
      </c>
      <c r="CA42" s="377">
        <f t="shared" si="35"/>
        <v>0</v>
      </c>
      <c r="CB42" s="377">
        <f t="shared" si="36"/>
        <v>0</v>
      </c>
      <c r="CC42"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42" s="257" t="str">
        <f t="shared" si="38"/>
        <v>Kompetensi dalam hal mampu melakukan dialog sederhana tentang       فِيْ الفَصْلِ , perlu ditingkatkan</v>
      </c>
    </row>
    <row r="43" spans="1:82" ht="13.5" customHeight="1">
      <c r="A43" s="190"/>
      <c r="B43" s="208">
        <f>'DATA PESERTA DIDIK'!A33</f>
        <v>28</v>
      </c>
      <c r="C43" s="248" t="str">
        <f>'DATA PESERTA DIDIK'!D33</f>
        <v>SYIFA AZZAHRA RAHMANIA</v>
      </c>
      <c r="D43" s="297">
        <v>100</v>
      </c>
      <c r="E43" s="297">
        <v>100</v>
      </c>
      <c r="F43" s="297">
        <v>100</v>
      </c>
      <c r="G43" s="297">
        <v>100</v>
      </c>
      <c r="H43" s="297">
        <v>99</v>
      </c>
      <c r="I43" s="297">
        <v>100</v>
      </c>
      <c r="J43" s="297">
        <v>90</v>
      </c>
      <c r="K43" s="297"/>
      <c r="L43" s="297"/>
      <c r="M43" s="297"/>
      <c r="N43" s="252">
        <f t="shared" si="6"/>
        <v>98.428571428571431</v>
      </c>
      <c r="O43" s="298"/>
      <c r="P43" s="251">
        <v>90</v>
      </c>
      <c r="Q43" s="252">
        <f t="shared" si="11"/>
        <v>90</v>
      </c>
      <c r="R43" s="252">
        <f t="shared" si="12"/>
        <v>95.619047619047635</v>
      </c>
      <c r="S43" s="190"/>
      <c r="T43" s="190"/>
      <c r="U43" s="253">
        <f t="shared" ref="U43:AD43" si="139">IF(D43&gt;=$R$16,D43,"")</f>
        <v>100</v>
      </c>
      <c r="V43" s="253">
        <f t="shared" si="139"/>
        <v>100</v>
      </c>
      <c r="W43" s="253">
        <f t="shared" si="139"/>
        <v>100</v>
      </c>
      <c r="X43" s="253">
        <f t="shared" si="139"/>
        <v>100</v>
      </c>
      <c r="Y43" s="253">
        <f t="shared" si="139"/>
        <v>99</v>
      </c>
      <c r="Z43" s="253">
        <f t="shared" si="139"/>
        <v>100</v>
      </c>
      <c r="AA43" s="253">
        <f t="shared" si="139"/>
        <v>90</v>
      </c>
      <c r="AB43" s="253" t="str">
        <f t="shared" si="139"/>
        <v/>
      </c>
      <c r="AC43" s="253" t="str">
        <f t="shared" si="139"/>
        <v/>
      </c>
      <c r="AD43" s="253" t="str">
        <f t="shared" si="139"/>
        <v/>
      </c>
      <c r="AE43" s="254">
        <f t="shared" ref="AE43:AN43" si="140">IFERROR(RANK(U43,$U43:$AD43,0)+COUNTIF($U43:U43,U43)-1,"")</f>
        <v>1</v>
      </c>
      <c r="AF43" s="254">
        <f t="shared" si="140"/>
        <v>2</v>
      </c>
      <c r="AG43" s="254">
        <f t="shared" si="140"/>
        <v>3</v>
      </c>
      <c r="AH43" s="254">
        <f t="shared" si="140"/>
        <v>4</v>
      </c>
      <c r="AI43" s="254">
        <f t="shared" si="140"/>
        <v>6</v>
      </c>
      <c r="AJ43" s="254">
        <f t="shared" si="140"/>
        <v>5</v>
      </c>
      <c r="AK43" s="254">
        <f t="shared" si="140"/>
        <v>7</v>
      </c>
      <c r="AL43" s="254" t="str">
        <f t="shared" si="140"/>
        <v/>
      </c>
      <c r="AM43" s="254" t="str">
        <f t="shared" si="140"/>
        <v/>
      </c>
      <c r="AN43" s="254" t="str">
        <f t="shared" si="140"/>
        <v/>
      </c>
      <c r="AO43" s="379" t="str">
        <f t="shared" si="15"/>
        <v>mampu melakukan dialog sederhana tentang الأُسْرَةُ</v>
      </c>
      <c r="AP43" s="380" t="str">
        <f t="shared" si="16"/>
        <v>dapat menyalin kata dan kalimat tentang الأُسْرَةُ</v>
      </c>
      <c r="AQ43" s="380" t="str">
        <f t="shared" si="17"/>
        <v>mampu menyebutkan anggota keluarga  مُذَكَّرْ أَوْ مُؤَنَّثْ</v>
      </c>
      <c r="AR43" s="380" t="str">
        <f t="shared" si="18"/>
        <v>mampu menyusun kata menjadi kalimat sempurna tentang الأُسْرَةُ</v>
      </c>
      <c r="AS43" s="380" t="str">
        <f t="shared" si="19"/>
        <v xml:space="preserve">mampu melakukan dialog sederhana tentang       فِيْ الفَصْلِ </v>
      </c>
      <c r="AT43" s="380" t="str">
        <f t="shared" si="20"/>
        <v xml:space="preserve">mampu menyalin kata, kalimat dan menyusun kata menjadi kalimat sempurna tentang     فِيْ الفَصْلِ  </v>
      </c>
      <c r="AU43" s="380" t="str">
        <f t="shared" si="21"/>
        <v/>
      </c>
      <c r="AV43" s="380" t="str">
        <f t="shared" si="22"/>
        <v/>
      </c>
      <c r="AW43" s="380" t="str">
        <f t="shared" si="23"/>
        <v/>
      </c>
      <c r="AX43" s="380" t="str">
        <f t="shared" si="24"/>
        <v/>
      </c>
      <c r="AY43" s="299" t="str">
        <f t="shared" ref="AY43:BH43" si="141">IF(D43&lt;$R$16,D43,"")</f>
        <v/>
      </c>
      <c r="AZ43" s="299" t="str">
        <f t="shared" si="141"/>
        <v/>
      </c>
      <c r="BA43" s="299" t="str">
        <f t="shared" si="141"/>
        <v/>
      </c>
      <c r="BB43" s="299" t="str">
        <f t="shared" si="141"/>
        <v/>
      </c>
      <c r="BC43" s="299" t="str">
        <f t="shared" si="141"/>
        <v/>
      </c>
      <c r="BD43" s="299" t="str">
        <f t="shared" si="141"/>
        <v/>
      </c>
      <c r="BE43" s="299" t="str">
        <f t="shared" si="141"/>
        <v/>
      </c>
      <c r="BF43" s="299">
        <f t="shared" si="141"/>
        <v>0</v>
      </c>
      <c r="BG43" s="299">
        <f t="shared" si="141"/>
        <v>0</v>
      </c>
      <c r="BH43" s="299">
        <f t="shared" si="141"/>
        <v>0</v>
      </c>
      <c r="BI43" s="225" t="str">
        <f t="shared" ref="BI43:BR43" si="142">IFERROR(RANK(AY43,$AY43:$BH43,0)+COUNTIF($AY43:AY43,AY43)-1,"")</f>
        <v/>
      </c>
      <c r="BJ43" s="225" t="str">
        <f t="shared" si="142"/>
        <v/>
      </c>
      <c r="BK43" s="225" t="str">
        <f t="shared" si="142"/>
        <v/>
      </c>
      <c r="BL43" s="225" t="str">
        <f t="shared" si="142"/>
        <v/>
      </c>
      <c r="BM43" s="225" t="str">
        <f t="shared" si="142"/>
        <v/>
      </c>
      <c r="BN43" s="225" t="str">
        <f t="shared" si="142"/>
        <v/>
      </c>
      <c r="BO43" s="225" t="str">
        <f t="shared" si="142"/>
        <v/>
      </c>
      <c r="BP43" s="225">
        <f t="shared" si="142"/>
        <v>1</v>
      </c>
      <c r="BQ43" s="225">
        <f t="shared" si="142"/>
        <v>2</v>
      </c>
      <c r="BR43" s="225">
        <f t="shared" si="142"/>
        <v>3</v>
      </c>
      <c r="BS43" s="379" t="str">
        <f t="shared" si="27"/>
        <v/>
      </c>
      <c r="BT43" s="377" t="str">
        <f t="shared" si="28"/>
        <v/>
      </c>
      <c r="BU43" s="377" t="str">
        <f t="shared" si="29"/>
        <v/>
      </c>
      <c r="BV43" s="377" t="str">
        <f t="shared" si="30"/>
        <v/>
      </c>
      <c r="BW43" s="377" t="str">
        <f t="shared" si="31"/>
        <v/>
      </c>
      <c r="BX43" s="377" t="str">
        <f t="shared" si="32"/>
        <v/>
      </c>
      <c r="BY43" s="377" t="str">
        <f t="shared" si="33"/>
        <v xml:space="preserve"> mampu menyebutkan 10 kata benda di kelas </v>
      </c>
      <c r="BZ43" s="377">
        <f t="shared" si="34"/>
        <v>0</v>
      </c>
      <c r="CA43" s="377">
        <f t="shared" si="35"/>
        <v>0</v>
      </c>
      <c r="CB43" s="377">
        <f t="shared" si="36"/>
        <v>0</v>
      </c>
      <c r="CC43"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mampu menyalin kata, kalimat dan menyusun kata menjadi kalimat sempurna tentang     فِيْ الفَصْلِ   sudah tercapai.</v>
      </c>
      <c r="CD43" s="257" t="str">
        <f t="shared" si="38"/>
        <v>Kompetensi dalam hal , perlu ditingkatkan</v>
      </c>
    </row>
    <row r="44" spans="1:82" ht="13.5" customHeight="1">
      <c r="A44" s="190"/>
      <c r="B44" s="208">
        <f>'DATA PESERTA DIDIK'!A34</f>
        <v>29</v>
      </c>
      <c r="C44" s="248" t="str">
        <f>'DATA PESERTA DIDIK'!D34</f>
        <v>ZERINA RAZEETA SHANUM</v>
      </c>
      <c r="D44" s="297">
        <v>89</v>
      </c>
      <c r="E44" s="297">
        <v>89</v>
      </c>
      <c r="F44" s="297">
        <v>89</v>
      </c>
      <c r="G44" s="297">
        <v>89</v>
      </c>
      <c r="H44" s="297">
        <v>84</v>
      </c>
      <c r="I44" s="297">
        <v>89</v>
      </c>
      <c r="J44" s="297">
        <v>100</v>
      </c>
      <c r="K44" s="297"/>
      <c r="L44" s="297"/>
      <c r="M44" s="297"/>
      <c r="N44" s="252">
        <f t="shared" si="6"/>
        <v>89.857142857142861</v>
      </c>
      <c r="O44" s="298"/>
      <c r="P44" s="251">
        <v>90</v>
      </c>
      <c r="Q44" s="252">
        <f t="shared" si="11"/>
        <v>90</v>
      </c>
      <c r="R44" s="252">
        <f t="shared" si="12"/>
        <v>89.904761904761912</v>
      </c>
      <c r="S44" s="190"/>
      <c r="T44" s="190"/>
      <c r="U44" s="253" t="str">
        <f t="shared" ref="U44:AD44" si="143">IF(D44&gt;=$R$16,D44,"")</f>
        <v/>
      </c>
      <c r="V44" s="253" t="str">
        <f t="shared" si="143"/>
        <v/>
      </c>
      <c r="W44" s="253" t="str">
        <f t="shared" si="143"/>
        <v/>
      </c>
      <c r="X44" s="253" t="str">
        <f t="shared" si="143"/>
        <v/>
      </c>
      <c r="Y44" s="253" t="str">
        <f t="shared" si="143"/>
        <v/>
      </c>
      <c r="Z44" s="253" t="str">
        <f t="shared" si="143"/>
        <v/>
      </c>
      <c r="AA44" s="253">
        <f t="shared" si="143"/>
        <v>100</v>
      </c>
      <c r="AB44" s="253" t="str">
        <f t="shared" si="143"/>
        <v/>
      </c>
      <c r="AC44" s="253" t="str">
        <f t="shared" si="143"/>
        <v/>
      </c>
      <c r="AD44" s="253" t="str">
        <f t="shared" si="143"/>
        <v/>
      </c>
      <c r="AE44" s="254" t="str">
        <f t="shared" ref="AE44:AN44" si="144">IFERROR(RANK(U44,$U44:$AD44,0)+COUNTIF($U44:U44,U44)-1,"")</f>
        <v/>
      </c>
      <c r="AF44" s="254" t="str">
        <f t="shared" si="144"/>
        <v/>
      </c>
      <c r="AG44" s="254" t="str">
        <f t="shared" si="144"/>
        <v/>
      </c>
      <c r="AH44" s="254" t="str">
        <f t="shared" si="144"/>
        <v/>
      </c>
      <c r="AI44" s="254" t="str">
        <f t="shared" si="144"/>
        <v/>
      </c>
      <c r="AJ44" s="254" t="str">
        <f t="shared" si="144"/>
        <v/>
      </c>
      <c r="AK44" s="254">
        <f t="shared" si="144"/>
        <v>1</v>
      </c>
      <c r="AL44" s="254" t="str">
        <f t="shared" si="144"/>
        <v/>
      </c>
      <c r="AM44" s="254" t="str">
        <f t="shared" si="144"/>
        <v/>
      </c>
      <c r="AN44" s="254" t="str">
        <f t="shared" si="144"/>
        <v/>
      </c>
      <c r="AO44" s="379" t="str">
        <f t="shared" si="15"/>
        <v/>
      </c>
      <c r="AP44" s="380" t="str">
        <f t="shared" si="16"/>
        <v/>
      </c>
      <c r="AQ44" s="380" t="str">
        <f t="shared" si="17"/>
        <v/>
      </c>
      <c r="AR44" s="380" t="str">
        <f t="shared" si="18"/>
        <v/>
      </c>
      <c r="AS44" s="380" t="str">
        <f t="shared" si="19"/>
        <v/>
      </c>
      <c r="AT44" s="380" t="str">
        <f t="shared" si="20"/>
        <v/>
      </c>
      <c r="AU44" s="380" t="str">
        <f t="shared" si="21"/>
        <v xml:space="preserve"> mampu menyebutkan 10 kata benda di kelas </v>
      </c>
      <c r="AV44" s="380" t="str">
        <f t="shared" si="22"/>
        <v/>
      </c>
      <c r="AW44" s="380" t="str">
        <f t="shared" si="23"/>
        <v/>
      </c>
      <c r="AX44" s="380" t="str">
        <f t="shared" si="24"/>
        <v/>
      </c>
      <c r="AY44" s="299">
        <f t="shared" ref="AY44:BH44" si="145">IF(D44&lt;$R$16,D44,"")</f>
        <v>89</v>
      </c>
      <c r="AZ44" s="299">
        <f t="shared" si="145"/>
        <v>89</v>
      </c>
      <c r="BA44" s="299">
        <f t="shared" si="145"/>
        <v>89</v>
      </c>
      <c r="BB44" s="299">
        <f t="shared" si="145"/>
        <v>89</v>
      </c>
      <c r="BC44" s="299">
        <f t="shared" si="145"/>
        <v>84</v>
      </c>
      <c r="BD44" s="299">
        <f t="shared" si="145"/>
        <v>89</v>
      </c>
      <c r="BE44" s="299" t="str">
        <f t="shared" si="145"/>
        <v/>
      </c>
      <c r="BF44" s="299">
        <f t="shared" si="145"/>
        <v>0</v>
      </c>
      <c r="BG44" s="299">
        <f t="shared" si="145"/>
        <v>0</v>
      </c>
      <c r="BH44" s="299">
        <f t="shared" si="145"/>
        <v>0</v>
      </c>
      <c r="BI44" s="225">
        <f t="shared" ref="BI44:BR44" si="146">IFERROR(RANK(AY44,$AY44:$BH44,0)+COUNTIF($AY44:AY44,AY44)-1,"")</f>
        <v>1</v>
      </c>
      <c r="BJ44" s="225">
        <f t="shared" si="146"/>
        <v>2</v>
      </c>
      <c r="BK44" s="225">
        <f t="shared" si="146"/>
        <v>3</v>
      </c>
      <c r="BL44" s="225">
        <f t="shared" si="146"/>
        <v>4</v>
      </c>
      <c r="BM44" s="225">
        <f t="shared" si="146"/>
        <v>6</v>
      </c>
      <c r="BN44" s="225">
        <f t="shared" si="146"/>
        <v>5</v>
      </c>
      <c r="BO44" s="225" t="str">
        <f t="shared" si="146"/>
        <v/>
      </c>
      <c r="BP44" s="225">
        <f t="shared" si="146"/>
        <v>7</v>
      </c>
      <c r="BQ44" s="225">
        <f t="shared" si="146"/>
        <v>8</v>
      </c>
      <c r="BR44" s="225">
        <f t="shared" si="146"/>
        <v>9</v>
      </c>
      <c r="BS44" s="379" t="str">
        <f t="shared" si="27"/>
        <v>mampu melakukan dialog sederhana tentang الأُسْرَةُ</v>
      </c>
      <c r="BT44" s="377" t="str">
        <f t="shared" si="28"/>
        <v>dapat menyalin kata dan kalimat tentang الأُسْرَةُ</v>
      </c>
      <c r="BU44" s="377" t="str">
        <f t="shared" si="29"/>
        <v>mampu menyebutkan anggota keluarga  مُذَكَّرْ أَوْ مُؤَنَّثْ</v>
      </c>
      <c r="BV44" s="377" t="str">
        <f t="shared" si="30"/>
        <v>mampu menyusun kata menjadi kalimat sempurna tentang الأُسْرَةُ</v>
      </c>
      <c r="BW44" s="377" t="str">
        <f t="shared" si="31"/>
        <v xml:space="preserve">mampu melakukan dialog sederhana tentang       فِيْ الفَصْلِ </v>
      </c>
      <c r="BX44" s="377" t="str">
        <f t="shared" si="32"/>
        <v xml:space="preserve">mampu menyalin kata, kalimat dan menyusun kata menjadi kalimat sempurna tentang     فِيْ الفَصْلِ  </v>
      </c>
      <c r="BY44" s="377" t="str">
        <f t="shared" si="33"/>
        <v/>
      </c>
      <c r="BZ44" s="377">
        <f t="shared" si="34"/>
        <v>0</v>
      </c>
      <c r="CA44" s="377">
        <f t="shared" si="35"/>
        <v>0</v>
      </c>
      <c r="CB44" s="377">
        <f t="shared" si="36"/>
        <v>0</v>
      </c>
      <c r="CC44" s="257" t="str">
        <f t="shared" si="37"/>
        <v>Kompetensi dalam hal  sudah tercapai.</v>
      </c>
      <c r="CD44"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45" spans="1:82" ht="13.5" customHeight="1">
      <c r="A45" s="190"/>
      <c r="B45" s="208">
        <f>'DATA PESERTA DIDIK'!A35</f>
        <v>30</v>
      </c>
      <c r="C45" s="248" t="str">
        <f>'DATA PESERTA DIDIK'!D35</f>
        <v>ANAYRA TALITHA AZZAHRA</v>
      </c>
      <c r="D45" s="297">
        <v>94</v>
      </c>
      <c r="E45" s="297">
        <v>94</v>
      </c>
      <c r="F45" s="297">
        <v>94</v>
      </c>
      <c r="G45" s="297">
        <v>94</v>
      </c>
      <c r="H45" s="297">
        <v>87</v>
      </c>
      <c r="I45" s="297">
        <v>94</v>
      </c>
      <c r="J45" s="297">
        <v>90</v>
      </c>
      <c r="K45" s="297"/>
      <c r="L45" s="297"/>
      <c r="M45" s="297"/>
      <c r="N45" s="252">
        <f t="shared" si="6"/>
        <v>92.428571428571431</v>
      </c>
      <c r="O45" s="298"/>
      <c r="P45" s="251">
        <v>90</v>
      </c>
      <c r="Q45" s="252">
        <f t="shared" si="11"/>
        <v>90</v>
      </c>
      <c r="R45" s="252">
        <f t="shared" si="12"/>
        <v>91.619047619047635</v>
      </c>
      <c r="S45" s="190"/>
      <c r="T45" s="190"/>
      <c r="U45" s="253">
        <f t="shared" ref="U45:AD45" si="147">IF(D45&gt;=$R$16,D45,"")</f>
        <v>94</v>
      </c>
      <c r="V45" s="253">
        <f t="shared" si="147"/>
        <v>94</v>
      </c>
      <c r="W45" s="253">
        <f t="shared" si="147"/>
        <v>94</v>
      </c>
      <c r="X45" s="253">
        <f t="shared" si="147"/>
        <v>94</v>
      </c>
      <c r="Y45" s="253" t="str">
        <f t="shared" si="147"/>
        <v/>
      </c>
      <c r="Z45" s="253">
        <f t="shared" si="147"/>
        <v>94</v>
      </c>
      <c r="AA45" s="253">
        <f t="shared" si="147"/>
        <v>90</v>
      </c>
      <c r="AB45" s="253" t="str">
        <f t="shared" si="147"/>
        <v/>
      </c>
      <c r="AC45" s="253" t="str">
        <f t="shared" si="147"/>
        <v/>
      </c>
      <c r="AD45" s="253" t="str">
        <f t="shared" si="147"/>
        <v/>
      </c>
      <c r="AE45" s="254">
        <f t="shared" ref="AE45:AN45" si="148">IFERROR(RANK(U45,$U45:$AD45,0)+COUNTIF($U45:U45,U45)-1,"")</f>
        <v>1</v>
      </c>
      <c r="AF45" s="254">
        <f t="shared" si="148"/>
        <v>2</v>
      </c>
      <c r="AG45" s="254">
        <f t="shared" si="148"/>
        <v>3</v>
      </c>
      <c r="AH45" s="254">
        <f t="shared" si="148"/>
        <v>4</v>
      </c>
      <c r="AI45" s="254" t="str">
        <f t="shared" si="148"/>
        <v/>
      </c>
      <c r="AJ45" s="254">
        <f t="shared" si="148"/>
        <v>5</v>
      </c>
      <c r="AK45" s="254">
        <f t="shared" si="148"/>
        <v>6</v>
      </c>
      <c r="AL45" s="254" t="str">
        <f t="shared" si="148"/>
        <v/>
      </c>
      <c r="AM45" s="254" t="str">
        <f t="shared" si="148"/>
        <v/>
      </c>
      <c r="AN45" s="254" t="str">
        <f t="shared" si="148"/>
        <v/>
      </c>
      <c r="AO45" s="379" t="str">
        <f t="shared" si="15"/>
        <v>mampu melakukan dialog sederhana tentang الأُسْرَةُ</v>
      </c>
      <c r="AP45" s="380" t="str">
        <f t="shared" si="16"/>
        <v>dapat menyalin kata dan kalimat tentang الأُسْرَةُ</v>
      </c>
      <c r="AQ45" s="380" t="str">
        <f t="shared" si="17"/>
        <v>mampu menyebutkan anggota keluarga  مُذَكَّرْ أَوْ مُؤَنَّثْ</v>
      </c>
      <c r="AR45" s="380" t="str">
        <f t="shared" si="18"/>
        <v>mampu menyusun kata menjadi kalimat sempurna tentang الأُسْرَةُ</v>
      </c>
      <c r="AS45" s="380" t="str">
        <f t="shared" si="19"/>
        <v/>
      </c>
      <c r="AT45" s="380" t="str">
        <f t="shared" si="20"/>
        <v xml:space="preserve">mampu menyalin kata, kalimat dan menyusun kata menjadi kalimat sempurna tentang     فِيْ الفَصْلِ  </v>
      </c>
      <c r="AU45" s="380" t="str">
        <f t="shared" si="21"/>
        <v/>
      </c>
      <c r="AV45" s="380" t="str">
        <f t="shared" si="22"/>
        <v/>
      </c>
      <c r="AW45" s="380" t="str">
        <f t="shared" si="23"/>
        <v/>
      </c>
      <c r="AX45" s="380" t="str">
        <f t="shared" si="24"/>
        <v/>
      </c>
      <c r="AY45" s="299" t="str">
        <f t="shared" ref="AY45:BH45" si="149">IF(D45&lt;$R$16,D45,"")</f>
        <v/>
      </c>
      <c r="AZ45" s="299" t="str">
        <f t="shared" si="149"/>
        <v/>
      </c>
      <c r="BA45" s="299" t="str">
        <f t="shared" si="149"/>
        <v/>
      </c>
      <c r="BB45" s="299" t="str">
        <f t="shared" si="149"/>
        <v/>
      </c>
      <c r="BC45" s="299">
        <f t="shared" si="149"/>
        <v>87</v>
      </c>
      <c r="BD45" s="299" t="str">
        <f t="shared" si="149"/>
        <v/>
      </c>
      <c r="BE45" s="299" t="str">
        <f t="shared" si="149"/>
        <v/>
      </c>
      <c r="BF45" s="299">
        <f t="shared" si="149"/>
        <v>0</v>
      </c>
      <c r="BG45" s="299">
        <f t="shared" si="149"/>
        <v>0</v>
      </c>
      <c r="BH45" s="299">
        <f t="shared" si="149"/>
        <v>0</v>
      </c>
      <c r="BI45" s="225" t="str">
        <f t="shared" ref="BI45:BR45" si="150">IFERROR(RANK(AY45,$AY45:$BH45,0)+COUNTIF($AY45:AY45,AY45)-1,"")</f>
        <v/>
      </c>
      <c r="BJ45" s="225" t="str">
        <f t="shared" si="150"/>
        <v/>
      </c>
      <c r="BK45" s="225" t="str">
        <f t="shared" si="150"/>
        <v/>
      </c>
      <c r="BL45" s="225" t="str">
        <f t="shared" si="150"/>
        <v/>
      </c>
      <c r="BM45" s="225">
        <f t="shared" si="150"/>
        <v>1</v>
      </c>
      <c r="BN45" s="225" t="str">
        <f t="shared" si="150"/>
        <v/>
      </c>
      <c r="BO45" s="225" t="str">
        <f t="shared" si="150"/>
        <v/>
      </c>
      <c r="BP45" s="225">
        <f t="shared" si="150"/>
        <v>2</v>
      </c>
      <c r="BQ45" s="225">
        <f t="shared" si="150"/>
        <v>3</v>
      </c>
      <c r="BR45" s="225">
        <f t="shared" si="150"/>
        <v>4</v>
      </c>
      <c r="BS45" s="379" t="str">
        <f t="shared" si="27"/>
        <v/>
      </c>
      <c r="BT45" s="377" t="str">
        <f t="shared" si="28"/>
        <v/>
      </c>
      <c r="BU45" s="377" t="str">
        <f t="shared" si="29"/>
        <v/>
      </c>
      <c r="BV45" s="377" t="str">
        <f t="shared" si="30"/>
        <v/>
      </c>
      <c r="BW45" s="377" t="str">
        <f t="shared" si="31"/>
        <v xml:space="preserve">mampu melakukan dialog sederhana tentang       فِيْ الفَصْلِ </v>
      </c>
      <c r="BX45" s="377" t="str">
        <f t="shared" si="32"/>
        <v/>
      </c>
      <c r="BY45" s="377" t="str">
        <f t="shared" si="33"/>
        <v xml:space="preserve"> mampu menyebutkan 10 kata benda di kelas </v>
      </c>
      <c r="BZ45" s="377">
        <f t="shared" si="34"/>
        <v>0</v>
      </c>
      <c r="CA45" s="377">
        <f t="shared" si="35"/>
        <v>0</v>
      </c>
      <c r="CB45" s="377">
        <f t="shared" si="36"/>
        <v>0</v>
      </c>
      <c r="CC45" s="257" t="str">
        <f t="shared" si="37"/>
        <v>Kompetensi dalam hal mampu melakukan dialog sederhana tentang الأُسْرَةُdapat menyalin kata dan kalimat tentang الأُسْرَةُmampu menyebutkan anggota keluarga  مُذَكَّرْ أَوْ مُؤَنَّثْmampu menyusun kata menjadi kalimat sempurna tentang الأُسْرَةُmampu menyalin kata, kalimat dan menyusun kata menjadi kalimat sempurna tentang     فِيْ الفَصْلِ   sudah tercapai.</v>
      </c>
      <c r="CD45" s="257" t="str">
        <f t="shared" si="38"/>
        <v>Kompetensi dalam hal mampu melakukan dialog sederhana tentang       فِيْ الفَصْلِ , perlu ditingkatkan</v>
      </c>
    </row>
    <row r="46" spans="1:82" ht="13.5" customHeight="1">
      <c r="A46" s="190"/>
      <c r="B46" s="208">
        <f>'DATA PESERTA DIDIK'!A36</f>
        <v>31</v>
      </c>
      <c r="C46" s="248" t="str">
        <f>'DATA PESERTA DIDIK'!D36</f>
        <v>VARIO RAUF WILUTOMO</v>
      </c>
      <c r="D46" s="297">
        <v>91</v>
      </c>
      <c r="E46" s="297">
        <v>91</v>
      </c>
      <c r="F46" s="297">
        <v>91</v>
      </c>
      <c r="G46" s="297">
        <v>91</v>
      </c>
      <c r="H46" s="297">
        <v>89</v>
      </c>
      <c r="I46" s="297">
        <v>90</v>
      </c>
      <c r="J46" s="297">
        <v>100</v>
      </c>
      <c r="K46" s="297"/>
      <c r="L46" s="297"/>
      <c r="M46" s="297"/>
      <c r="N46" s="252">
        <f t="shared" si="6"/>
        <v>91.857142857142861</v>
      </c>
      <c r="O46" s="298"/>
      <c r="P46" s="251">
        <v>90</v>
      </c>
      <c r="Q46" s="252">
        <f t="shared" si="11"/>
        <v>90</v>
      </c>
      <c r="R46" s="252">
        <f t="shared" si="12"/>
        <v>91.238095238095241</v>
      </c>
      <c r="S46" s="190"/>
      <c r="T46" s="190"/>
      <c r="U46" s="253">
        <f t="shared" ref="U46:AD46" si="151">IF(D46&gt;=$R$16,D46,"")</f>
        <v>91</v>
      </c>
      <c r="V46" s="253">
        <f t="shared" si="151"/>
        <v>91</v>
      </c>
      <c r="W46" s="253">
        <f t="shared" si="151"/>
        <v>91</v>
      </c>
      <c r="X46" s="253">
        <f t="shared" si="151"/>
        <v>91</v>
      </c>
      <c r="Y46" s="253" t="str">
        <f t="shared" si="151"/>
        <v/>
      </c>
      <c r="Z46" s="253">
        <f t="shared" si="151"/>
        <v>90</v>
      </c>
      <c r="AA46" s="253">
        <f t="shared" si="151"/>
        <v>100</v>
      </c>
      <c r="AB46" s="253" t="str">
        <f t="shared" si="151"/>
        <v/>
      </c>
      <c r="AC46" s="253" t="str">
        <f t="shared" si="151"/>
        <v/>
      </c>
      <c r="AD46" s="253" t="str">
        <f t="shared" si="151"/>
        <v/>
      </c>
      <c r="AE46" s="254">
        <f t="shared" ref="AE46:AN46" si="152">IFERROR(RANK(U46,$U46:$AD46,0)+COUNTIF($U46:U46,U46)-1,"")</f>
        <v>2</v>
      </c>
      <c r="AF46" s="254">
        <f t="shared" si="152"/>
        <v>3</v>
      </c>
      <c r="AG46" s="254">
        <f t="shared" si="152"/>
        <v>4</v>
      </c>
      <c r="AH46" s="254">
        <f t="shared" si="152"/>
        <v>5</v>
      </c>
      <c r="AI46" s="254" t="str">
        <f t="shared" si="152"/>
        <v/>
      </c>
      <c r="AJ46" s="254">
        <f t="shared" si="152"/>
        <v>6</v>
      </c>
      <c r="AK46" s="254">
        <f t="shared" si="152"/>
        <v>1</v>
      </c>
      <c r="AL46" s="254" t="str">
        <f t="shared" si="152"/>
        <v/>
      </c>
      <c r="AM46" s="254" t="str">
        <f t="shared" si="152"/>
        <v/>
      </c>
      <c r="AN46" s="254" t="str">
        <f t="shared" si="152"/>
        <v/>
      </c>
      <c r="AO46" s="379" t="str">
        <f t="shared" si="15"/>
        <v/>
      </c>
      <c r="AP46" s="380" t="str">
        <f t="shared" si="16"/>
        <v/>
      </c>
      <c r="AQ46" s="380" t="str">
        <f t="shared" si="17"/>
        <v/>
      </c>
      <c r="AR46" s="380" t="str">
        <f t="shared" si="18"/>
        <v/>
      </c>
      <c r="AS46" s="380" t="str">
        <f t="shared" si="19"/>
        <v/>
      </c>
      <c r="AT46" s="380" t="str">
        <f t="shared" si="20"/>
        <v/>
      </c>
      <c r="AU46" s="380" t="str">
        <f t="shared" si="21"/>
        <v xml:space="preserve"> mampu menyebutkan 10 kata benda di kelas </v>
      </c>
      <c r="AV46" s="380" t="str">
        <f t="shared" si="22"/>
        <v/>
      </c>
      <c r="AW46" s="380" t="str">
        <f t="shared" si="23"/>
        <v/>
      </c>
      <c r="AX46" s="380" t="str">
        <f t="shared" si="24"/>
        <v/>
      </c>
      <c r="AY46" s="299" t="str">
        <f t="shared" ref="AY46:BH46" si="153">IF(D46&lt;$R$16,D46,"")</f>
        <v/>
      </c>
      <c r="AZ46" s="299" t="str">
        <f t="shared" si="153"/>
        <v/>
      </c>
      <c r="BA46" s="299" t="str">
        <f t="shared" si="153"/>
        <v/>
      </c>
      <c r="BB46" s="299" t="str">
        <f t="shared" si="153"/>
        <v/>
      </c>
      <c r="BC46" s="299">
        <f t="shared" si="153"/>
        <v>89</v>
      </c>
      <c r="BD46" s="299" t="str">
        <f t="shared" si="153"/>
        <v/>
      </c>
      <c r="BE46" s="299" t="str">
        <f t="shared" si="153"/>
        <v/>
      </c>
      <c r="BF46" s="299">
        <f t="shared" si="153"/>
        <v>0</v>
      </c>
      <c r="BG46" s="299">
        <f t="shared" si="153"/>
        <v>0</v>
      </c>
      <c r="BH46" s="299">
        <f t="shared" si="153"/>
        <v>0</v>
      </c>
      <c r="BI46" s="225" t="str">
        <f t="shared" ref="BI46:BR46" si="154">IFERROR(RANK(AY46,$AY46:$BH46,0)+COUNTIF($AY46:AY46,AY46)-1,"")</f>
        <v/>
      </c>
      <c r="BJ46" s="225" t="str">
        <f t="shared" si="154"/>
        <v/>
      </c>
      <c r="BK46" s="225" t="str">
        <f t="shared" si="154"/>
        <v/>
      </c>
      <c r="BL46" s="225" t="str">
        <f t="shared" si="154"/>
        <v/>
      </c>
      <c r="BM46" s="225">
        <f t="shared" si="154"/>
        <v>1</v>
      </c>
      <c r="BN46" s="225" t="str">
        <f t="shared" si="154"/>
        <v/>
      </c>
      <c r="BO46" s="225" t="str">
        <f t="shared" si="154"/>
        <v/>
      </c>
      <c r="BP46" s="225">
        <f t="shared" si="154"/>
        <v>2</v>
      </c>
      <c r="BQ46" s="225">
        <f t="shared" si="154"/>
        <v>3</v>
      </c>
      <c r="BR46" s="225">
        <f t="shared" si="154"/>
        <v>4</v>
      </c>
      <c r="BS46" s="379" t="str">
        <f t="shared" si="27"/>
        <v>mampu melakukan dialog sederhana tentang الأُسْرَةُ</v>
      </c>
      <c r="BT46" s="377" t="str">
        <f t="shared" si="28"/>
        <v>dapat menyalin kata dan kalimat tentang الأُسْرَةُ</v>
      </c>
      <c r="BU46" s="377" t="str">
        <f t="shared" si="29"/>
        <v>mampu menyebutkan anggota keluarga  مُذَكَّرْ أَوْ مُؤَنَّثْ</v>
      </c>
      <c r="BV46" s="377" t="str">
        <f t="shared" si="30"/>
        <v>mampu menyusun kata menjadi kalimat sempurna tentang الأُسْرَةُ</v>
      </c>
      <c r="BW46" s="377" t="str">
        <f t="shared" si="31"/>
        <v xml:space="preserve">mampu melakukan dialog sederhana tentang       فِيْ الفَصْلِ </v>
      </c>
      <c r="BX46" s="377" t="str">
        <f t="shared" si="32"/>
        <v xml:space="preserve">mampu menyalin kata, kalimat dan menyusun kata menjadi kalimat sempurna tentang     فِيْ الفَصْلِ  </v>
      </c>
      <c r="BY46" s="377" t="str">
        <f t="shared" si="33"/>
        <v/>
      </c>
      <c r="BZ46" s="377">
        <f t="shared" si="34"/>
        <v>0</v>
      </c>
      <c r="CA46" s="377">
        <f t="shared" si="35"/>
        <v>0</v>
      </c>
      <c r="CB46" s="377">
        <f t="shared" si="36"/>
        <v>0</v>
      </c>
      <c r="CC46" s="257" t="str">
        <f t="shared" si="37"/>
        <v>Kompetensi dalam hal  sudah tercapai.</v>
      </c>
      <c r="CD46"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47" spans="1:82" ht="13.5" customHeight="1">
      <c r="A47" s="190"/>
      <c r="B47" s="208">
        <f>'DATA PESERTA DIDIK'!A37</f>
        <v>32</v>
      </c>
      <c r="C47" s="248" t="str">
        <f>'DATA PESERTA DIDIK'!D37</f>
        <v>BERLIANTI QAIRINA WIGATI CANDRA</v>
      </c>
      <c r="D47" s="297">
        <v>87</v>
      </c>
      <c r="E47" s="297">
        <v>87</v>
      </c>
      <c r="F47" s="297">
        <v>87</v>
      </c>
      <c r="G47" s="297">
        <v>87</v>
      </c>
      <c r="H47" s="297">
        <v>87</v>
      </c>
      <c r="I47" s="297">
        <v>87</v>
      </c>
      <c r="J47" s="297">
        <v>100</v>
      </c>
      <c r="K47" s="297"/>
      <c r="L47" s="297"/>
      <c r="M47" s="297"/>
      <c r="N47" s="252">
        <f t="shared" si="6"/>
        <v>88.857142857142861</v>
      </c>
      <c r="O47" s="298"/>
      <c r="P47" s="251">
        <v>90</v>
      </c>
      <c r="Q47" s="252">
        <f t="shared" si="11"/>
        <v>90</v>
      </c>
      <c r="R47" s="252">
        <f t="shared" si="12"/>
        <v>89.238095238095241</v>
      </c>
      <c r="S47" s="190"/>
      <c r="T47" s="190"/>
      <c r="U47" s="253" t="str">
        <f t="shared" ref="U47:AD47" si="155">IF(D47&gt;=$R$16,D47,"")</f>
        <v/>
      </c>
      <c r="V47" s="253" t="str">
        <f t="shared" si="155"/>
        <v/>
      </c>
      <c r="W47" s="253" t="str">
        <f t="shared" si="155"/>
        <v/>
      </c>
      <c r="X47" s="253" t="str">
        <f t="shared" si="155"/>
        <v/>
      </c>
      <c r="Y47" s="253" t="str">
        <f t="shared" si="155"/>
        <v/>
      </c>
      <c r="Z47" s="253" t="str">
        <f t="shared" si="155"/>
        <v/>
      </c>
      <c r="AA47" s="253">
        <f t="shared" si="155"/>
        <v>100</v>
      </c>
      <c r="AB47" s="253" t="str">
        <f t="shared" si="155"/>
        <v/>
      </c>
      <c r="AC47" s="253" t="str">
        <f t="shared" si="155"/>
        <v/>
      </c>
      <c r="AD47" s="253" t="str">
        <f t="shared" si="155"/>
        <v/>
      </c>
      <c r="AE47" s="254" t="str">
        <f t="shared" ref="AE47:AN47" si="156">IFERROR(RANK(U47,$U47:$AD47,0)+COUNTIF($U47:U47,U47)-1,"")</f>
        <v/>
      </c>
      <c r="AF47" s="254" t="str">
        <f t="shared" si="156"/>
        <v/>
      </c>
      <c r="AG47" s="254" t="str">
        <f t="shared" si="156"/>
        <v/>
      </c>
      <c r="AH47" s="254" t="str">
        <f t="shared" si="156"/>
        <v/>
      </c>
      <c r="AI47" s="254" t="str">
        <f t="shared" si="156"/>
        <v/>
      </c>
      <c r="AJ47" s="254" t="str">
        <f t="shared" si="156"/>
        <v/>
      </c>
      <c r="AK47" s="254">
        <f t="shared" si="156"/>
        <v>1</v>
      </c>
      <c r="AL47" s="254" t="str">
        <f t="shared" si="156"/>
        <v/>
      </c>
      <c r="AM47" s="254" t="str">
        <f t="shared" si="156"/>
        <v/>
      </c>
      <c r="AN47" s="254" t="str">
        <f t="shared" si="156"/>
        <v/>
      </c>
      <c r="AO47" s="379" t="str">
        <f t="shared" si="15"/>
        <v/>
      </c>
      <c r="AP47" s="380" t="str">
        <f t="shared" si="16"/>
        <v/>
      </c>
      <c r="AQ47" s="380" t="str">
        <f t="shared" si="17"/>
        <v/>
      </c>
      <c r="AR47" s="380" t="str">
        <f t="shared" si="18"/>
        <v/>
      </c>
      <c r="AS47" s="380" t="str">
        <f t="shared" si="19"/>
        <v/>
      </c>
      <c r="AT47" s="380" t="str">
        <f t="shared" si="20"/>
        <v/>
      </c>
      <c r="AU47" s="380" t="str">
        <f t="shared" si="21"/>
        <v xml:space="preserve"> mampu menyebutkan 10 kata benda di kelas </v>
      </c>
      <c r="AV47" s="380" t="str">
        <f t="shared" si="22"/>
        <v/>
      </c>
      <c r="AW47" s="380" t="str">
        <f t="shared" si="23"/>
        <v/>
      </c>
      <c r="AX47" s="380" t="str">
        <f t="shared" si="24"/>
        <v/>
      </c>
      <c r="AY47" s="299">
        <f t="shared" ref="AY47:BH47" si="157">IF(D47&lt;$R$16,D47,"")</f>
        <v>87</v>
      </c>
      <c r="AZ47" s="299">
        <f t="shared" si="157"/>
        <v>87</v>
      </c>
      <c r="BA47" s="299">
        <f t="shared" si="157"/>
        <v>87</v>
      </c>
      <c r="BB47" s="299">
        <f t="shared" si="157"/>
        <v>87</v>
      </c>
      <c r="BC47" s="299">
        <f t="shared" si="157"/>
        <v>87</v>
      </c>
      <c r="BD47" s="299">
        <f t="shared" si="157"/>
        <v>87</v>
      </c>
      <c r="BE47" s="299" t="str">
        <f t="shared" si="157"/>
        <v/>
      </c>
      <c r="BF47" s="299">
        <f t="shared" si="157"/>
        <v>0</v>
      </c>
      <c r="BG47" s="299">
        <f t="shared" si="157"/>
        <v>0</v>
      </c>
      <c r="BH47" s="299">
        <f t="shared" si="157"/>
        <v>0</v>
      </c>
      <c r="BI47" s="225">
        <f t="shared" ref="BI47:BR47" si="158">IFERROR(RANK(AY47,$AY47:$BH47,0)+COUNTIF($AY47:AY47,AY47)-1,"")</f>
        <v>1</v>
      </c>
      <c r="BJ47" s="225">
        <f t="shared" si="158"/>
        <v>2</v>
      </c>
      <c r="BK47" s="225">
        <f t="shared" si="158"/>
        <v>3</v>
      </c>
      <c r="BL47" s="225">
        <f t="shared" si="158"/>
        <v>4</v>
      </c>
      <c r="BM47" s="225">
        <f t="shared" si="158"/>
        <v>5</v>
      </c>
      <c r="BN47" s="225">
        <f t="shared" si="158"/>
        <v>6</v>
      </c>
      <c r="BO47" s="225" t="str">
        <f t="shared" si="158"/>
        <v/>
      </c>
      <c r="BP47" s="225">
        <f t="shared" si="158"/>
        <v>7</v>
      </c>
      <c r="BQ47" s="225">
        <f t="shared" si="158"/>
        <v>8</v>
      </c>
      <c r="BR47" s="225">
        <f t="shared" si="158"/>
        <v>9</v>
      </c>
      <c r="BS47" s="379" t="str">
        <f t="shared" si="27"/>
        <v>mampu melakukan dialog sederhana tentang الأُسْرَةُ</v>
      </c>
      <c r="BT47" s="377" t="str">
        <f t="shared" si="28"/>
        <v>dapat menyalin kata dan kalimat tentang الأُسْرَةُ</v>
      </c>
      <c r="BU47" s="377" t="str">
        <f t="shared" si="29"/>
        <v>mampu menyebutkan anggota keluarga  مُذَكَّرْ أَوْ مُؤَنَّثْ</v>
      </c>
      <c r="BV47" s="377" t="str">
        <f t="shared" si="30"/>
        <v>mampu menyusun kata menjadi kalimat sempurna tentang الأُسْرَةُ</v>
      </c>
      <c r="BW47" s="377" t="str">
        <f t="shared" si="31"/>
        <v xml:space="preserve">mampu melakukan dialog sederhana tentang       فِيْ الفَصْلِ </v>
      </c>
      <c r="BX47" s="377" t="str">
        <f t="shared" si="32"/>
        <v xml:space="preserve">mampu menyalin kata, kalimat dan menyusun kata menjadi kalimat sempurna tentang     فِيْ الفَصْلِ  </v>
      </c>
      <c r="BY47" s="377" t="str">
        <f t="shared" si="33"/>
        <v/>
      </c>
      <c r="BZ47" s="377">
        <f t="shared" si="34"/>
        <v>0</v>
      </c>
      <c r="CA47" s="377">
        <f t="shared" si="35"/>
        <v>0</v>
      </c>
      <c r="CB47" s="377">
        <f t="shared" si="36"/>
        <v>0</v>
      </c>
      <c r="CC47" s="257" t="str">
        <f t="shared" si="37"/>
        <v>Kompetensi dalam hal  sudah tercapai.</v>
      </c>
      <c r="CD47"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48" spans="1:82" ht="13.5" customHeight="1">
      <c r="A48" s="190"/>
      <c r="B48" s="208">
        <f>'DATA PESERTA DIDIK'!A38</f>
        <v>33</v>
      </c>
      <c r="C48" s="248">
        <f>'DATA PESERTA DIDIK'!D38</f>
        <v>0</v>
      </c>
      <c r="D48" s="297"/>
      <c r="E48" s="297"/>
      <c r="F48" s="297"/>
      <c r="G48" s="297"/>
      <c r="H48" s="297"/>
      <c r="I48" s="297"/>
      <c r="J48" s="297"/>
      <c r="K48" s="297"/>
      <c r="L48" s="297"/>
      <c r="M48" s="297"/>
      <c r="N48" s="252" t="str">
        <f t="shared" si="6"/>
        <v>-</v>
      </c>
      <c r="O48" s="298"/>
      <c r="P48" s="298"/>
      <c r="Q48" s="252" t="str">
        <f t="shared" si="11"/>
        <v>-</v>
      </c>
      <c r="R48" s="252" t="str">
        <f t="shared" si="12"/>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99">
        <f t="shared" ref="AY48:BH48" si="161">IF(D48&lt;$R$16,D48,"")</f>
        <v>0</v>
      </c>
      <c r="AZ48" s="299">
        <f t="shared" si="161"/>
        <v>0</v>
      </c>
      <c r="BA48" s="299">
        <f t="shared" si="161"/>
        <v>0</v>
      </c>
      <c r="BB48" s="299">
        <f t="shared" si="161"/>
        <v>0</v>
      </c>
      <c r="BC48" s="299">
        <f t="shared" si="161"/>
        <v>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melakukan dialog sederhana tentang الأُسْرَةُ</v>
      </c>
      <c r="BT48" s="377" t="str">
        <f t="shared" si="28"/>
        <v>dapat menyalin kata dan kalimat tentang الأُسْرَةُ</v>
      </c>
      <c r="BU48" s="377" t="str">
        <f t="shared" si="29"/>
        <v>mampu menyebutkan anggota keluarga  مُذَكَّرْ أَوْ مُؤَنَّثْ</v>
      </c>
      <c r="BV48" s="377" t="str">
        <f t="shared" si="30"/>
        <v>mampu menyusun kata menjadi kalimat sempurna tentang الأُسْرَةُ</v>
      </c>
      <c r="BW48" s="377" t="str">
        <f t="shared" si="31"/>
        <v xml:space="preserve">mampu melakukan dialog sederhana tentang       فِيْ الفَصْلِ </v>
      </c>
      <c r="BX48" s="377" t="str">
        <f t="shared" si="32"/>
        <v xml:space="preserve">mampu menyalin kata, kalimat dan menyusun kata menjadi kalimat sempurna tentang     فِيْ الفَصْلِ  </v>
      </c>
      <c r="BY48" s="377" t="str">
        <f t="shared" si="33"/>
        <v xml:space="preserve"> mampu menyebutkan 10 kata benda di kelas </v>
      </c>
      <c r="BZ48" s="377">
        <f t="shared" si="34"/>
        <v>0</v>
      </c>
      <c r="CA48" s="377">
        <f t="shared" si="35"/>
        <v>0</v>
      </c>
      <c r="CB48" s="377">
        <f t="shared" si="36"/>
        <v>0</v>
      </c>
      <c r="CC48" s="257" t="str">
        <f t="shared" si="37"/>
        <v>Kompetensi dalam hal  sudah tercapai.</v>
      </c>
      <c r="CD48"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49" spans="1:82" ht="13.5" customHeight="1">
      <c r="A49" s="190"/>
      <c r="B49" s="208">
        <f>'DATA PESERTA DIDIK'!A39</f>
        <v>34</v>
      </c>
      <c r="C49" s="248">
        <f>'DATA PESERTA DIDIK'!D39</f>
        <v>0</v>
      </c>
      <c r="D49" s="297"/>
      <c r="E49" s="297"/>
      <c r="F49" s="297"/>
      <c r="G49" s="297"/>
      <c r="H49" s="297"/>
      <c r="I49" s="297"/>
      <c r="J49" s="297"/>
      <c r="K49" s="297"/>
      <c r="L49" s="297"/>
      <c r="M49" s="297"/>
      <c r="N49" s="252" t="str">
        <f t="shared" si="6"/>
        <v>-</v>
      </c>
      <c r="O49" s="298"/>
      <c r="P49" s="298"/>
      <c r="Q49" s="252" t="str">
        <f t="shared" si="11"/>
        <v>-</v>
      </c>
      <c r="R49" s="252" t="str">
        <f t="shared" si="12"/>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99">
        <f t="shared" ref="AY49:BH49" si="165">IF(D49&lt;$R$16,D49,"")</f>
        <v>0</v>
      </c>
      <c r="AZ49" s="299">
        <f t="shared" si="165"/>
        <v>0</v>
      </c>
      <c r="BA49" s="299">
        <f t="shared" si="165"/>
        <v>0</v>
      </c>
      <c r="BB49" s="299">
        <f t="shared" si="165"/>
        <v>0</v>
      </c>
      <c r="BC49" s="299">
        <f t="shared" si="165"/>
        <v>0</v>
      </c>
      <c r="BD49" s="299">
        <f t="shared" si="165"/>
        <v>0</v>
      </c>
      <c r="BE49" s="299">
        <f t="shared" si="165"/>
        <v>0</v>
      </c>
      <c r="BF49" s="299">
        <f t="shared" si="165"/>
        <v>0</v>
      </c>
      <c r="BG49" s="299">
        <f t="shared" si="165"/>
        <v>0</v>
      </c>
      <c r="BH49" s="299">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melakukan dialog sederhana tentang الأُسْرَةُ</v>
      </c>
      <c r="BT49" s="377" t="str">
        <f t="shared" si="28"/>
        <v>dapat menyalin kata dan kalimat tentang الأُسْرَةُ</v>
      </c>
      <c r="BU49" s="377" t="str">
        <f t="shared" si="29"/>
        <v>mampu menyebutkan anggota keluarga  مُذَكَّرْ أَوْ مُؤَنَّثْ</v>
      </c>
      <c r="BV49" s="377" t="str">
        <f t="shared" si="30"/>
        <v>mampu menyusun kata menjadi kalimat sempurna tentang الأُسْرَةُ</v>
      </c>
      <c r="BW49" s="377" t="str">
        <f t="shared" si="31"/>
        <v xml:space="preserve">mampu melakukan dialog sederhana tentang       فِيْ الفَصْلِ </v>
      </c>
      <c r="BX49" s="377" t="str">
        <f t="shared" si="32"/>
        <v xml:space="preserve">mampu menyalin kata, kalimat dan menyusun kata menjadi kalimat sempurna tentang     فِيْ الفَصْلِ  </v>
      </c>
      <c r="BY49" s="377" t="str">
        <f t="shared" si="33"/>
        <v xml:space="preserve"> mampu menyebutkan 10 kata benda di kelas </v>
      </c>
      <c r="BZ49" s="377">
        <f t="shared" si="34"/>
        <v>0</v>
      </c>
      <c r="CA49" s="377">
        <f t="shared" si="35"/>
        <v>0</v>
      </c>
      <c r="CB49" s="377">
        <f t="shared" si="36"/>
        <v>0</v>
      </c>
      <c r="CC49" s="257" t="str">
        <f t="shared" si="37"/>
        <v>Kompetensi dalam hal  sudah tercapai.</v>
      </c>
      <c r="CD49"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0" spans="1:82" ht="13.5" customHeight="1">
      <c r="A50" s="190"/>
      <c r="B50" s="208">
        <f>'DATA PESERTA DIDIK'!A40</f>
        <v>0</v>
      </c>
      <c r="C50" s="248">
        <f>'DATA PESERTA DIDIK'!D40</f>
        <v>0</v>
      </c>
      <c r="D50" s="297"/>
      <c r="E50" s="297"/>
      <c r="F50" s="297"/>
      <c r="G50" s="297"/>
      <c r="H50" s="297"/>
      <c r="I50" s="297"/>
      <c r="J50" s="297"/>
      <c r="K50" s="297"/>
      <c r="L50" s="297"/>
      <c r="M50" s="297"/>
      <c r="N50" s="252" t="str">
        <f t="shared" si="6"/>
        <v>-</v>
      </c>
      <c r="O50" s="298"/>
      <c r="P50" s="298"/>
      <c r="Q50" s="252" t="str">
        <f t="shared" si="11"/>
        <v>-</v>
      </c>
      <c r="R50" s="252" t="str">
        <f t="shared" si="12"/>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99">
        <f t="shared" ref="AY50:BH50" si="169">IF(D50&lt;$R$16,D50,"")</f>
        <v>0</v>
      </c>
      <c r="AZ50" s="299">
        <f t="shared" si="169"/>
        <v>0</v>
      </c>
      <c r="BA50" s="299">
        <f t="shared" si="169"/>
        <v>0</v>
      </c>
      <c r="BB50" s="299">
        <f t="shared" si="169"/>
        <v>0</v>
      </c>
      <c r="BC50" s="299">
        <f t="shared" si="169"/>
        <v>0</v>
      </c>
      <c r="BD50" s="299">
        <f t="shared" si="169"/>
        <v>0</v>
      </c>
      <c r="BE50" s="299">
        <f t="shared" si="169"/>
        <v>0</v>
      </c>
      <c r="BF50" s="299">
        <f t="shared" si="169"/>
        <v>0</v>
      </c>
      <c r="BG50" s="299">
        <f t="shared" si="169"/>
        <v>0</v>
      </c>
      <c r="BH50" s="299">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melakukan dialog sederhana tentang الأُسْرَةُ</v>
      </c>
      <c r="BT50" s="377" t="str">
        <f t="shared" si="28"/>
        <v>dapat menyalin kata dan kalimat tentang الأُسْرَةُ</v>
      </c>
      <c r="BU50" s="377" t="str">
        <f t="shared" si="29"/>
        <v>mampu menyebutkan anggota keluarga  مُذَكَّرْ أَوْ مُؤَنَّثْ</v>
      </c>
      <c r="BV50" s="377" t="str">
        <f t="shared" si="30"/>
        <v>mampu menyusun kata menjadi kalimat sempurna tentang الأُسْرَةُ</v>
      </c>
      <c r="BW50" s="377" t="str">
        <f t="shared" si="31"/>
        <v xml:space="preserve">mampu melakukan dialog sederhana tentang       فِيْ الفَصْلِ </v>
      </c>
      <c r="BX50" s="377" t="str">
        <f t="shared" si="32"/>
        <v xml:space="preserve">mampu menyalin kata, kalimat dan menyusun kata menjadi kalimat sempurna tentang     فِيْ الفَصْلِ  </v>
      </c>
      <c r="BY50" s="377" t="str">
        <f t="shared" si="33"/>
        <v xml:space="preserve"> mampu menyebutkan 10 kata benda di kelas </v>
      </c>
      <c r="BZ50" s="377">
        <f t="shared" si="34"/>
        <v>0</v>
      </c>
      <c r="CA50" s="377">
        <f t="shared" si="35"/>
        <v>0</v>
      </c>
      <c r="CB50" s="377">
        <f t="shared" si="36"/>
        <v>0</v>
      </c>
      <c r="CC50" s="257" t="str">
        <f t="shared" si="37"/>
        <v>Kompetensi dalam hal  sudah tercapai.</v>
      </c>
      <c r="CD50"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1" spans="1:82" ht="13.5" customHeight="1">
      <c r="A51" s="190"/>
      <c r="B51" s="208">
        <f>'DATA PESERTA DIDIK'!A41</f>
        <v>0</v>
      </c>
      <c r="C51" s="248">
        <f>'DATA PESERTA DIDIK'!D41</f>
        <v>0</v>
      </c>
      <c r="D51" s="297"/>
      <c r="E51" s="297"/>
      <c r="F51" s="297"/>
      <c r="G51" s="297"/>
      <c r="H51" s="297"/>
      <c r="I51" s="297"/>
      <c r="J51" s="297"/>
      <c r="K51" s="297"/>
      <c r="L51" s="297"/>
      <c r="M51" s="297"/>
      <c r="N51" s="252" t="str">
        <f t="shared" si="6"/>
        <v>-</v>
      </c>
      <c r="O51" s="298"/>
      <c r="P51" s="298"/>
      <c r="Q51" s="252" t="str">
        <f t="shared" si="11"/>
        <v>-</v>
      </c>
      <c r="R51" s="252" t="str">
        <f t="shared" si="12"/>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99">
        <f t="shared" ref="AY51:BH51" si="173">IF(D51&lt;$R$16,D51,"")</f>
        <v>0</v>
      </c>
      <c r="AZ51" s="299">
        <f t="shared" si="173"/>
        <v>0</v>
      </c>
      <c r="BA51" s="299">
        <f t="shared" si="173"/>
        <v>0</v>
      </c>
      <c r="BB51" s="299">
        <f t="shared" si="173"/>
        <v>0</v>
      </c>
      <c r="BC51" s="299">
        <f t="shared" si="173"/>
        <v>0</v>
      </c>
      <c r="BD51" s="299">
        <f t="shared" si="173"/>
        <v>0</v>
      </c>
      <c r="BE51" s="299">
        <f t="shared" si="173"/>
        <v>0</v>
      </c>
      <c r="BF51" s="299">
        <f t="shared" si="173"/>
        <v>0</v>
      </c>
      <c r="BG51" s="299">
        <f t="shared" si="173"/>
        <v>0</v>
      </c>
      <c r="BH51" s="299">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melakukan dialog sederhana tentang الأُسْرَةُ</v>
      </c>
      <c r="BT51" s="377" t="str">
        <f t="shared" si="28"/>
        <v>dapat menyalin kata dan kalimat tentang الأُسْرَةُ</v>
      </c>
      <c r="BU51" s="377" t="str">
        <f t="shared" si="29"/>
        <v>mampu menyebutkan anggota keluarga  مُذَكَّرْ أَوْ مُؤَنَّثْ</v>
      </c>
      <c r="BV51" s="377" t="str">
        <f t="shared" si="30"/>
        <v>mampu menyusun kata menjadi kalimat sempurna tentang الأُسْرَةُ</v>
      </c>
      <c r="BW51" s="377" t="str">
        <f t="shared" si="31"/>
        <v xml:space="preserve">mampu melakukan dialog sederhana tentang       فِيْ الفَصْلِ </v>
      </c>
      <c r="BX51" s="377" t="str">
        <f t="shared" si="32"/>
        <v xml:space="preserve">mampu menyalin kata, kalimat dan menyusun kata menjadi kalimat sempurna tentang     فِيْ الفَصْلِ  </v>
      </c>
      <c r="BY51" s="377" t="str">
        <f t="shared" si="33"/>
        <v xml:space="preserve"> mampu menyebutkan 10 kata benda di kelas </v>
      </c>
      <c r="BZ51" s="377">
        <f t="shared" si="34"/>
        <v>0</v>
      </c>
      <c r="CA51" s="377">
        <f t="shared" si="35"/>
        <v>0</v>
      </c>
      <c r="CB51" s="377">
        <f t="shared" si="36"/>
        <v>0</v>
      </c>
      <c r="CC51" s="257" t="str">
        <f t="shared" si="37"/>
        <v>Kompetensi dalam hal  sudah tercapai.</v>
      </c>
      <c r="CD51"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2" spans="1:82" ht="13.5" customHeight="1">
      <c r="A52" s="190"/>
      <c r="B52" s="208">
        <f>'DATA PESERTA DIDIK'!A42</f>
        <v>0</v>
      </c>
      <c r="C52" s="248">
        <f>'DATA PESERTA DIDIK'!D42</f>
        <v>0</v>
      </c>
      <c r="D52" s="297"/>
      <c r="E52" s="297"/>
      <c r="F52" s="297"/>
      <c r="G52" s="297"/>
      <c r="H52" s="297"/>
      <c r="I52" s="297"/>
      <c r="J52" s="297"/>
      <c r="K52" s="297"/>
      <c r="L52" s="297"/>
      <c r="M52" s="297"/>
      <c r="N52" s="252" t="str">
        <f t="shared" si="6"/>
        <v>-</v>
      </c>
      <c r="O52" s="298"/>
      <c r="P52" s="298"/>
      <c r="Q52" s="252" t="str">
        <f t="shared" si="11"/>
        <v>-</v>
      </c>
      <c r="R52" s="252" t="str">
        <f t="shared" si="12"/>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99">
        <f t="shared" ref="AY52:BH52" si="177">IF(D52&lt;$R$16,D52,"")</f>
        <v>0</v>
      </c>
      <c r="AZ52" s="299">
        <f t="shared" si="177"/>
        <v>0</v>
      </c>
      <c r="BA52" s="299">
        <f t="shared" si="177"/>
        <v>0</v>
      </c>
      <c r="BB52" s="299">
        <f t="shared" si="177"/>
        <v>0</v>
      </c>
      <c r="BC52" s="299">
        <f t="shared" si="177"/>
        <v>0</v>
      </c>
      <c r="BD52" s="299">
        <f t="shared" si="177"/>
        <v>0</v>
      </c>
      <c r="BE52" s="299">
        <f t="shared" si="177"/>
        <v>0</v>
      </c>
      <c r="BF52" s="299">
        <f t="shared" si="177"/>
        <v>0</v>
      </c>
      <c r="BG52" s="299">
        <f t="shared" si="177"/>
        <v>0</v>
      </c>
      <c r="BH52" s="299">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melakukan dialog sederhana tentang الأُسْرَةُ</v>
      </c>
      <c r="BT52" s="377" t="str">
        <f t="shared" si="28"/>
        <v>dapat menyalin kata dan kalimat tentang الأُسْرَةُ</v>
      </c>
      <c r="BU52" s="377" t="str">
        <f t="shared" si="29"/>
        <v>mampu menyebutkan anggota keluarga  مُذَكَّرْ أَوْ مُؤَنَّثْ</v>
      </c>
      <c r="BV52" s="377" t="str">
        <f t="shared" si="30"/>
        <v>mampu menyusun kata menjadi kalimat sempurna tentang الأُسْرَةُ</v>
      </c>
      <c r="BW52" s="377" t="str">
        <f t="shared" si="31"/>
        <v xml:space="preserve">mampu melakukan dialog sederhana tentang       فِيْ الفَصْلِ </v>
      </c>
      <c r="BX52" s="377" t="str">
        <f t="shared" si="32"/>
        <v xml:space="preserve">mampu menyalin kata, kalimat dan menyusun kata menjadi kalimat sempurna tentang     فِيْ الفَصْلِ  </v>
      </c>
      <c r="BY52" s="377" t="str">
        <f t="shared" si="33"/>
        <v xml:space="preserve"> mampu menyebutkan 10 kata benda di kelas </v>
      </c>
      <c r="BZ52" s="377">
        <f t="shared" si="34"/>
        <v>0</v>
      </c>
      <c r="CA52" s="377">
        <f t="shared" si="35"/>
        <v>0</v>
      </c>
      <c r="CB52" s="377">
        <f t="shared" si="36"/>
        <v>0</v>
      </c>
      <c r="CC52" s="257" t="str">
        <f t="shared" si="37"/>
        <v>Kompetensi dalam hal  sudah tercapai.</v>
      </c>
      <c r="CD52"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3" spans="1:82" ht="13.5" customHeight="1">
      <c r="A53" s="190"/>
      <c r="B53" s="208">
        <f>'DATA PESERTA DIDIK'!A43</f>
        <v>0</v>
      </c>
      <c r="C53" s="248">
        <f>'DATA PESERTA DIDIK'!D43</f>
        <v>0</v>
      </c>
      <c r="D53" s="297"/>
      <c r="E53" s="297"/>
      <c r="F53" s="297"/>
      <c r="G53" s="297"/>
      <c r="H53" s="297"/>
      <c r="I53" s="297"/>
      <c r="J53" s="297"/>
      <c r="K53" s="297"/>
      <c r="L53" s="297"/>
      <c r="M53" s="297"/>
      <c r="N53" s="252" t="str">
        <f t="shared" si="6"/>
        <v>-</v>
      </c>
      <c r="O53" s="298"/>
      <c r="P53" s="298"/>
      <c r="Q53" s="252" t="str">
        <f t="shared" si="11"/>
        <v>-</v>
      </c>
      <c r="R53" s="252" t="str">
        <f t="shared" si="12"/>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99">
        <f t="shared" ref="AY53:BH53" si="181">IF(D53&lt;$R$16,D53,"")</f>
        <v>0</v>
      </c>
      <c r="AZ53" s="299">
        <f t="shared" si="181"/>
        <v>0</v>
      </c>
      <c r="BA53" s="299">
        <f t="shared" si="181"/>
        <v>0</v>
      </c>
      <c r="BB53" s="299">
        <f t="shared" si="181"/>
        <v>0</v>
      </c>
      <c r="BC53" s="299">
        <f t="shared" si="181"/>
        <v>0</v>
      </c>
      <c r="BD53" s="299">
        <f t="shared" si="181"/>
        <v>0</v>
      </c>
      <c r="BE53" s="299">
        <f t="shared" si="181"/>
        <v>0</v>
      </c>
      <c r="BF53" s="299">
        <f t="shared" si="181"/>
        <v>0</v>
      </c>
      <c r="BG53" s="299">
        <f t="shared" si="181"/>
        <v>0</v>
      </c>
      <c r="BH53" s="299">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melakukan dialog sederhana tentang الأُسْرَةُ</v>
      </c>
      <c r="BT53" s="377" t="str">
        <f t="shared" si="28"/>
        <v>dapat menyalin kata dan kalimat tentang الأُسْرَةُ</v>
      </c>
      <c r="BU53" s="377" t="str">
        <f t="shared" si="29"/>
        <v>mampu menyebutkan anggota keluarga  مُذَكَّرْ أَوْ مُؤَنَّثْ</v>
      </c>
      <c r="BV53" s="377" t="str">
        <f t="shared" si="30"/>
        <v>mampu menyusun kata menjadi kalimat sempurna tentang الأُسْرَةُ</v>
      </c>
      <c r="BW53" s="377" t="str">
        <f t="shared" si="31"/>
        <v xml:space="preserve">mampu melakukan dialog sederhana tentang       فِيْ الفَصْلِ </v>
      </c>
      <c r="BX53" s="377" t="str">
        <f t="shared" si="32"/>
        <v xml:space="preserve">mampu menyalin kata, kalimat dan menyusun kata menjadi kalimat sempurna tentang     فِيْ الفَصْلِ  </v>
      </c>
      <c r="BY53" s="377" t="str">
        <f t="shared" si="33"/>
        <v xml:space="preserve"> mampu menyebutkan 10 kata benda di kelas </v>
      </c>
      <c r="BZ53" s="377">
        <f t="shared" si="34"/>
        <v>0</v>
      </c>
      <c r="CA53" s="377">
        <f t="shared" si="35"/>
        <v>0</v>
      </c>
      <c r="CB53" s="377">
        <f t="shared" si="36"/>
        <v>0</v>
      </c>
      <c r="CC53" s="257" t="str">
        <f t="shared" si="37"/>
        <v>Kompetensi dalam hal  sudah tercapai.</v>
      </c>
      <c r="CD53"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4" spans="1:82" ht="13.5" customHeight="1">
      <c r="A54" s="190"/>
      <c r="B54" s="208">
        <f>'DATA PESERTA DIDIK'!A44</f>
        <v>0</v>
      </c>
      <c r="C54" s="248">
        <f>'DATA PESERTA DIDIK'!D44</f>
        <v>0</v>
      </c>
      <c r="D54" s="297"/>
      <c r="E54" s="297"/>
      <c r="F54" s="297"/>
      <c r="G54" s="297"/>
      <c r="H54" s="297"/>
      <c r="I54" s="297"/>
      <c r="J54" s="297"/>
      <c r="K54" s="297"/>
      <c r="L54" s="297"/>
      <c r="M54" s="297"/>
      <c r="N54" s="252" t="str">
        <f t="shared" si="6"/>
        <v>-</v>
      </c>
      <c r="O54" s="298"/>
      <c r="P54" s="298"/>
      <c r="Q54" s="252" t="str">
        <f t="shared" si="11"/>
        <v>-</v>
      </c>
      <c r="R54" s="252" t="str">
        <f t="shared" si="12"/>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99">
        <f t="shared" ref="AY54:BH54" si="185">IF(D54&lt;$R$16,D54,"")</f>
        <v>0</v>
      </c>
      <c r="AZ54" s="299">
        <f t="shared" si="185"/>
        <v>0</v>
      </c>
      <c r="BA54" s="299">
        <f t="shared" si="185"/>
        <v>0</v>
      </c>
      <c r="BB54" s="299">
        <f t="shared" si="185"/>
        <v>0</v>
      </c>
      <c r="BC54" s="299">
        <f t="shared" si="185"/>
        <v>0</v>
      </c>
      <c r="BD54" s="299">
        <f t="shared" si="185"/>
        <v>0</v>
      </c>
      <c r="BE54" s="299">
        <f t="shared" si="185"/>
        <v>0</v>
      </c>
      <c r="BF54" s="299">
        <f t="shared" si="185"/>
        <v>0</v>
      </c>
      <c r="BG54" s="299">
        <f t="shared" si="185"/>
        <v>0</v>
      </c>
      <c r="BH54" s="299">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melakukan dialog sederhana tentang الأُسْرَةُ</v>
      </c>
      <c r="BT54" s="377" t="str">
        <f t="shared" si="28"/>
        <v>dapat menyalin kata dan kalimat tentang الأُسْرَةُ</v>
      </c>
      <c r="BU54" s="377" t="str">
        <f t="shared" si="29"/>
        <v>mampu menyebutkan anggota keluarga  مُذَكَّرْ أَوْ مُؤَنَّثْ</v>
      </c>
      <c r="BV54" s="377" t="str">
        <f t="shared" si="30"/>
        <v>mampu menyusun kata menjadi kalimat sempurna tentang الأُسْرَةُ</v>
      </c>
      <c r="BW54" s="377" t="str">
        <f t="shared" si="31"/>
        <v xml:space="preserve">mampu melakukan dialog sederhana tentang       فِيْ الفَصْلِ </v>
      </c>
      <c r="BX54" s="377" t="str">
        <f t="shared" si="32"/>
        <v xml:space="preserve">mampu menyalin kata, kalimat dan menyusun kata menjadi kalimat sempurna tentang     فِيْ الفَصْلِ  </v>
      </c>
      <c r="BY54" s="377" t="str">
        <f t="shared" si="33"/>
        <v xml:space="preserve"> mampu menyebutkan 10 kata benda di kelas </v>
      </c>
      <c r="BZ54" s="377">
        <f t="shared" si="34"/>
        <v>0</v>
      </c>
      <c r="CA54" s="377">
        <f t="shared" si="35"/>
        <v>0</v>
      </c>
      <c r="CB54" s="377">
        <f t="shared" si="36"/>
        <v>0</v>
      </c>
      <c r="CC54" s="257" t="str">
        <f t="shared" si="37"/>
        <v>Kompetensi dalam hal  sudah tercapai.</v>
      </c>
      <c r="CD54"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5" spans="1:82" ht="13.5" customHeight="1">
      <c r="A55" s="190"/>
      <c r="B55" s="208">
        <f>'DATA PESERTA DIDIK'!A45</f>
        <v>0</v>
      </c>
      <c r="C55" s="248">
        <f>'DATA PESERTA DIDIK'!D45</f>
        <v>0</v>
      </c>
      <c r="D55" s="297"/>
      <c r="E55" s="297"/>
      <c r="F55" s="297"/>
      <c r="G55" s="297"/>
      <c r="H55" s="297"/>
      <c r="I55" s="297"/>
      <c r="J55" s="297"/>
      <c r="K55" s="297"/>
      <c r="L55" s="297"/>
      <c r="M55" s="297"/>
      <c r="N55" s="252" t="str">
        <f t="shared" si="6"/>
        <v>-</v>
      </c>
      <c r="O55" s="298"/>
      <c r="P55" s="298"/>
      <c r="Q55" s="252" t="str">
        <f t="shared" si="11"/>
        <v>-</v>
      </c>
      <c r="R55" s="252" t="str">
        <f t="shared" si="12"/>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99">
        <f t="shared" ref="AY55:BH55" si="189">IF(D55&lt;$R$16,D55,"")</f>
        <v>0</v>
      </c>
      <c r="AZ55" s="299">
        <f t="shared" si="189"/>
        <v>0</v>
      </c>
      <c r="BA55" s="299">
        <f t="shared" si="189"/>
        <v>0</v>
      </c>
      <c r="BB55" s="299">
        <f t="shared" si="189"/>
        <v>0</v>
      </c>
      <c r="BC55" s="299">
        <f t="shared" si="189"/>
        <v>0</v>
      </c>
      <c r="BD55" s="299">
        <f t="shared" si="189"/>
        <v>0</v>
      </c>
      <c r="BE55" s="299">
        <f t="shared" si="189"/>
        <v>0</v>
      </c>
      <c r="BF55" s="299">
        <f t="shared" si="189"/>
        <v>0</v>
      </c>
      <c r="BG55" s="299">
        <f t="shared" si="189"/>
        <v>0</v>
      </c>
      <c r="BH55" s="299">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melakukan dialog sederhana tentang الأُسْرَةُ</v>
      </c>
      <c r="BT55" s="377" t="str">
        <f t="shared" si="28"/>
        <v>dapat menyalin kata dan kalimat tentang الأُسْرَةُ</v>
      </c>
      <c r="BU55" s="377" t="str">
        <f t="shared" si="29"/>
        <v>mampu menyebutkan anggota keluarga  مُذَكَّرْ أَوْ مُؤَنَّثْ</v>
      </c>
      <c r="BV55" s="377" t="str">
        <f t="shared" si="30"/>
        <v>mampu menyusun kata menjadi kalimat sempurna tentang الأُسْرَةُ</v>
      </c>
      <c r="BW55" s="377" t="str">
        <f t="shared" si="31"/>
        <v xml:space="preserve">mampu melakukan dialog sederhana tentang       فِيْ الفَصْلِ </v>
      </c>
      <c r="BX55" s="377" t="str">
        <f t="shared" si="32"/>
        <v xml:space="preserve">mampu menyalin kata, kalimat dan menyusun kata menjadi kalimat sempurna tentang     فِيْ الفَصْلِ  </v>
      </c>
      <c r="BY55" s="377" t="str">
        <f t="shared" si="33"/>
        <v xml:space="preserve"> mampu menyebutkan 10 kata benda di kelas </v>
      </c>
      <c r="BZ55" s="377">
        <f t="shared" si="34"/>
        <v>0</v>
      </c>
      <c r="CA55" s="377">
        <f t="shared" si="35"/>
        <v>0</v>
      </c>
      <c r="CB55" s="377">
        <f t="shared" si="36"/>
        <v>0</v>
      </c>
      <c r="CC55" s="257" t="str">
        <f t="shared" si="37"/>
        <v>Kompetensi dalam hal  sudah tercapai.</v>
      </c>
      <c r="CD55"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6" spans="1:82" ht="13.5" customHeight="1">
      <c r="A56" s="190"/>
      <c r="B56" s="208">
        <f>'DATA PESERTA DIDIK'!A46</f>
        <v>0</v>
      </c>
      <c r="C56" s="248">
        <f>'DATA PESERTA DIDIK'!D46</f>
        <v>0</v>
      </c>
      <c r="D56" s="297"/>
      <c r="E56" s="297"/>
      <c r="F56" s="297"/>
      <c r="G56" s="297"/>
      <c r="H56" s="297"/>
      <c r="I56" s="297"/>
      <c r="J56" s="297"/>
      <c r="K56" s="297"/>
      <c r="L56" s="297"/>
      <c r="M56" s="297"/>
      <c r="N56" s="252" t="str">
        <f t="shared" si="6"/>
        <v>-</v>
      </c>
      <c r="O56" s="298"/>
      <c r="P56" s="298"/>
      <c r="Q56" s="252" t="str">
        <f t="shared" si="11"/>
        <v>-</v>
      </c>
      <c r="R56" s="252" t="str">
        <f t="shared" si="12"/>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99">
        <f t="shared" ref="AY56:BH56" si="193">IF(D56&lt;$R$16,D56,"")</f>
        <v>0</v>
      </c>
      <c r="AZ56" s="299">
        <f t="shared" si="193"/>
        <v>0</v>
      </c>
      <c r="BA56" s="299">
        <f t="shared" si="193"/>
        <v>0</v>
      </c>
      <c r="BB56" s="299">
        <f t="shared" si="193"/>
        <v>0</v>
      </c>
      <c r="BC56" s="299">
        <f t="shared" si="193"/>
        <v>0</v>
      </c>
      <c r="BD56" s="299">
        <f t="shared" si="193"/>
        <v>0</v>
      </c>
      <c r="BE56" s="299">
        <f t="shared" si="193"/>
        <v>0</v>
      </c>
      <c r="BF56" s="299">
        <f t="shared" si="193"/>
        <v>0</v>
      </c>
      <c r="BG56" s="299">
        <f t="shared" si="193"/>
        <v>0</v>
      </c>
      <c r="BH56" s="299">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melakukan dialog sederhana tentang الأُسْرَةُ</v>
      </c>
      <c r="BT56" s="377" t="str">
        <f t="shared" si="28"/>
        <v>dapat menyalin kata dan kalimat tentang الأُسْرَةُ</v>
      </c>
      <c r="BU56" s="377" t="str">
        <f t="shared" si="29"/>
        <v>mampu menyebutkan anggota keluarga  مُذَكَّرْ أَوْ مُؤَنَّثْ</v>
      </c>
      <c r="BV56" s="377" t="str">
        <f t="shared" si="30"/>
        <v>mampu menyusun kata menjadi kalimat sempurna tentang الأُسْرَةُ</v>
      </c>
      <c r="BW56" s="377" t="str">
        <f t="shared" si="31"/>
        <v xml:space="preserve">mampu melakukan dialog sederhana tentang       فِيْ الفَصْلِ </v>
      </c>
      <c r="BX56" s="377" t="str">
        <f t="shared" si="32"/>
        <v xml:space="preserve">mampu menyalin kata, kalimat dan menyusun kata menjadi kalimat sempurna tentang     فِيْ الفَصْلِ  </v>
      </c>
      <c r="BY56" s="377" t="str">
        <f t="shared" si="33"/>
        <v xml:space="preserve"> mampu menyebutkan 10 kata benda di kelas </v>
      </c>
      <c r="BZ56" s="377">
        <f t="shared" si="34"/>
        <v>0</v>
      </c>
      <c r="CA56" s="377">
        <f t="shared" si="35"/>
        <v>0</v>
      </c>
      <c r="CB56" s="377">
        <f t="shared" si="36"/>
        <v>0</v>
      </c>
      <c r="CC56" s="257" t="str">
        <f t="shared" si="37"/>
        <v>Kompetensi dalam hal  sudah tercapai.</v>
      </c>
      <c r="CD56"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7" spans="1:82" ht="13.5" customHeight="1">
      <c r="A57" s="190"/>
      <c r="B57" s="208">
        <f>'DATA PESERTA DIDIK'!A47</f>
        <v>0</v>
      </c>
      <c r="C57" s="248">
        <f>'DATA PESERTA DIDIK'!D47</f>
        <v>0</v>
      </c>
      <c r="D57" s="297"/>
      <c r="E57" s="297"/>
      <c r="F57" s="297"/>
      <c r="G57" s="297"/>
      <c r="H57" s="297"/>
      <c r="I57" s="297"/>
      <c r="J57" s="297"/>
      <c r="K57" s="297"/>
      <c r="L57" s="297"/>
      <c r="M57" s="297"/>
      <c r="N57" s="252" t="str">
        <f t="shared" si="6"/>
        <v>-</v>
      </c>
      <c r="O57" s="298"/>
      <c r="P57" s="298"/>
      <c r="Q57" s="252" t="str">
        <f t="shared" si="11"/>
        <v>-</v>
      </c>
      <c r="R57" s="252" t="str">
        <f t="shared" si="12"/>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99">
        <f t="shared" ref="AY57:BH57" si="197">IF(D57&lt;$R$16,D57,"")</f>
        <v>0</v>
      </c>
      <c r="AZ57" s="299">
        <f t="shared" si="197"/>
        <v>0</v>
      </c>
      <c r="BA57" s="299">
        <f t="shared" si="197"/>
        <v>0</v>
      </c>
      <c r="BB57" s="299">
        <f t="shared" si="197"/>
        <v>0</v>
      </c>
      <c r="BC57" s="299">
        <f t="shared" si="197"/>
        <v>0</v>
      </c>
      <c r="BD57" s="299">
        <f t="shared" si="197"/>
        <v>0</v>
      </c>
      <c r="BE57" s="299">
        <f t="shared" si="197"/>
        <v>0</v>
      </c>
      <c r="BF57" s="299">
        <f t="shared" si="197"/>
        <v>0</v>
      </c>
      <c r="BG57" s="299">
        <f t="shared" si="197"/>
        <v>0</v>
      </c>
      <c r="BH57" s="299">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melakukan dialog sederhana tentang الأُسْرَةُ</v>
      </c>
      <c r="BT57" s="377" t="str">
        <f t="shared" si="28"/>
        <v>dapat menyalin kata dan kalimat tentang الأُسْرَةُ</v>
      </c>
      <c r="BU57" s="377" t="str">
        <f t="shared" si="29"/>
        <v>mampu menyebutkan anggota keluarga  مُذَكَّرْ أَوْ مُؤَنَّثْ</v>
      </c>
      <c r="BV57" s="377" t="str">
        <f t="shared" si="30"/>
        <v>mampu menyusun kata menjadi kalimat sempurna tentang الأُسْرَةُ</v>
      </c>
      <c r="BW57" s="377" t="str">
        <f t="shared" si="31"/>
        <v xml:space="preserve">mampu melakukan dialog sederhana tentang       فِيْ الفَصْلِ </v>
      </c>
      <c r="BX57" s="377" t="str">
        <f t="shared" si="32"/>
        <v xml:space="preserve">mampu menyalin kata, kalimat dan menyusun kata menjadi kalimat sempurna tentang     فِيْ الفَصْلِ  </v>
      </c>
      <c r="BY57" s="377" t="str">
        <f t="shared" si="33"/>
        <v xml:space="preserve"> mampu menyebutkan 10 kata benda di kelas </v>
      </c>
      <c r="BZ57" s="377">
        <f t="shared" si="34"/>
        <v>0</v>
      </c>
      <c r="CA57" s="377">
        <f t="shared" si="35"/>
        <v>0</v>
      </c>
      <c r="CB57" s="377">
        <f t="shared" si="36"/>
        <v>0</v>
      </c>
      <c r="CC57" s="257" t="str">
        <f t="shared" si="37"/>
        <v>Kompetensi dalam hal  sudah tercapai.</v>
      </c>
      <c r="CD57"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11"/>
        <v>-</v>
      </c>
      <c r="R58" s="252" t="str">
        <f t="shared" si="12"/>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99">
        <f t="shared" ref="AY58:BH58" si="201">IF(D58&lt;$R$16,D58,"")</f>
        <v>0</v>
      </c>
      <c r="AZ58" s="299">
        <f t="shared" si="201"/>
        <v>0</v>
      </c>
      <c r="BA58" s="299">
        <f t="shared" si="201"/>
        <v>0</v>
      </c>
      <c r="BB58" s="299">
        <f t="shared" si="201"/>
        <v>0</v>
      </c>
      <c r="BC58" s="299">
        <f t="shared" si="201"/>
        <v>0</v>
      </c>
      <c r="BD58" s="299">
        <f t="shared" si="201"/>
        <v>0</v>
      </c>
      <c r="BE58" s="299">
        <f t="shared" si="201"/>
        <v>0</v>
      </c>
      <c r="BF58" s="299">
        <f t="shared" si="201"/>
        <v>0</v>
      </c>
      <c r="BG58" s="299">
        <f t="shared" si="201"/>
        <v>0</v>
      </c>
      <c r="BH58" s="299">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melakukan dialog sederhana tentang الأُسْرَةُ</v>
      </c>
      <c r="BT58" s="377" t="str">
        <f t="shared" si="28"/>
        <v>dapat menyalin kata dan kalimat tentang الأُسْرَةُ</v>
      </c>
      <c r="BU58" s="377" t="str">
        <f t="shared" si="29"/>
        <v>mampu menyebutkan anggota keluarga  مُذَكَّرْ أَوْ مُؤَنَّثْ</v>
      </c>
      <c r="BV58" s="377" t="str">
        <f t="shared" si="30"/>
        <v>mampu menyusun kata menjadi kalimat sempurna tentang الأُسْرَةُ</v>
      </c>
      <c r="BW58" s="377" t="str">
        <f t="shared" si="31"/>
        <v xml:space="preserve">mampu melakukan dialog sederhana tentang       فِيْ الفَصْلِ </v>
      </c>
      <c r="BX58" s="377" t="str">
        <f t="shared" si="32"/>
        <v xml:space="preserve">mampu menyalin kata, kalimat dan menyusun kata menjadi kalimat sempurna tentang     فِيْ الفَصْلِ  </v>
      </c>
      <c r="BY58" s="377" t="str">
        <f t="shared" si="33"/>
        <v xml:space="preserve"> mampu menyebutkan 10 kata benda di kelas </v>
      </c>
      <c r="BZ58" s="377">
        <f t="shared" si="34"/>
        <v>0</v>
      </c>
      <c r="CA58" s="377">
        <f t="shared" si="35"/>
        <v>0</v>
      </c>
      <c r="CB58" s="377">
        <f t="shared" si="36"/>
        <v>0</v>
      </c>
      <c r="CC58" s="257" t="str">
        <f t="shared" si="37"/>
        <v>Kompetensi dalam hal  sudah tercapai.</v>
      </c>
      <c r="CD58"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11"/>
        <v>-</v>
      </c>
      <c r="R59" s="252" t="str">
        <f t="shared" si="12"/>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99">
        <f t="shared" ref="AY59:BH59" si="205">IF(D59&lt;$R$16,D59,"")</f>
        <v>0</v>
      </c>
      <c r="AZ59" s="299">
        <f t="shared" si="205"/>
        <v>0</v>
      </c>
      <c r="BA59" s="299">
        <f t="shared" si="205"/>
        <v>0</v>
      </c>
      <c r="BB59" s="299">
        <f t="shared" si="205"/>
        <v>0</v>
      </c>
      <c r="BC59" s="299">
        <f t="shared" si="205"/>
        <v>0</v>
      </c>
      <c r="BD59" s="299">
        <f t="shared" si="205"/>
        <v>0</v>
      </c>
      <c r="BE59" s="299">
        <f t="shared" si="205"/>
        <v>0</v>
      </c>
      <c r="BF59" s="299">
        <f t="shared" si="205"/>
        <v>0</v>
      </c>
      <c r="BG59" s="299">
        <f t="shared" si="205"/>
        <v>0</v>
      </c>
      <c r="BH59" s="299">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melakukan dialog sederhana tentang الأُسْرَةُ</v>
      </c>
      <c r="BT59" s="377" t="str">
        <f t="shared" si="28"/>
        <v>dapat menyalin kata dan kalimat tentang الأُسْرَةُ</v>
      </c>
      <c r="BU59" s="377" t="str">
        <f t="shared" si="29"/>
        <v>mampu menyebutkan anggota keluarga  مُذَكَّرْ أَوْ مُؤَنَّثْ</v>
      </c>
      <c r="BV59" s="377" t="str">
        <f t="shared" si="30"/>
        <v>mampu menyusun kata menjadi kalimat sempurna tentang الأُسْرَةُ</v>
      </c>
      <c r="BW59" s="377" t="str">
        <f t="shared" si="31"/>
        <v xml:space="preserve">mampu melakukan dialog sederhana tentang       فِيْ الفَصْلِ </v>
      </c>
      <c r="BX59" s="377" t="str">
        <f t="shared" si="32"/>
        <v xml:space="preserve">mampu menyalin kata, kalimat dan menyusun kata menjadi kalimat sempurna tentang     فِيْ الفَصْلِ  </v>
      </c>
      <c r="BY59" s="377" t="str">
        <f t="shared" si="33"/>
        <v xml:space="preserve"> mampu menyebutkan 10 kata benda di kelas </v>
      </c>
      <c r="BZ59" s="377">
        <f t="shared" si="34"/>
        <v>0</v>
      </c>
      <c r="CA59" s="377">
        <f t="shared" si="35"/>
        <v>0</v>
      </c>
      <c r="CB59" s="377">
        <f t="shared" si="36"/>
        <v>0</v>
      </c>
      <c r="CC59" s="257" t="str">
        <f t="shared" si="37"/>
        <v>Kompetensi dalam hal  sudah tercapai.</v>
      </c>
      <c r="CD59"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11"/>
        <v>-</v>
      </c>
      <c r="R60" s="252" t="str">
        <f t="shared" si="12"/>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99">
        <f t="shared" ref="AY60:BH60" si="209">IF(D60&lt;$R$16,D60,"")</f>
        <v>0</v>
      </c>
      <c r="AZ60" s="299">
        <f t="shared" si="209"/>
        <v>0</v>
      </c>
      <c r="BA60" s="299">
        <f t="shared" si="209"/>
        <v>0</v>
      </c>
      <c r="BB60" s="299">
        <f t="shared" si="209"/>
        <v>0</v>
      </c>
      <c r="BC60" s="299">
        <f t="shared" si="209"/>
        <v>0</v>
      </c>
      <c r="BD60" s="299">
        <f t="shared" si="209"/>
        <v>0</v>
      </c>
      <c r="BE60" s="299">
        <f t="shared" si="209"/>
        <v>0</v>
      </c>
      <c r="BF60" s="299">
        <f t="shared" si="209"/>
        <v>0</v>
      </c>
      <c r="BG60" s="299">
        <f t="shared" si="209"/>
        <v>0</v>
      </c>
      <c r="BH60" s="299">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melakukan dialog sederhana tentang الأُسْرَةُ</v>
      </c>
      <c r="BT60" s="377" t="str">
        <f t="shared" si="28"/>
        <v>dapat menyalin kata dan kalimat tentang الأُسْرَةُ</v>
      </c>
      <c r="BU60" s="377" t="str">
        <f t="shared" si="29"/>
        <v>mampu menyebutkan anggota keluarga  مُذَكَّرْ أَوْ مُؤَنَّثْ</v>
      </c>
      <c r="BV60" s="377" t="str">
        <f t="shared" si="30"/>
        <v>mampu menyusun kata menjadi kalimat sempurna tentang الأُسْرَةُ</v>
      </c>
      <c r="BW60" s="377" t="str">
        <f t="shared" si="31"/>
        <v xml:space="preserve">mampu melakukan dialog sederhana tentang       فِيْ الفَصْلِ </v>
      </c>
      <c r="BX60" s="377" t="str">
        <f t="shared" si="32"/>
        <v xml:space="preserve">mampu menyalin kata, kalimat dan menyusun kata menjadi kalimat sempurna tentang     فِيْ الفَصْلِ  </v>
      </c>
      <c r="BY60" s="377" t="str">
        <f t="shared" si="33"/>
        <v xml:space="preserve"> mampu menyebutkan 10 kata benda di kelas </v>
      </c>
      <c r="BZ60" s="377">
        <f t="shared" si="34"/>
        <v>0</v>
      </c>
      <c r="CA60" s="377">
        <f t="shared" si="35"/>
        <v>0</v>
      </c>
      <c r="CB60" s="377">
        <f t="shared" si="36"/>
        <v>0</v>
      </c>
      <c r="CC60" s="257" t="str">
        <f t="shared" si="37"/>
        <v>Kompetensi dalam hal  sudah tercapai.</v>
      </c>
      <c r="CD60"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11"/>
        <v>-</v>
      </c>
      <c r="R61" s="252" t="str">
        <f t="shared" si="12"/>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99">
        <f t="shared" ref="AY61:BH61" si="213">IF(D61&lt;$R$16,D61,"")</f>
        <v>0</v>
      </c>
      <c r="AZ61" s="299">
        <f t="shared" si="213"/>
        <v>0</v>
      </c>
      <c r="BA61" s="299">
        <f t="shared" si="213"/>
        <v>0</v>
      </c>
      <c r="BB61" s="299">
        <f t="shared" si="213"/>
        <v>0</v>
      </c>
      <c r="BC61" s="299">
        <f t="shared" si="213"/>
        <v>0</v>
      </c>
      <c r="BD61" s="299">
        <f t="shared" si="213"/>
        <v>0</v>
      </c>
      <c r="BE61" s="299">
        <f t="shared" si="213"/>
        <v>0</v>
      </c>
      <c r="BF61" s="299">
        <f t="shared" si="213"/>
        <v>0</v>
      </c>
      <c r="BG61" s="299">
        <f t="shared" si="213"/>
        <v>0</v>
      </c>
      <c r="BH61" s="299">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melakukan dialog sederhana tentang الأُسْرَةُ</v>
      </c>
      <c r="BT61" s="377" t="str">
        <f t="shared" si="28"/>
        <v>dapat menyalin kata dan kalimat tentang الأُسْرَةُ</v>
      </c>
      <c r="BU61" s="377" t="str">
        <f t="shared" si="29"/>
        <v>mampu menyebutkan anggota keluarga  مُذَكَّرْ أَوْ مُؤَنَّثْ</v>
      </c>
      <c r="BV61" s="377" t="str">
        <f t="shared" si="30"/>
        <v>mampu menyusun kata menjadi kalimat sempurna tentang الأُسْرَةُ</v>
      </c>
      <c r="BW61" s="377" t="str">
        <f t="shared" si="31"/>
        <v xml:space="preserve">mampu melakukan dialog sederhana tentang       فِيْ الفَصْلِ </v>
      </c>
      <c r="BX61" s="377" t="str">
        <f t="shared" si="32"/>
        <v xml:space="preserve">mampu menyalin kata, kalimat dan menyusun kata menjadi kalimat sempurna tentang     فِيْ الفَصْلِ  </v>
      </c>
      <c r="BY61" s="377" t="str">
        <f t="shared" si="33"/>
        <v xml:space="preserve"> mampu menyebutkan 10 kata benda di kelas </v>
      </c>
      <c r="BZ61" s="377">
        <f t="shared" si="34"/>
        <v>0</v>
      </c>
      <c r="CA61" s="377">
        <f t="shared" si="35"/>
        <v>0</v>
      </c>
      <c r="CB61" s="377">
        <f t="shared" si="36"/>
        <v>0</v>
      </c>
      <c r="CC61" s="257" t="str">
        <f t="shared" si="37"/>
        <v>Kompetensi dalam hal  sudah tercapai.</v>
      </c>
      <c r="CD61"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11"/>
        <v>-</v>
      </c>
      <c r="R62" s="252" t="str">
        <f t="shared" si="12"/>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99">
        <f t="shared" ref="AY62:BH62" si="217">IF(D62&lt;$R$16,D62,"")</f>
        <v>0</v>
      </c>
      <c r="AZ62" s="299">
        <f t="shared" si="217"/>
        <v>0</v>
      </c>
      <c r="BA62" s="299">
        <f t="shared" si="217"/>
        <v>0</v>
      </c>
      <c r="BB62" s="299">
        <f t="shared" si="217"/>
        <v>0</v>
      </c>
      <c r="BC62" s="299">
        <f t="shared" si="217"/>
        <v>0</v>
      </c>
      <c r="BD62" s="299">
        <f t="shared" si="217"/>
        <v>0</v>
      </c>
      <c r="BE62" s="299">
        <f t="shared" si="217"/>
        <v>0</v>
      </c>
      <c r="BF62" s="299">
        <f t="shared" si="217"/>
        <v>0</v>
      </c>
      <c r="BG62" s="299">
        <f t="shared" si="217"/>
        <v>0</v>
      </c>
      <c r="BH62" s="299">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melakukan dialog sederhana tentang الأُسْرَةُ</v>
      </c>
      <c r="BT62" s="377" t="str">
        <f t="shared" si="28"/>
        <v>dapat menyalin kata dan kalimat tentang الأُسْرَةُ</v>
      </c>
      <c r="BU62" s="377" t="str">
        <f t="shared" si="29"/>
        <v>mampu menyebutkan anggota keluarga  مُذَكَّرْ أَوْ مُؤَنَّثْ</v>
      </c>
      <c r="BV62" s="377" t="str">
        <f t="shared" si="30"/>
        <v>mampu menyusun kata menjadi kalimat sempurna tentang الأُسْرَةُ</v>
      </c>
      <c r="BW62" s="377" t="str">
        <f t="shared" si="31"/>
        <v xml:space="preserve">mampu melakukan dialog sederhana tentang       فِيْ الفَصْلِ </v>
      </c>
      <c r="BX62" s="377" t="str">
        <f t="shared" si="32"/>
        <v xml:space="preserve">mampu menyalin kata, kalimat dan menyusun kata menjadi kalimat sempurna tentang     فِيْ الفَصْلِ  </v>
      </c>
      <c r="BY62" s="377" t="str">
        <f t="shared" si="33"/>
        <v xml:space="preserve"> mampu menyebutkan 10 kata benda di kelas </v>
      </c>
      <c r="BZ62" s="377">
        <f t="shared" si="34"/>
        <v>0</v>
      </c>
      <c r="CA62" s="377">
        <f t="shared" si="35"/>
        <v>0</v>
      </c>
      <c r="CB62" s="377">
        <f t="shared" si="36"/>
        <v>0</v>
      </c>
      <c r="CC62" s="257" t="str">
        <f t="shared" si="37"/>
        <v>Kompetensi dalam hal  sudah tercapai.</v>
      </c>
      <c r="CD62"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11"/>
        <v>-</v>
      </c>
      <c r="R63" s="252" t="str">
        <f t="shared" si="12"/>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99">
        <f t="shared" ref="AY63:BH63" si="221">IF(D63&lt;$R$16,D63,"")</f>
        <v>0</v>
      </c>
      <c r="AZ63" s="299">
        <f t="shared" si="221"/>
        <v>0</v>
      </c>
      <c r="BA63" s="299">
        <f t="shared" si="221"/>
        <v>0</v>
      </c>
      <c r="BB63" s="299">
        <f t="shared" si="221"/>
        <v>0</v>
      </c>
      <c r="BC63" s="299">
        <f t="shared" si="221"/>
        <v>0</v>
      </c>
      <c r="BD63" s="299">
        <f t="shared" si="221"/>
        <v>0</v>
      </c>
      <c r="BE63" s="299">
        <f t="shared" si="221"/>
        <v>0</v>
      </c>
      <c r="BF63" s="299">
        <f t="shared" si="221"/>
        <v>0</v>
      </c>
      <c r="BG63" s="299">
        <f t="shared" si="221"/>
        <v>0</v>
      </c>
      <c r="BH63" s="299">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melakukan dialog sederhana tentang الأُسْرَةُ</v>
      </c>
      <c r="BT63" s="377" t="str">
        <f t="shared" si="28"/>
        <v>dapat menyalin kata dan kalimat tentang الأُسْرَةُ</v>
      </c>
      <c r="BU63" s="377" t="str">
        <f t="shared" si="29"/>
        <v>mampu menyebutkan anggota keluarga  مُذَكَّرْ أَوْ مُؤَنَّثْ</v>
      </c>
      <c r="BV63" s="377" t="str">
        <f t="shared" si="30"/>
        <v>mampu menyusun kata menjadi kalimat sempurna tentang الأُسْرَةُ</v>
      </c>
      <c r="BW63" s="377" t="str">
        <f t="shared" si="31"/>
        <v xml:space="preserve">mampu melakukan dialog sederhana tentang       فِيْ الفَصْلِ </v>
      </c>
      <c r="BX63" s="377" t="str">
        <f t="shared" si="32"/>
        <v xml:space="preserve">mampu menyalin kata, kalimat dan menyusun kata menjadi kalimat sempurna tentang     فِيْ الفَصْلِ  </v>
      </c>
      <c r="BY63" s="377" t="str">
        <f t="shared" si="33"/>
        <v xml:space="preserve"> mampu menyebutkan 10 kata benda di kelas </v>
      </c>
      <c r="BZ63" s="377">
        <f t="shared" si="34"/>
        <v>0</v>
      </c>
      <c r="CA63" s="377">
        <f t="shared" si="35"/>
        <v>0</v>
      </c>
      <c r="CB63" s="377">
        <f t="shared" si="36"/>
        <v>0</v>
      </c>
      <c r="CC63" s="257" t="str">
        <f t="shared" si="37"/>
        <v>Kompetensi dalam hal  sudah tercapai.</v>
      </c>
      <c r="CD63"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11"/>
        <v>-</v>
      </c>
      <c r="R64" s="252" t="str">
        <f t="shared" si="12"/>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99">
        <f t="shared" ref="AY64:BH64" si="225">IF(D64&lt;$R$16,D64,"")</f>
        <v>0</v>
      </c>
      <c r="AZ64" s="299">
        <f t="shared" si="225"/>
        <v>0</v>
      </c>
      <c r="BA64" s="299">
        <f t="shared" si="225"/>
        <v>0</v>
      </c>
      <c r="BB64" s="299">
        <f t="shared" si="225"/>
        <v>0</v>
      </c>
      <c r="BC64" s="299">
        <f t="shared" si="225"/>
        <v>0</v>
      </c>
      <c r="BD64" s="299">
        <f t="shared" si="225"/>
        <v>0</v>
      </c>
      <c r="BE64" s="299">
        <f t="shared" si="225"/>
        <v>0</v>
      </c>
      <c r="BF64" s="299">
        <f t="shared" si="225"/>
        <v>0</v>
      </c>
      <c r="BG64" s="299">
        <f t="shared" si="225"/>
        <v>0</v>
      </c>
      <c r="BH64" s="299">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melakukan dialog sederhana tentang الأُسْرَةُ</v>
      </c>
      <c r="BT64" s="377" t="str">
        <f t="shared" si="28"/>
        <v>dapat menyalin kata dan kalimat tentang الأُسْرَةُ</v>
      </c>
      <c r="BU64" s="377" t="str">
        <f t="shared" si="29"/>
        <v>mampu menyebutkan anggota keluarga  مُذَكَّرْ أَوْ مُؤَنَّثْ</v>
      </c>
      <c r="BV64" s="377" t="str">
        <f t="shared" si="30"/>
        <v>mampu menyusun kata menjadi kalimat sempurna tentang الأُسْرَةُ</v>
      </c>
      <c r="BW64" s="377" t="str">
        <f t="shared" si="31"/>
        <v xml:space="preserve">mampu melakukan dialog sederhana tentang       فِيْ الفَصْلِ </v>
      </c>
      <c r="BX64" s="377" t="str">
        <f t="shared" si="32"/>
        <v xml:space="preserve">mampu menyalin kata, kalimat dan menyusun kata menjadi kalimat sempurna tentang     فِيْ الفَصْلِ  </v>
      </c>
      <c r="BY64" s="377" t="str">
        <f t="shared" si="33"/>
        <v xml:space="preserve"> mampu menyebutkan 10 kata benda di kelas </v>
      </c>
      <c r="BZ64" s="377">
        <f t="shared" si="34"/>
        <v>0</v>
      </c>
      <c r="CA64" s="377">
        <f t="shared" si="35"/>
        <v>0</v>
      </c>
      <c r="CB64" s="377">
        <f t="shared" si="36"/>
        <v>0</v>
      </c>
      <c r="CC64" s="257" t="str">
        <f t="shared" si="37"/>
        <v>Kompetensi dalam hal  sudah tercapai.</v>
      </c>
      <c r="CD64"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11"/>
        <v>-</v>
      </c>
      <c r="R65" s="252" t="str">
        <f t="shared" si="12"/>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99">
        <f t="shared" ref="AY65:BH65" si="229">IF(D65&lt;$R$16,D65,"")</f>
        <v>0</v>
      </c>
      <c r="AZ65" s="299">
        <f t="shared" si="229"/>
        <v>0</v>
      </c>
      <c r="BA65" s="299">
        <f t="shared" si="229"/>
        <v>0</v>
      </c>
      <c r="BB65" s="299">
        <f t="shared" si="229"/>
        <v>0</v>
      </c>
      <c r="BC65" s="299">
        <f t="shared" si="229"/>
        <v>0</v>
      </c>
      <c r="BD65" s="299">
        <f t="shared" si="229"/>
        <v>0</v>
      </c>
      <c r="BE65" s="299">
        <f t="shared" si="229"/>
        <v>0</v>
      </c>
      <c r="BF65" s="299">
        <f t="shared" si="229"/>
        <v>0</v>
      </c>
      <c r="BG65" s="299">
        <f t="shared" si="229"/>
        <v>0</v>
      </c>
      <c r="BH65" s="299">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melakukan dialog sederhana tentang الأُسْرَةُ</v>
      </c>
      <c r="BT65" s="377" t="str">
        <f t="shared" si="28"/>
        <v>dapat menyalin kata dan kalimat tentang الأُسْرَةُ</v>
      </c>
      <c r="BU65" s="377" t="str">
        <f t="shared" si="29"/>
        <v>mampu menyebutkan anggota keluarga  مُذَكَّرْ أَوْ مُؤَنَّثْ</v>
      </c>
      <c r="BV65" s="377" t="str">
        <f t="shared" si="30"/>
        <v>mampu menyusun kata menjadi kalimat sempurna tentang الأُسْرَةُ</v>
      </c>
      <c r="BW65" s="377" t="str">
        <f t="shared" si="31"/>
        <v xml:space="preserve">mampu melakukan dialog sederhana tentang       فِيْ الفَصْلِ </v>
      </c>
      <c r="BX65" s="377" t="str">
        <f t="shared" si="32"/>
        <v xml:space="preserve">mampu menyalin kata, kalimat dan menyusun kata menjadi kalimat sempurna tentang     فِيْ الفَصْلِ  </v>
      </c>
      <c r="BY65" s="377" t="str">
        <f t="shared" si="33"/>
        <v xml:space="preserve"> mampu menyebutkan 10 kata benda di kelas </v>
      </c>
      <c r="BZ65" s="377">
        <f t="shared" si="34"/>
        <v>0</v>
      </c>
      <c r="CA65" s="377">
        <f t="shared" si="35"/>
        <v>0</v>
      </c>
      <c r="CB65" s="377">
        <f t="shared" si="36"/>
        <v>0</v>
      </c>
      <c r="CC65" s="257" t="str">
        <f t="shared" si="37"/>
        <v>Kompetensi dalam hal  sudah tercapai.</v>
      </c>
      <c r="CD65" s="257" t="str">
        <f t="shared" si="38"/>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2" priority="1">
      <formula>LEN(TRIM(B13))&gt;0</formula>
    </cfRule>
  </conditionalFormatting>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5"/>
  <sheetViews>
    <sheetView topLeftCell="D8" zoomScale="60" zoomScaleNormal="60" workbookViewId="0">
      <selection activeCell="BS17" sqref="BS17"/>
    </sheetView>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40" width="7.28515625" hidden="1" customWidth="1"/>
    <col min="41" max="50" width="7.28515625" customWidth="1"/>
    <col min="51" max="70" width="7.28515625" hidden="1" customWidth="1"/>
    <col min="71" max="80" width="7.28515625" customWidth="1"/>
    <col min="81" max="82" width="71.5703125"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HOME!E47</f>
        <v>TIK</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46" t="s">
        <v>352</v>
      </c>
      <c r="BT13" s="547"/>
      <c r="BU13" s="547"/>
      <c r="BV13" s="547"/>
      <c r="BW13" s="547"/>
      <c r="BX13" s="547"/>
      <c r="BY13" s="547"/>
      <c r="BZ13" s="547"/>
      <c r="CA13" s="547"/>
      <c r="CB13" s="547"/>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373"/>
      <c r="BT14" s="374"/>
      <c r="BU14" s="374"/>
      <c r="BV14" s="374"/>
      <c r="BW14" s="374"/>
      <c r="BX14" s="374"/>
      <c r="BY14" s="374"/>
      <c r="BZ14" s="374"/>
      <c r="CA14" s="374"/>
      <c r="CB14" s="374"/>
      <c r="CC14" s="454"/>
      <c r="CD14" s="454"/>
    </row>
    <row r="15" spans="1:82" ht="46.5" customHeight="1">
      <c r="A15" s="190"/>
      <c r="B15" s="456"/>
      <c r="C15" s="456"/>
      <c r="D15" s="243" t="str">
        <f>'TP TIK'!E9</f>
        <v>mampu memanfaatkan berbagai jenis perangkat TIK yang ada di sekitarnya untuk berkomunikasi, belajar, mengetik, menggambar, berhitung, dan presentasi, dan menerapkan praktik baik yang memperhatikan aspek kesehatan, kenyamanan, keamanan, dan keselamatan.</v>
      </c>
      <c r="E15" s="243" t="str">
        <f>'TP TIK'!E10</f>
        <v>mampu memahami praktik baik dalam berkomunikasi menggunakan alat komunikasi berbasis TIK yang memperhatikan aspek keamanan penggunaan internet dan jaringan lokal pada saat tersambung pada bluetooth, wifi, atau internet sesuai dengan batasan yang ditentukan.</v>
      </c>
      <c r="F15" s="243" t="str">
        <f>'TP TIK'!E11</f>
        <v>mampu mengenal dunia digital yang ada di sekitarnya, memahami dampak positif dan negatif dari kehadiran perangkat TIK, memiliki etika dalam berkomunikasi di dunia digital, serta mengenal dan menghargai hak karya digital.</v>
      </c>
      <c r="G15" s="243" t="str">
        <f>'TP TIK'!E12</f>
        <v>mampu memanfaatkan berbagai jenis perangkat TIK yang ada di sekitarnya untuk berkomunikasi, belajar, mengetik, menggambar, berhitung, dan presentasi</v>
      </c>
      <c r="H15" s="243">
        <f>'TP TIK'!E13</f>
        <v>0</v>
      </c>
      <c r="I15" s="243">
        <f>'TP TIK'!E14</f>
        <v>0</v>
      </c>
      <c r="J15" s="243">
        <f>'TP TIK'!E15</f>
        <v>0</v>
      </c>
      <c r="K15" s="243">
        <f>'TP TIK'!E16</f>
        <v>0</v>
      </c>
      <c r="L15" s="243">
        <f>'TP TIK'!E17</f>
        <v>0</v>
      </c>
      <c r="M15" s="243">
        <f>'TP TIK'!E18</f>
        <v>0</v>
      </c>
      <c r="N15" s="456"/>
      <c r="O15" s="243" t="s">
        <v>368</v>
      </c>
      <c r="P15" s="243" t="s">
        <v>369</v>
      </c>
      <c r="Q15" s="239" t="s">
        <v>370</v>
      </c>
      <c r="R15" s="456"/>
      <c r="S15" s="244"/>
      <c r="T15" s="244"/>
      <c r="U15" s="245" t="str">
        <f t="shared" ref="U15:AD15" si="0">D15</f>
        <v>mampu memanfaatkan berbagai jenis perangkat TIK yang ada di sekitarnya untuk berkomunikasi, belajar, mengetik, menggambar, berhitung, dan presentasi, dan menerapkan praktik baik yang memperhatikan aspek kesehatan, kenyamanan, keamanan, dan keselamatan.</v>
      </c>
      <c r="V15" s="245" t="str">
        <f t="shared" si="0"/>
        <v>mampu memahami praktik baik dalam berkomunikasi menggunakan alat komunikasi berbasis TIK yang memperhatikan aspek keamanan penggunaan internet dan jaringan lokal pada saat tersambung pada bluetooth, wifi, atau internet sesuai dengan batasan yang ditentukan.</v>
      </c>
      <c r="W15" s="245" t="str">
        <f t="shared" si="0"/>
        <v>mampu mengenal dunia digital yang ada di sekitarnya, memahami dampak positif dan negatif dari kehadiran perangkat TIK, memiliki etika dalam berkomunikasi di dunia digital, serta mengenal dan menghargai hak karya digital.</v>
      </c>
      <c r="X15" s="245" t="str">
        <f t="shared" si="0"/>
        <v>mampu memanfaatkan berbagai jenis perangkat TIK yang ada di sekitarnya untuk berkomunikasi, belajar, mengetik, menggambar, berhitung, dan presentasi</v>
      </c>
      <c r="Y15" s="245">
        <f t="shared" si="0"/>
        <v>0</v>
      </c>
      <c r="Z15" s="245">
        <f t="shared" si="0"/>
        <v>0</v>
      </c>
      <c r="AA15" s="245">
        <f t="shared" si="0"/>
        <v>0</v>
      </c>
      <c r="AB15" s="245">
        <f t="shared" si="0"/>
        <v>0</v>
      </c>
      <c r="AC15" s="245">
        <f t="shared" si="0"/>
        <v>0</v>
      </c>
      <c r="AD15" s="245">
        <f t="shared" si="0"/>
        <v>0</v>
      </c>
      <c r="AE15" s="246" t="str">
        <f t="shared" ref="AE15:AN15" si="1">U15</f>
        <v>mampu memanfaatkan berbagai jenis perangkat TIK yang ada di sekitarnya untuk berkomunikasi, belajar, mengetik, menggambar, berhitung, dan presentasi, dan menerapkan praktik baik yang memperhatikan aspek kesehatan, kenyamanan, keamanan, dan keselamatan.</v>
      </c>
      <c r="AF15" s="246" t="str">
        <f t="shared" si="1"/>
        <v>mampu memahami praktik baik dalam berkomunikasi menggunakan alat komunikasi berbasis TIK yang memperhatikan aspek keamanan penggunaan internet dan jaringan lokal pada saat tersambung pada bluetooth, wifi, atau internet sesuai dengan batasan yang ditentukan.</v>
      </c>
      <c r="AG15" s="246" t="str">
        <f t="shared" si="1"/>
        <v>mampu mengenal dunia digital yang ada di sekitarnya, memahami dampak positif dan negatif dari kehadiran perangkat TIK, memiliki etika dalam berkomunikasi di dunia digital, serta mengenal dan menghargai hak karya digital.</v>
      </c>
      <c r="AH15" s="246" t="str">
        <f t="shared" si="1"/>
        <v>mampu memanfaatkan berbagai jenis perangkat TIK yang ada di sekitarnya untuk berkomunikasi, belajar, mengetik, menggambar, berhitung, dan presentasi</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t="str">
        <f t="shared" ref="AY15:BH15" si="3">D15</f>
        <v>mampu memanfaatkan berbagai jenis perangkat TIK yang ada di sekitarnya untuk berkomunikasi, belajar, mengetik, menggambar, berhitung, dan presentasi, dan menerapkan praktik baik yang memperhatikan aspek kesehatan, kenyamanan, keamanan, dan keselamatan.</v>
      </c>
      <c r="AZ15" s="245" t="str">
        <f t="shared" si="3"/>
        <v>mampu memahami praktik baik dalam berkomunikasi menggunakan alat komunikasi berbasis TIK yang memperhatikan aspek keamanan penggunaan internet dan jaringan lokal pada saat tersambung pada bluetooth, wifi, atau internet sesuai dengan batasan yang ditentukan.</v>
      </c>
      <c r="BA15" s="245" t="str">
        <f t="shared" si="3"/>
        <v>mampu mengenal dunia digital yang ada di sekitarnya, memahami dampak positif dan negatif dari kehadiran perangkat TIK, memiliki etika dalam berkomunikasi di dunia digital, serta mengenal dan menghargai hak karya digital.</v>
      </c>
      <c r="BB15" s="245" t="str">
        <f t="shared" si="3"/>
        <v>mampu memanfaatkan berbagai jenis perangkat TIK yang ada di sekitarnya untuk berkomunikasi, belajar, mengetik, menggambar, berhitung, dan presentasi</v>
      </c>
      <c r="BC15" s="245">
        <f t="shared" si="3"/>
        <v>0</v>
      </c>
      <c r="BD15" s="245">
        <f t="shared" si="3"/>
        <v>0</v>
      </c>
      <c r="BE15" s="245">
        <f t="shared" si="3"/>
        <v>0</v>
      </c>
      <c r="BF15" s="245">
        <f t="shared" si="3"/>
        <v>0</v>
      </c>
      <c r="BG15" s="245">
        <f t="shared" si="3"/>
        <v>0</v>
      </c>
      <c r="BH15" s="245">
        <f t="shared" si="3"/>
        <v>0</v>
      </c>
      <c r="BI15" s="246" t="str">
        <f t="shared" ref="BI15:BR15" si="4">AY15</f>
        <v>mampu memanfaatkan berbagai jenis perangkat TIK yang ada di sekitarnya untuk berkomunikasi, belajar, mengetik, menggambar, berhitung, dan presentasi, dan menerapkan praktik baik yang memperhatikan aspek kesehatan, kenyamanan, keamanan, dan keselamatan.</v>
      </c>
      <c r="BJ15" s="246" t="str">
        <f t="shared" si="4"/>
        <v>mampu memahami praktik baik dalam berkomunikasi menggunakan alat komunikasi berbasis TIK yang memperhatikan aspek keamanan penggunaan internet dan jaringan lokal pada saat tersambung pada bluetooth, wifi, atau internet sesuai dengan batasan yang ditentukan.</v>
      </c>
      <c r="BK15" s="246" t="str">
        <f t="shared" si="4"/>
        <v>mampu mengenal dunia digital yang ada di sekitarnya, memahami dampak positif dan negatif dari kehadiran perangkat TIK, memiliki etika dalam berkomunikasi di dunia digital, serta mengenal dan menghargai hak karya digital.</v>
      </c>
      <c r="BL15" s="246" t="str">
        <f t="shared" si="4"/>
        <v>mampu memanfaatkan berbagai jenis perangkat TIK yang ada di sekitarnya untuk berkomunikasi, belajar, mengetik, menggambar, berhitung, dan presentasi</v>
      </c>
      <c r="BM15" s="246">
        <f t="shared" si="4"/>
        <v>0</v>
      </c>
      <c r="BN15" s="246">
        <f t="shared" si="4"/>
        <v>0</v>
      </c>
      <c r="BO15" s="246">
        <f t="shared" si="4"/>
        <v>0</v>
      </c>
      <c r="BP15" s="246">
        <f t="shared" si="4"/>
        <v>0</v>
      </c>
      <c r="BQ15" s="246">
        <f t="shared" si="4"/>
        <v>0</v>
      </c>
      <c r="BR15" s="246">
        <f t="shared" si="4"/>
        <v>0</v>
      </c>
      <c r="BS15" s="375" t="str">
        <f t="shared" ref="BS15:CB15" si="5">IF(BI14&lt;=10,"X","")</f>
        <v>X</v>
      </c>
      <c r="BT15" s="376" t="str">
        <f t="shared" si="5"/>
        <v>X</v>
      </c>
      <c r="BU15" s="376" t="str">
        <f t="shared" si="5"/>
        <v>X</v>
      </c>
      <c r="BV15" s="376" t="str">
        <f t="shared" si="5"/>
        <v>X</v>
      </c>
      <c r="BW15" s="376" t="str">
        <f t="shared" si="5"/>
        <v>X</v>
      </c>
      <c r="BX15" s="376" t="str">
        <f t="shared" si="5"/>
        <v>X</v>
      </c>
      <c r="BY15" s="376" t="str">
        <f t="shared" si="5"/>
        <v>X</v>
      </c>
      <c r="BZ15" s="376" t="str">
        <f t="shared" si="5"/>
        <v>X</v>
      </c>
      <c r="CA15" s="376" t="str">
        <f t="shared" si="5"/>
        <v>X</v>
      </c>
      <c r="CB15" s="376" t="str">
        <f t="shared" si="5"/>
        <v>X</v>
      </c>
      <c r="CC15" s="454"/>
      <c r="CD15" s="454"/>
    </row>
    <row r="16" spans="1:82" ht="13.5" customHeight="1">
      <c r="A16" s="190"/>
      <c r="B16" s="208">
        <f>'DATA PESERTA DIDIK'!A6</f>
        <v>1</v>
      </c>
      <c r="C16" s="248" t="str">
        <f>'DATA PESERTA DIDIK'!D6</f>
        <v>ABID AQILA PRANAJA</v>
      </c>
      <c r="D16" s="297">
        <v>90</v>
      </c>
      <c r="E16" s="297">
        <v>100</v>
      </c>
      <c r="F16" s="297">
        <v>83.928571428571431</v>
      </c>
      <c r="G16" s="297">
        <v>92</v>
      </c>
      <c r="H16" s="297"/>
      <c r="I16" s="297"/>
      <c r="J16" s="297"/>
      <c r="K16" s="297"/>
      <c r="L16" s="297"/>
      <c r="M16" s="297"/>
      <c r="N16" s="252">
        <f>IFERROR(AVERAGE(D16:M16),"-")</f>
        <v>91.482142857142861</v>
      </c>
      <c r="O16" s="298"/>
      <c r="P16" s="251">
        <v>92</v>
      </c>
      <c r="Q16" s="252">
        <f t="shared" ref="Q16:Q65" si="6">IFERROR(AVERAGE(O16:P16),"-")</f>
        <v>92</v>
      </c>
      <c r="R16" s="252">
        <f t="shared" ref="R16:R65" si="7">IFERROR(SUM(($G$11*N16)+($I$11*Q16))/($G$11+$I$11),"-")</f>
        <v>91.654761904761912</v>
      </c>
      <c r="S16" s="190"/>
      <c r="T16" s="190"/>
      <c r="U16" s="253" t="str">
        <f t="shared" ref="U16:AD16" si="8">IF(D16&gt;=$R$16,D16,"")</f>
        <v/>
      </c>
      <c r="V16" s="253">
        <f t="shared" si="8"/>
        <v>100</v>
      </c>
      <c r="W16" s="253" t="str">
        <f t="shared" si="8"/>
        <v/>
      </c>
      <c r="X16" s="253">
        <f t="shared" si="8"/>
        <v>92</v>
      </c>
      <c r="Y16" s="253" t="str">
        <f t="shared" si="8"/>
        <v/>
      </c>
      <c r="Z16" s="253" t="str">
        <f t="shared" si="8"/>
        <v/>
      </c>
      <c r="AA16" s="253" t="str">
        <f t="shared" si="8"/>
        <v/>
      </c>
      <c r="AB16" s="253" t="str">
        <f t="shared" si="8"/>
        <v/>
      </c>
      <c r="AC16" s="253" t="str">
        <f t="shared" si="8"/>
        <v/>
      </c>
      <c r="AD16" s="253" t="str">
        <f t="shared" si="8"/>
        <v/>
      </c>
      <c r="AE16" s="254" t="str">
        <f t="shared" ref="AE16:AN16" si="9">IFERROR(RANK(U16,$U16:$AD16,0)+COUNTIF($U16:U16,U16)-1,"")</f>
        <v/>
      </c>
      <c r="AF16" s="254">
        <f t="shared" si="9"/>
        <v>1</v>
      </c>
      <c r="AG16" s="254" t="str">
        <f t="shared" si="9"/>
        <v/>
      </c>
      <c r="AH16" s="254">
        <f t="shared" si="9"/>
        <v>2</v>
      </c>
      <c r="AI16" s="254" t="str">
        <f t="shared" si="9"/>
        <v/>
      </c>
      <c r="AJ16" s="254" t="str">
        <f t="shared" si="9"/>
        <v/>
      </c>
      <c r="AK16" s="254" t="str">
        <f t="shared" si="9"/>
        <v/>
      </c>
      <c r="AL16" s="254" t="str">
        <f t="shared" si="9"/>
        <v/>
      </c>
      <c r="AM16" s="254" t="str">
        <f t="shared" si="9"/>
        <v/>
      </c>
      <c r="AN16" s="254" t="str">
        <f t="shared" si="9"/>
        <v/>
      </c>
      <c r="AO16" s="379" t="str">
        <f>IF(D16&gt;=R16,$D$15,"")</f>
        <v/>
      </c>
      <c r="AP16" s="380" t="str">
        <f>IF(E16&gt;=R16,$E$15,"")</f>
        <v>mampu memahami praktik baik dalam berkomunikasi menggunakan alat komunikasi berbasis TIK yang memperhatikan aspek keamanan penggunaan internet dan jaringan lokal pada saat tersambung pada bluetooth, wifi, atau internet sesuai dengan batasan yang ditentukan.</v>
      </c>
      <c r="AQ16" s="380" t="str">
        <f>IF(F16&gt;=R16,$F$15,"")</f>
        <v/>
      </c>
      <c r="AR16" s="380" t="str">
        <f>IF(G16&gt;=R16,$G$15,"")</f>
        <v>mampu memanfaatkan berbagai jenis perangkat TIK yang ada di sekitarnya untuk berkomunikasi, belajar, mengetik, menggambar, berhitung, dan presentasi</v>
      </c>
      <c r="AS16" s="380" t="str">
        <f>IF(H16&gt;=R16,$H$15,"")</f>
        <v/>
      </c>
      <c r="AT16" s="380" t="str">
        <f>IF(I16&gt;=R16,$I$15,"")</f>
        <v/>
      </c>
      <c r="AU16" s="380" t="str">
        <f>IF(J16&gt;=R16,$J$15,"")</f>
        <v/>
      </c>
      <c r="AV16" s="380" t="str">
        <f>IF(K16&gt;=R16,$K$15,"")</f>
        <v/>
      </c>
      <c r="AW16" s="380" t="str">
        <f>IF(L16&gt;=R16,$L$15,"")</f>
        <v/>
      </c>
      <c r="AX16" s="380" t="str">
        <f>IF(M16&gt;=R16,$M$15,"")</f>
        <v/>
      </c>
      <c r="AY16" s="299">
        <f t="shared" ref="AY16:BH16" si="10">IF(D16&lt;$R$16,D16,"")</f>
        <v>90</v>
      </c>
      <c r="AZ16" s="299" t="str">
        <f t="shared" si="10"/>
        <v/>
      </c>
      <c r="BA16" s="299">
        <f t="shared" si="10"/>
        <v>83.928571428571431</v>
      </c>
      <c r="BB16" s="299" t="str">
        <f t="shared" si="10"/>
        <v/>
      </c>
      <c r="BC16" s="299">
        <f t="shared" si="10"/>
        <v>0</v>
      </c>
      <c r="BD16" s="299">
        <f t="shared" si="10"/>
        <v>0</v>
      </c>
      <c r="BE16" s="299">
        <f t="shared" si="10"/>
        <v>0</v>
      </c>
      <c r="BF16" s="299">
        <f t="shared" si="10"/>
        <v>0</v>
      </c>
      <c r="BG16" s="299">
        <f t="shared" si="10"/>
        <v>0</v>
      </c>
      <c r="BH16" s="299">
        <f t="shared" si="10"/>
        <v>0</v>
      </c>
      <c r="BI16" s="225">
        <f t="shared" ref="BI16:BR16" si="11">IFERROR(RANK(AY16,$AY16:$BH16,0)+COUNTIF($AY16:AY16,AY16)-1,"")</f>
        <v>1</v>
      </c>
      <c r="BJ16" s="225" t="str">
        <f t="shared" si="11"/>
        <v/>
      </c>
      <c r="BK16" s="225">
        <f t="shared" si="11"/>
        <v>2</v>
      </c>
      <c r="BL16" s="225" t="str">
        <f t="shared" si="11"/>
        <v/>
      </c>
      <c r="BM16" s="225">
        <f t="shared" si="11"/>
        <v>3</v>
      </c>
      <c r="BN16" s="225">
        <f t="shared" si="11"/>
        <v>4</v>
      </c>
      <c r="BO16" s="225">
        <f t="shared" si="11"/>
        <v>5</v>
      </c>
      <c r="BP16" s="225">
        <f t="shared" si="11"/>
        <v>6</v>
      </c>
      <c r="BQ16" s="225">
        <f t="shared" si="11"/>
        <v>7</v>
      </c>
      <c r="BR16" s="225">
        <f t="shared" si="11"/>
        <v>8</v>
      </c>
      <c r="BS16" s="379" t="str">
        <f>IF(D16&lt;R16,$D$15,"")</f>
        <v>mampu memanfaatkan berbagai jenis perangkat TIK yang ada di sekitarnya untuk berkomunikasi, belajar, mengetik, menggambar, berhitung, dan presentasi, dan menerapkan praktik baik yang memperhatikan aspek kesehatan, kenyamanan, keamanan, dan keselamatan.</v>
      </c>
      <c r="BT16" s="377" t="str">
        <f>IF(E16&lt;R16,$E$15,"")</f>
        <v/>
      </c>
      <c r="BU16" s="377" t="str">
        <f>IF(F16&lt;R16,$F$15,"")</f>
        <v>mampu mengenal dunia digital yang ada di sekitarnya, memahami dampak positif dan negatif dari kehadiran perangkat TIK, memiliki etika dalam berkomunikasi di dunia digital, serta mengenal dan menghargai hak karya digital.</v>
      </c>
      <c r="BV16" s="377" t="str">
        <f>IF(G16&lt;R16,$G$15,"")</f>
        <v/>
      </c>
      <c r="BW16" s="377">
        <f>IF(H16&lt;R16,$H$15,"")</f>
        <v>0</v>
      </c>
      <c r="BX16" s="377">
        <f>IF(I16&lt;R16,$I$15,"")</f>
        <v>0</v>
      </c>
      <c r="BY16" s="377">
        <f>IF(J16&lt;R16,$J$15,"")</f>
        <v>0</v>
      </c>
      <c r="BZ16" s="377">
        <f>IF(K16&lt;R16,$K$15,"")</f>
        <v>0</v>
      </c>
      <c r="CA16" s="377">
        <f>IF(L16&lt;R16,$L$15,"")</f>
        <v>0</v>
      </c>
      <c r="CB16" s="377">
        <f>IF(M16&lt;R16,$M$15,"")</f>
        <v>0</v>
      </c>
      <c r="CC16" s="257" t="str">
        <f>CONCATENATE("Kompetensi dalam hal ",AO16,AP16,AQ16,AR16," sudah tercapai.")</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sudah tercapai.</v>
      </c>
      <c r="CD16" s="257" t="str">
        <f>CONCATENATE("Kompetensi dalam hal ",BS16,BT16,BU16,BV16,", perlu ditingkatkan")</f>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perlu ditingkatkan</v>
      </c>
    </row>
    <row r="17" spans="1:82" ht="13.5" customHeight="1">
      <c r="A17" s="190"/>
      <c r="B17" s="208">
        <f>'DATA PESERTA DIDIK'!A7</f>
        <v>2</v>
      </c>
      <c r="C17" s="248" t="str">
        <f>'DATA PESERTA DIDIK'!D7</f>
        <v>ACHMAD IBRAHIM ARYASATYA</v>
      </c>
      <c r="D17" s="297">
        <v>88</v>
      </c>
      <c r="E17" s="297">
        <v>90</v>
      </c>
      <c r="F17" s="297">
        <v>91.964285714285722</v>
      </c>
      <c r="G17" s="297">
        <v>86</v>
      </c>
      <c r="H17" s="297"/>
      <c r="I17" s="297"/>
      <c r="J17" s="297"/>
      <c r="K17" s="297"/>
      <c r="L17" s="297"/>
      <c r="M17" s="297"/>
      <c r="N17" s="252">
        <f t="shared" ref="N17:N65" si="12">IFERROR(AVERAGE(D17:M17),"-")</f>
        <v>88.991071428571431</v>
      </c>
      <c r="O17" s="298"/>
      <c r="P17" s="251">
        <v>86</v>
      </c>
      <c r="Q17" s="252">
        <f t="shared" si="6"/>
        <v>86</v>
      </c>
      <c r="R17" s="252">
        <f t="shared" si="7"/>
        <v>87.994047619047635</v>
      </c>
      <c r="S17" s="190"/>
      <c r="T17" s="190"/>
      <c r="U17" s="253" t="str">
        <f t="shared" ref="U17:AD17" si="13">IF(D17&gt;=$R$16,D17,"")</f>
        <v/>
      </c>
      <c r="V17" s="253" t="str">
        <f t="shared" si="13"/>
        <v/>
      </c>
      <c r="W17" s="253">
        <f t="shared" si="13"/>
        <v>91.964285714285722</v>
      </c>
      <c r="X17" s="253" t="str">
        <f t="shared" si="13"/>
        <v/>
      </c>
      <c r="Y17" s="253" t="str">
        <f t="shared" si="13"/>
        <v/>
      </c>
      <c r="Z17" s="253" t="str">
        <f t="shared" si="13"/>
        <v/>
      </c>
      <c r="AA17" s="253" t="str">
        <f t="shared" si="13"/>
        <v/>
      </c>
      <c r="AB17" s="253" t="str">
        <f t="shared" si="13"/>
        <v/>
      </c>
      <c r="AC17" s="253" t="str">
        <f t="shared" si="13"/>
        <v/>
      </c>
      <c r="AD17" s="253" t="str">
        <f t="shared" si="13"/>
        <v/>
      </c>
      <c r="AE17" s="254" t="str">
        <f t="shared" ref="AE17:AN17" si="14">IFERROR(RANK(U17,$U17:$AD17,0)+COUNTIF($U17:U17,U17)-1,"")</f>
        <v/>
      </c>
      <c r="AF17" s="254" t="str">
        <f t="shared" si="14"/>
        <v/>
      </c>
      <c r="AG17" s="254">
        <f t="shared" si="14"/>
        <v>1</v>
      </c>
      <c r="AH17" s="254" t="str">
        <f t="shared" si="14"/>
        <v/>
      </c>
      <c r="AI17" s="254" t="str">
        <f t="shared" si="14"/>
        <v/>
      </c>
      <c r="AJ17" s="254" t="str">
        <f t="shared" si="14"/>
        <v/>
      </c>
      <c r="AK17" s="254" t="str">
        <f t="shared" si="14"/>
        <v/>
      </c>
      <c r="AL17" s="254" t="str">
        <f t="shared" si="14"/>
        <v/>
      </c>
      <c r="AM17" s="254" t="str">
        <f t="shared" si="14"/>
        <v/>
      </c>
      <c r="AN17" s="254" t="str">
        <f t="shared" si="14"/>
        <v/>
      </c>
      <c r="AO17" s="379" t="str">
        <f t="shared" ref="AO17:AO65" si="15">IF(D17&gt;=R17,$D$15,"")</f>
        <v>mampu memanfaatkan berbagai jenis perangkat TIK yang ada di sekitarnya untuk berkomunikasi, belajar, mengetik, menggambar, berhitung, dan presentasi, dan menerapkan praktik baik yang memperhatikan aspek kesehatan, kenyamanan, keamanan, dan keselamatan.</v>
      </c>
      <c r="AP17" s="380" t="str">
        <f t="shared" ref="AP17:AP65" si="16">IF(E17&gt;=R17,$E$15,"")</f>
        <v>mampu memahami praktik baik dalam berkomunikasi menggunakan alat komunikasi berbasis TIK yang memperhatikan aspek keamanan penggunaan internet dan jaringan lokal pada saat tersambung pada bluetooth, wifi, atau internet sesuai dengan batasan yang ditentukan.</v>
      </c>
      <c r="AQ17" s="380" t="str">
        <f t="shared" ref="AQ17:AQ65" si="17">IF(F17&gt;=R17,$F$15,"")</f>
        <v>mampu mengenal dunia digital yang ada di sekitarnya, memahami dampak positif dan negatif dari kehadiran perangkat TIK, memiliki etika dalam berkomunikasi di dunia digital, serta mengenal dan menghargai hak karya digital.</v>
      </c>
      <c r="AR17" s="380" t="str">
        <f t="shared" ref="AR17:AR65" si="18">IF(G17&gt;=R17,$G$15,"")</f>
        <v/>
      </c>
      <c r="AS17" s="380" t="str">
        <f t="shared" ref="AS17:AS65" si="19">IF(H17&gt;=R17,$H$15,"")</f>
        <v/>
      </c>
      <c r="AT17" s="380" t="str">
        <f t="shared" ref="AT17:AT65" si="20">IF(I17&gt;=R17,$I$15,"")</f>
        <v/>
      </c>
      <c r="AU17" s="380" t="str">
        <f t="shared" ref="AU17:AU65" si="21">IF(J17&gt;=R17,$J$15,"")</f>
        <v/>
      </c>
      <c r="AV17" s="380" t="str">
        <f t="shared" ref="AV17:AV65" si="22">IF(K17&gt;=R17,$K$15,"")</f>
        <v/>
      </c>
      <c r="AW17" s="380" t="str">
        <f t="shared" ref="AW17:AW65" si="23">IF(L17&gt;=R17,$L$15,"")</f>
        <v/>
      </c>
      <c r="AX17" s="380" t="str">
        <f t="shared" ref="AX17:AX65" si="24">IF(M17&gt;=R17,$M$15,"")</f>
        <v/>
      </c>
      <c r="AY17" s="299">
        <f t="shared" ref="AY17:BH17" si="25">IF(D17&lt;$R$16,D17,"")</f>
        <v>88</v>
      </c>
      <c r="AZ17" s="299">
        <f t="shared" si="25"/>
        <v>90</v>
      </c>
      <c r="BA17" s="299" t="str">
        <f t="shared" si="25"/>
        <v/>
      </c>
      <c r="BB17" s="299">
        <f t="shared" si="25"/>
        <v>86</v>
      </c>
      <c r="BC17" s="299">
        <f t="shared" si="25"/>
        <v>0</v>
      </c>
      <c r="BD17" s="299">
        <f t="shared" si="25"/>
        <v>0</v>
      </c>
      <c r="BE17" s="299">
        <f t="shared" si="25"/>
        <v>0</v>
      </c>
      <c r="BF17" s="299">
        <f t="shared" si="25"/>
        <v>0</v>
      </c>
      <c r="BG17" s="299">
        <f t="shared" si="25"/>
        <v>0</v>
      </c>
      <c r="BH17" s="299">
        <f t="shared" si="25"/>
        <v>0</v>
      </c>
      <c r="BI17" s="225">
        <f t="shared" ref="BI17:BR17" si="26">IFERROR(RANK(AY17,$AY17:$BH17,0)+COUNTIF($AY17:AY17,AY17)-1,"")</f>
        <v>2</v>
      </c>
      <c r="BJ17" s="225">
        <f t="shared" si="26"/>
        <v>1</v>
      </c>
      <c r="BK17" s="225" t="str">
        <f t="shared" si="26"/>
        <v/>
      </c>
      <c r="BL17" s="225">
        <f t="shared" si="26"/>
        <v>3</v>
      </c>
      <c r="BM17" s="225">
        <f t="shared" si="26"/>
        <v>4</v>
      </c>
      <c r="BN17" s="225">
        <f t="shared" si="26"/>
        <v>5</v>
      </c>
      <c r="BO17" s="225">
        <f t="shared" si="26"/>
        <v>6</v>
      </c>
      <c r="BP17" s="225">
        <f t="shared" si="26"/>
        <v>7</v>
      </c>
      <c r="BQ17" s="225">
        <f t="shared" si="26"/>
        <v>8</v>
      </c>
      <c r="BR17" s="225">
        <f t="shared" si="26"/>
        <v>9</v>
      </c>
      <c r="BS17" s="379" t="str">
        <f t="shared" ref="BS17:BS65" si="27">IF(D17&lt;R17,$D$15,"")</f>
        <v/>
      </c>
      <c r="BT17" s="377" t="str">
        <f t="shared" ref="BT17:BT65" si="28">IF(E17&lt;R17,$E$15,"")</f>
        <v/>
      </c>
      <c r="BU17" s="377" t="str">
        <f t="shared" ref="BU17:BU65" si="29">IF(F17&lt;R17,$F$15,"")</f>
        <v/>
      </c>
      <c r="BV17" s="377" t="str">
        <f t="shared" ref="BV17:BV65" si="30">IF(G17&lt;R17,$G$15,"")</f>
        <v>mampu memanfaatkan berbagai jenis perangkat TIK yang ada di sekitarnya untuk berkomunikasi, belajar, mengetik, menggambar, berhitung, dan presentasi</v>
      </c>
      <c r="BW17" s="377">
        <f t="shared" ref="BW17:BW65" si="31">IF(H17&lt;R17,$H$15,"")</f>
        <v>0</v>
      </c>
      <c r="BX17" s="377">
        <f t="shared" ref="BX17:BX65" si="32">IF(I17&lt;R17,$I$15,"")</f>
        <v>0</v>
      </c>
      <c r="BY17" s="377">
        <f t="shared" ref="BY17:BY65" si="33">IF(J17&lt;R17,$J$15,"")</f>
        <v>0</v>
      </c>
      <c r="BZ17" s="377">
        <f t="shared" ref="BZ17:BZ65" si="34">IF(K17&lt;R17,$K$15,"")</f>
        <v>0</v>
      </c>
      <c r="CA17" s="377">
        <f t="shared" ref="CA17:CA65" si="35">IF(L17&lt;R17,$L$15,"")</f>
        <v>0</v>
      </c>
      <c r="CB17" s="377">
        <f t="shared" ref="CB17:CB65" si="36">IF(M17&lt;R17,$M$15,"")</f>
        <v>0</v>
      </c>
      <c r="CC17" s="257" t="str">
        <f t="shared" ref="CC17:CC65" si="37">CONCATENATE("Kompetensi dalam hal ",AO17,AP17,AQ17,AR17," sudah tercapai.")</f>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17" s="257" t="str">
        <f t="shared" ref="CD17:CD65" si="38">CONCATENATE("Kompetensi dalam hal ",BS17,BT17,BU17,BV17,", perlu ditingkatkan")</f>
        <v>Kompetensi dalam hal mampu memanfaatkan berbagai jenis perangkat TIK yang ada di sekitarnya untuk berkomunikasi, belajar, mengetik, menggambar, berhitung, dan presentasi, perlu ditingkatkan</v>
      </c>
    </row>
    <row r="18" spans="1:82" ht="13.5" customHeight="1">
      <c r="A18" s="190"/>
      <c r="B18" s="208">
        <f>'DATA PESERTA DIDIK'!A8</f>
        <v>3</v>
      </c>
      <c r="C18" s="248" t="str">
        <f>'DATA PESERTA DIDIK'!D8</f>
        <v>AKIRA KISSA ZHAFIRAH</v>
      </c>
      <c r="D18" s="297">
        <v>100</v>
      </c>
      <c r="E18" s="297">
        <v>80</v>
      </c>
      <c r="F18" s="297">
        <v>84.821428571428569</v>
      </c>
      <c r="G18" s="297">
        <v>80</v>
      </c>
      <c r="H18" s="297"/>
      <c r="I18" s="297"/>
      <c r="J18" s="297"/>
      <c r="K18" s="297"/>
      <c r="L18" s="297"/>
      <c r="M18" s="297"/>
      <c r="N18" s="252">
        <f t="shared" si="12"/>
        <v>86.205357142857139</v>
      </c>
      <c r="O18" s="298"/>
      <c r="P18" s="251">
        <v>80</v>
      </c>
      <c r="Q18" s="252">
        <f t="shared" si="6"/>
        <v>80</v>
      </c>
      <c r="R18" s="252">
        <f t="shared" si="7"/>
        <v>84.136904761904759</v>
      </c>
      <c r="S18" s="190"/>
      <c r="T18" s="190"/>
      <c r="U18" s="253">
        <f t="shared" ref="U18:AD18" si="39">IF(D18&gt;=$R$16,D18,"")</f>
        <v>100</v>
      </c>
      <c r="V18" s="253" t="str">
        <f t="shared" si="39"/>
        <v/>
      </c>
      <c r="W18" s="253" t="str">
        <f t="shared" si="39"/>
        <v/>
      </c>
      <c r="X18" s="253" t="str">
        <f t="shared" si="39"/>
        <v/>
      </c>
      <c r="Y18" s="253" t="str">
        <f t="shared" si="39"/>
        <v/>
      </c>
      <c r="Z18" s="253" t="str">
        <f t="shared" si="39"/>
        <v/>
      </c>
      <c r="AA18" s="253" t="str">
        <f t="shared" si="39"/>
        <v/>
      </c>
      <c r="AB18" s="253" t="str">
        <f t="shared" si="39"/>
        <v/>
      </c>
      <c r="AC18" s="253" t="str">
        <f t="shared" si="39"/>
        <v/>
      </c>
      <c r="AD18" s="253" t="str">
        <f t="shared" si="39"/>
        <v/>
      </c>
      <c r="AE18" s="254">
        <f t="shared" ref="AE18:AN18" si="40">IFERROR(RANK(U18,$U18:$AD18,0)+COUNTIF($U18:U18,U18)-1,"")</f>
        <v>1</v>
      </c>
      <c r="AF18" s="254" t="str">
        <f t="shared" si="40"/>
        <v/>
      </c>
      <c r="AG18" s="254" t="str">
        <f t="shared" si="40"/>
        <v/>
      </c>
      <c r="AH18" s="254" t="str">
        <f t="shared" si="40"/>
        <v/>
      </c>
      <c r="AI18" s="254" t="str">
        <f t="shared" si="40"/>
        <v/>
      </c>
      <c r="AJ18" s="254" t="str">
        <f t="shared" si="40"/>
        <v/>
      </c>
      <c r="AK18" s="254" t="str">
        <f t="shared" si="40"/>
        <v/>
      </c>
      <c r="AL18" s="254" t="str">
        <f t="shared" si="40"/>
        <v/>
      </c>
      <c r="AM18" s="254" t="str">
        <f t="shared" si="40"/>
        <v/>
      </c>
      <c r="AN18" s="254" t="str">
        <f t="shared" si="40"/>
        <v/>
      </c>
      <c r="AO18" s="379" t="str">
        <f t="shared" si="15"/>
        <v>mampu memanfaatkan berbagai jenis perangkat TIK yang ada di sekitarnya untuk berkomunikasi, belajar, mengetik, menggambar, berhitung, dan presentasi, dan menerapkan praktik baik yang memperhatikan aspek kesehatan, kenyamanan, keamanan, dan keselamatan.</v>
      </c>
      <c r="AP18" s="380" t="str">
        <f t="shared" si="16"/>
        <v/>
      </c>
      <c r="AQ18" s="380" t="str">
        <f t="shared" si="17"/>
        <v>mampu mengenal dunia digital yang ada di sekitarnya, memahami dampak positif dan negatif dari kehadiran perangkat TIK, memiliki etika dalam berkomunikasi di dunia digital, serta mengenal dan menghargai hak karya digital.</v>
      </c>
      <c r="AR18" s="380" t="str">
        <f t="shared" si="18"/>
        <v/>
      </c>
      <c r="AS18" s="380" t="str">
        <f t="shared" si="19"/>
        <v/>
      </c>
      <c r="AT18" s="380" t="str">
        <f t="shared" si="20"/>
        <v/>
      </c>
      <c r="AU18" s="380" t="str">
        <f t="shared" si="21"/>
        <v/>
      </c>
      <c r="AV18" s="380" t="str">
        <f t="shared" si="22"/>
        <v/>
      </c>
      <c r="AW18" s="380" t="str">
        <f t="shared" si="23"/>
        <v/>
      </c>
      <c r="AX18" s="380" t="str">
        <f t="shared" si="24"/>
        <v/>
      </c>
      <c r="AY18" s="299" t="str">
        <f t="shared" ref="AY18:BH18" si="41">IF(D18&lt;$R$16,D18,"")</f>
        <v/>
      </c>
      <c r="AZ18" s="299">
        <f t="shared" si="41"/>
        <v>80</v>
      </c>
      <c r="BA18" s="299">
        <f t="shared" si="41"/>
        <v>84.821428571428569</v>
      </c>
      <c r="BB18" s="299">
        <f t="shared" si="41"/>
        <v>80</v>
      </c>
      <c r="BC18" s="299">
        <f t="shared" si="41"/>
        <v>0</v>
      </c>
      <c r="BD18" s="299">
        <f t="shared" si="41"/>
        <v>0</v>
      </c>
      <c r="BE18" s="299">
        <f t="shared" si="41"/>
        <v>0</v>
      </c>
      <c r="BF18" s="299">
        <f t="shared" si="41"/>
        <v>0</v>
      </c>
      <c r="BG18" s="299">
        <f t="shared" si="41"/>
        <v>0</v>
      </c>
      <c r="BH18" s="299">
        <f t="shared" si="41"/>
        <v>0</v>
      </c>
      <c r="BI18" s="225" t="str">
        <f t="shared" ref="BI18:BR18" si="42">IFERROR(RANK(AY18,$AY18:$BH18,0)+COUNTIF($AY18:AY18,AY18)-1,"")</f>
        <v/>
      </c>
      <c r="BJ18" s="225">
        <f t="shared" si="42"/>
        <v>2</v>
      </c>
      <c r="BK18" s="225">
        <f t="shared" si="42"/>
        <v>1</v>
      </c>
      <c r="BL18" s="225">
        <f t="shared" si="42"/>
        <v>3</v>
      </c>
      <c r="BM18" s="225">
        <f t="shared" si="42"/>
        <v>4</v>
      </c>
      <c r="BN18" s="225">
        <f t="shared" si="42"/>
        <v>5</v>
      </c>
      <c r="BO18" s="225">
        <f t="shared" si="42"/>
        <v>6</v>
      </c>
      <c r="BP18" s="225">
        <f t="shared" si="42"/>
        <v>7</v>
      </c>
      <c r="BQ18" s="225">
        <f t="shared" si="42"/>
        <v>8</v>
      </c>
      <c r="BR18" s="225">
        <f t="shared" si="42"/>
        <v>9</v>
      </c>
      <c r="BS18" s="379" t="str">
        <f t="shared" si="27"/>
        <v/>
      </c>
      <c r="BT18"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18" s="377" t="str">
        <f t="shared" si="29"/>
        <v/>
      </c>
      <c r="BV18" s="377" t="str">
        <f t="shared" si="30"/>
        <v>mampu memanfaatkan berbagai jenis perangkat TIK yang ada di sekitarnya untuk berkomunikasi, belajar, mengetik, menggambar, berhitung, dan presentasi</v>
      </c>
      <c r="BW18" s="377">
        <f t="shared" si="31"/>
        <v>0</v>
      </c>
      <c r="BX18" s="377">
        <f t="shared" si="32"/>
        <v>0</v>
      </c>
      <c r="BY18" s="377">
        <f t="shared" si="33"/>
        <v>0</v>
      </c>
      <c r="BZ18" s="377">
        <f t="shared" si="34"/>
        <v>0</v>
      </c>
      <c r="CA18" s="377">
        <f t="shared" si="35"/>
        <v>0</v>
      </c>
      <c r="CB18" s="377">
        <f t="shared" si="36"/>
        <v>0</v>
      </c>
      <c r="CC18"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18"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19" spans="1:82" ht="13.5" customHeight="1">
      <c r="A19" s="190"/>
      <c r="B19" s="208">
        <f>'DATA PESERTA DIDIK'!A9</f>
        <v>4</v>
      </c>
      <c r="C19" s="248" t="str">
        <f>'DATA PESERTA DIDIK'!D9</f>
        <v>ALANA SALSABILA</v>
      </c>
      <c r="D19" s="297">
        <v>98</v>
      </c>
      <c r="E19" s="297">
        <v>90</v>
      </c>
      <c r="F19" s="297">
        <v>86.607142857142861</v>
      </c>
      <c r="G19" s="297">
        <v>80</v>
      </c>
      <c r="H19" s="297"/>
      <c r="I19" s="297"/>
      <c r="J19" s="297"/>
      <c r="K19" s="297"/>
      <c r="L19" s="297"/>
      <c r="M19" s="297"/>
      <c r="N19" s="252">
        <f t="shared" si="12"/>
        <v>88.651785714285722</v>
      </c>
      <c r="O19" s="298"/>
      <c r="P19" s="251">
        <v>80</v>
      </c>
      <c r="Q19" s="252">
        <f t="shared" si="6"/>
        <v>80</v>
      </c>
      <c r="R19" s="252">
        <f t="shared" si="7"/>
        <v>85.767857142857153</v>
      </c>
      <c r="S19" s="190"/>
      <c r="T19" s="190"/>
      <c r="U19" s="253">
        <f t="shared" ref="U19:AD19" si="43">IF(D19&gt;=$R$16,D19,"")</f>
        <v>98</v>
      </c>
      <c r="V19" s="253" t="str">
        <f t="shared" si="43"/>
        <v/>
      </c>
      <c r="W19" s="253" t="str">
        <f t="shared" si="43"/>
        <v/>
      </c>
      <c r="X19" s="253" t="str">
        <f t="shared" si="43"/>
        <v/>
      </c>
      <c r="Y19" s="253" t="str">
        <f t="shared" si="43"/>
        <v/>
      </c>
      <c r="Z19" s="253" t="str">
        <f t="shared" si="43"/>
        <v/>
      </c>
      <c r="AA19" s="253" t="str">
        <f t="shared" si="43"/>
        <v/>
      </c>
      <c r="AB19" s="253" t="str">
        <f t="shared" si="43"/>
        <v/>
      </c>
      <c r="AC19" s="253" t="str">
        <f t="shared" si="43"/>
        <v/>
      </c>
      <c r="AD19" s="253" t="str">
        <f t="shared" si="43"/>
        <v/>
      </c>
      <c r="AE19" s="254">
        <f t="shared" ref="AE19:AN19" si="44">IFERROR(RANK(U19,$U19:$AD19,0)+COUNTIF($U19:U19,U19)-1,"")</f>
        <v>1</v>
      </c>
      <c r="AF19" s="254" t="str">
        <f t="shared" si="44"/>
        <v/>
      </c>
      <c r="AG19" s="254" t="str">
        <f t="shared" si="44"/>
        <v/>
      </c>
      <c r="AH19" s="254" t="str">
        <f t="shared" si="44"/>
        <v/>
      </c>
      <c r="AI19" s="254" t="str">
        <f t="shared" si="44"/>
        <v/>
      </c>
      <c r="AJ19" s="254" t="str">
        <f t="shared" si="44"/>
        <v/>
      </c>
      <c r="AK19" s="254" t="str">
        <f t="shared" si="44"/>
        <v/>
      </c>
      <c r="AL19" s="254" t="str">
        <f t="shared" si="44"/>
        <v/>
      </c>
      <c r="AM19" s="254" t="str">
        <f t="shared" si="44"/>
        <v/>
      </c>
      <c r="AN19" s="254" t="str">
        <f t="shared" si="44"/>
        <v/>
      </c>
      <c r="AO19" s="379" t="str">
        <f t="shared" si="15"/>
        <v>mampu memanfaatkan berbagai jenis perangkat TIK yang ada di sekitarnya untuk berkomunikasi, belajar, mengetik, menggambar, berhitung, dan presentasi, dan menerapkan praktik baik yang memperhatikan aspek kesehatan, kenyamanan, keamanan, dan keselamatan.</v>
      </c>
      <c r="AP19"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19" s="380" t="str">
        <f t="shared" si="17"/>
        <v>mampu mengenal dunia digital yang ada di sekitarnya, memahami dampak positif dan negatif dari kehadiran perangkat TIK, memiliki etika dalam berkomunikasi di dunia digital, serta mengenal dan menghargai hak karya digital.</v>
      </c>
      <c r="AR19" s="380" t="str">
        <f t="shared" si="18"/>
        <v/>
      </c>
      <c r="AS19" s="380" t="str">
        <f t="shared" si="19"/>
        <v/>
      </c>
      <c r="AT19" s="380" t="str">
        <f t="shared" si="20"/>
        <v/>
      </c>
      <c r="AU19" s="380" t="str">
        <f t="shared" si="21"/>
        <v/>
      </c>
      <c r="AV19" s="380" t="str">
        <f t="shared" si="22"/>
        <v/>
      </c>
      <c r="AW19" s="380" t="str">
        <f t="shared" si="23"/>
        <v/>
      </c>
      <c r="AX19" s="380" t="str">
        <f t="shared" si="24"/>
        <v/>
      </c>
      <c r="AY19" s="299" t="str">
        <f t="shared" ref="AY19:BH19" si="45">IF(D19&lt;$R$16,D19,"")</f>
        <v/>
      </c>
      <c r="AZ19" s="299">
        <f t="shared" si="45"/>
        <v>90</v>
      </c>
      <c r="BA19" s="299">
        <f t="shared" si="45"/>
        <v>86.607142857142861</v>
      </c>
      <c r="BB19" s="299">
        <f t="shared" si="45"/>
        <v>80</v>
      </c>
      <c r="BC19" s="299">
        <f t="shared" si="45"/>
        <v>0</v>
      </c>
      <c r="BD19" s="299">
        <f t="shared" si="45"/>
        <v>0</v>
      </c>
      <c r="BE19" s="299">
        <f t="shared" si="45"/>
        <v>0</v>
      </c>
      <c r="BF19" s="299">
        <f t="shared" si="45"/>
        <v>0</v>
      </c>
      <c r="BG19" s="299">
        <f t="shared" si="45"/>
        <v>0</v>
      </c>
      <c r="BH19" s="299">
        <f t="shared" si="45"/>
        <v>0</v>
      </c>
      <c r="BI19" s="225" t="str">
        <f t="shared" ref="BI19:BR19" si="46">IFERROR(RANK(AY19,$AY19:$BH19,0)+COUNTIF($AY19:AY19,AY19)-1,"")</f>
        <v/>
      </c>
      <c r="BJ19" s="225">
        <f t="shared" si="46"/>
        <v>1</v>
      </c>
      <c r="BK19" s="225">
        <f t="shared" si="46"/>
        <v>2</v>
      </c>
      <c r="BL19" s="225">
        <f t="shared" si="46"/>
        <v>3</v>
      </c>
      <c r="BM19" s="225">
        <f t="shared" si="46"/>
        <v>4</v>
      </c>
      <c r="BN19" s="225">
        <f t="shared" si="46"/>
        <v>5</v>
      </c>
      <c r="BO19" s="225">
        <f t="shared" si="46"/>
        <v>6</v>
      </c>
      <c r="BP19" s="225">
        <f t="shared" si="46"/>
        <v>7</v>
      </c>
      <c r="BQ19" s="225">
        <f t="shared" si="46"/>
        <v>8</v>
      </c>
      <c r="BR19" s="225">
        <f t="shared" si="46"/>
        <v>9</v>
      </c>
      <c r="BS19" s="379" t="str">
        <f t="shared" si="27"/>
        <v/>
      </c>
      <c r="BT19" s="377" t="str">
        <f t="shared" si="28"/>
        <v/>
      </c>
      <c r="BU19" s="377" t="str">
        <f t="shared" si="29"/>
        <v/>
      </c>
      <c r="BV19" s="377" t="str">
        <f t="shared" si="30"/>
        <v>mampu memanfaatkan berbagai jenis perangkat TIK yang ada di sekitarnya untuk berkomunikasi, belajar, mengetik, menggambar, berhitung, dan presentasi</v>
      </c>
      <c r="BW19" s="377">
        <f t="shared" si="31"/>
        <v>0</v>
      </c>
      <c r="BX19" s="377">
        <f t="shared" si="32"/>
        <v>0</v>
      </c>
      <c r="BY19" s="377">
        <f t="shared" si="33"/>
        <v>0</v>
      </c>
      <c r="BZ19" s="377">
        <f t="shared" si="34"/>
        <v>0</v>
      </c>
      <c r="CA19" s="377">
        <f t="shared" si="35"/>
        <v>0</v>
      </c>
      <c r="CB19" s="377">
        <f t="shared" si="36"/>
        <v>0</v>
      </c>
      <c r="CC19"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19" s="257" t="str">
        <f t="shared" si="38"/>
        <v>Kompetensi dalam hal mampu memanfaatkan berbagai jenis perangkat TIK yang ada di sekitarnya untuk berkomunikasi, belajar, mengetik, menggambar, berhitung, dan presentasi, perlu ditingkatkan</v>
      </c>
    </row>
    <row r="20" spans="1:82" ht="13.5" customHeight="1">
      <c r="A20" s="190"/>
      <c r="B20" s="208">
        <f>'DATA PESERTA DIDIK'!A10</f>
        <v>5</v>
      </c>
      <c r="C20" s="248" t="str">
        <f>'DATA PESERTA DIDIK'!D10</f>
        <v>ANDRA MAHARDIKA IBRAHIM</v>
      </c>
      <c r="D20" s="297">
        <v>96</v>
      </c>
      <c r="E20" s="297">
        <v>100</v>
      </c>
      <c r="F20" s="297">
        <v>100</v>
      </c>
      <c r="G20" s="297">
        <v>94</v>
      </c>
      <c r="H20" s="297"/>
      <c r="I20" s="297"/>
      <c r="J20" s="297"/>
      <c r="K20" s="297"/>
      <c r="L20" s="297"/>
      <c r="M20" s="297"/>
      <c r="N20" s="252">
        <f t="shared" si="12"/>
        <v>97.5</v>
      </c>
      <c r="O20" s="298"/>
      <c r="P20" s="251">
        <v>94</v>
      </c>
      <c r="Q20" s="252">
        <f t="shared" si="6"/>
        <v>94</v>
      </c>
      <c r="R20" s="252">
        <f t="shared" si="7"/>
        <v>96.333333333333329</v>
      </c>
      <c r="S20" s="190"/>
      <c r="T20" s="190"/>
      <c r="U20" s="253">
        <f t="shared" ref="U20:AD20" si="47">IF(D20&gt;=$R$16,D20,"")</f>
        <v>96</v>
      </c>
      <c r="V20" s="253">
        <f t="shared" si="47"/>
        <v>100</v>
      </c>
      <c r="W20" s="253">
        <f t="shared" si="47"/>
        <v>100</v>
      </c>
      <c r="X20" s="253">
        <f t="shared" si="47"/>
        <v>94</v>
      </c>
      <c r="Y20" s="253" t="str">
        <f t="shared" si="47"/>
        <v/>
      </c>
      <c r="Z20" s="253" t="str">
        <f t="shared" si="47"/>
        <v/>
      </c>
      <c r="AA20" s="253" t="str">
        <f t="shared" si="47"/>
        <v/>
      </c>
      <c r="AB20" s="253" t="str">
        <f t="shared" si="47"/>
        <v/>
      </c>
      <c r="AC20" s="253" t="str">
        <f t="shared" si="47"/>
        <v/>
      </c>
      <c r="AD20" s="253" t="str">
        <f t="shared" si="47"/>
        <v/>
      </c>
      <c r="AE20" s="254">
        <f t="shared" ref="AE20:AN20" si="48">IFERROR(RANK(U20,$U20:$AD20,0)+COUNTIF($U20:U20,U20)-1,"")</f>
        <v>3</v>
      </c>
      <c r="AF20" s="254">
        <f t="shared" si="48"/>
        <v>1</v>
      </c>
      <c r="AG20" s="254">
        <f t="shared" si="48"/>
        <v>2</v>
      </c>
      <c r="AH20" s="254">
        <f t="shared" si="48"/>
        <v>4</v>
      </c>
      <c r="AI20" s="254" t="str">
        <f t="shared" si="48"/>
        <v/>
      </c>
      <c r="AJ20" s="254" t="str">
        <f t="shared" si="48"/>
        <v/>
      </c>
      <c r="AK20" s="254" t="str">
        <f t="shared" si="48"/>
        <v/>
      </c>
      <c r="AL20" s="254" t="str">
        <f t="shared" si="48"/>
        <v/>
      </c>
      <c r="AM20" s="254" t="str">
        <f t="shared" si="48"/>
        <v/>
      </c>
      <c r="AN20" s="254" t="str">
        <f t="shared" si="48"/>
        <v/>
      </c>
      <c r="AO20" s="379" t="str">
        <f t="shared" si="15"/>
        <v/>
      </c>
      <c r="AP20"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0" s="380" t="str">
        <f t="shared" si="17"/>
        <v>mampu mengenal dunia digital yang ada di sekitarnya, memahami dampak positif dan negatif dari kehadiran perangkat TIK, memiliki etika dalam berkomunikasi di dunia digital, serta mengenal dan menghargai hak karya digital.</v>
      </c>
      <c r="AR20" s="380" t="str">
        <f t="shared" si="18"/>
        <v/>
      </c>
      <c r="AS20" s="380" t="str">
        <f t="shared" si="19"/>
        <v/>
      </c>
      <c r="AT20" s="380" t="str">
        <f t="shared" si="20"/>
        <v/>
      </c>
      <c r="AU20" s="380" t="str">
        <f t="shared" si="21"/>
        <v/>
      </c>
      <c r="AV20" s="380" t="str">
        <f t="shared" si="22"/>
        <v/>
      </c>
      <c r="AW20" s="380" t="str">
        <f t="shared" si="23"/>
        <v/>
      </c>
      <c r="AX20" s="380" t="str">
        <f t="shared" si="24"/>
        <v/>
      </c>
      <c r="AY20" s="299" t="str">
        <f t="shared" ref="AY20:BH20" si="49">IF(D20&lt;$R$16,D20,"")</f>
        <v/>
      </c>
      <c r="AZ20" s="299" t="str">
        <f t="shared" si="49"/>
        <v/>
      </c>
      <c r="BA20" s="299" t="str">
        <f t="shared" si="49"/>
        <v/>
      </c>
      <c r="BB20" s="299" t="str">
        <f t="shared" si="49"/>
        <v/>
      </c>
      <c r="BC20" s="299">
        <f t="shared" si="49"/>
        <v>0</v>
      </c>
      <c r="BD20" s="299">
        <f t="shared" si="49"/>
        <v>0</v>
      </c>
      <c r="BE20" s="299">
        <f t="shared" si="49"/>
        <v>0</v>
      </c>
      <c r="BF20" s="299">
        <f t="shared" si="49"/>
        <v>0</v>
      </c>
      <c r="BG20" s="299">
        <f t="shared" si="49"/>
        <v>0</v>
      </c>
      <c r="BH20" s="299">
        <f t="shared" si="49"/>
        <v>0</v>
      </c>
      <c r="BI20" s="225" t="str">
        <f t="shared" ref="BI20:BR20" si="50">IFERROR(RANK(AY20,$AY20:$BH20,0)+COUNTIF($AY20:AY20,AY20)-1,"")</f>
        <v/>
      </c>
      <c r="BJ20" s="225" t="str">
        <f t="shared" si="50"/>
        <v/>
      </c>
      <c r="BK20" s="225" t="str">
        <f t="shared" si="50"/>
        <v/>
      </c>
      <c r="BL20" s="225" t="str">
        <f t="shared" si="50"/>
        <v/>
      </c>
      <c r="BM20" s="225">
        <f t="shared" si="50"/>
        <v>1</v>
      </c>
      <c r="BN20" s="225">
        <f t="shared" si="50"/>
        <v>2</v>
      </c>
      <c r="BO20" s="225">
        <f t="shared" si="50"/>
        <v>3</v>
      </c>
      <c r="BP20" s="225">
        <f t="shared" si="50"/>
        <v>4</v>
      </c>
      <c r="BQ20" s="225">
        <f t="shared" si="50"/>
        <v>5</v>
      </c>
      <c r="BR20" s="225">
        <f t="shared" si="50"/>
        <v>6</v>
      </c>
      <c r="BS20" s="379" t="str">
        <f t="shared" si="27"/>
        <v>mampu memanfaatkan berbagai jenis perangkat TIK yang ada di sekitarnya untuk berkomunikasi, belajar, mengetik, menggambar, berhitung, dan presentasi, dan menerapkan praktik baik yang memperhatikan aspek kesehatan, kenyamanan, keamanan, dan keselamatan.</v>
      </c>
      <c r="BT20" s="377" t="str">
        <f t="shared" si="28"/>
        <v/>
      </c>
      <c r="BU20" s="377" t="str">
        <f t="shared" si="29"/>
        <v/>
      </c>
      <c r="BV20" s="377" t="str">
        <f t="shared" si="30"/>
        <v>mampu memanfaatkan berbagai jenis perangkat TIK yang ada di sekitarnya untuk berkomunikasi, belajar, mengetik, menggambar, berhitung, dan presentasi</v>
      </c>
      <c r="BW20" s="377">
        <f t="shared" si="31"/>
        <v>0</v>
      </c>
      <c r="BX20" s="377">
        <f t="shared" si="32"/>
        <v>0</v>
      </c>
      <c r="BY20" s="377">
        <f t="shared" si="33"/>
        <v>0</v>
      </c>
      <c r="BZ20" s="377">
        <f t="shared" si="34"/>
        <v>0</v>
      </c>
      <c r="CA20" s="377">
        <f t="shared" si="35"/>
        <v>0</v>
      </c>
      <c r="CB20" s="377">
        <f t="shared" si="36"/>
        <v>0</v>
      </c>
      <c r="CC20" s="257" t="str">
        <f t="shared" si="37"/>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20"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perlu ditingkatkan</v>
      </c>
    </row>
    <row r="21" spans="1:82" ht="13.5" customHeight="1">
      <c r="A21" s="190"/>
      <c r="B21" s="208">
        <f>'DATA PESERTA DIDIK'!A11</f>
        <v>6</v>
      </c>
      <c r="C21" s="248" t="str">
        <f>'DATA PESERTA DIDIK'!D11</f>
        <v>ANINDYASWARI SEKAR TRIANDITA</v>
      </c>
      <c r="D21" s="297">
        <v>88</v>
      </c>
      <c r="E21" s="297">
        <v>87.5</v>
      </c>
      <c r="F21" s="297">
        <v>90.178571428571431</v>
      </c>
      <c r="G21" s="297">
        <v>92</v>
      </c>
      <c r="H21" s="297"/>
      <c r="I21" s="297"/>
      <c r="J21" s="297"/>
      <c r="K21" s="297"/>
      <c r="L21" s="297"/>
      <c r="M21" s="297"/>
      <c r="N21" s="252">
        <f t="shared" si="12"/>
        <v>89.419642857142861</v>
      </c>
      <c r="O21" s="298"/>
      <c r="P21" s="251">
        <v>92</v>
      </c>
      <c r="Q21" s="252">
        <f t="shared" si="6"/>
        <v>92</v>
      </c>
      <c r="R21" s="252">
        <f t="shared" si="7"/>
        <v>90.279761904761912</v>
      </c>
      <c r="S21" s="190"/>
      <c r="T21" s="190"/>
      <c r="U21" s="253" t="str">
        <f t="shared" ref="U21:AD21" si="51">IF(D21&gt;=$R$16,D21,"")</f>
        <v/>
      </c>
      <c r="V21" s="253" t="str">
        <f t="shared" si="51"/>
        <v/>
      </c>
      <c r="W21" s="253" t="str">
        <f t="shared" si="51"/>
        <v/>
      </c>
      <c r="X21" s="253">
        <f t="shared" si="51"/>
        <v>92</v>
      </c>
      <c r="Y21" s="253" t="str">
        <f t="shared" si="51"/>
        <v/>
      </c>
      <c r="Z21" s="253" t="str">
        <f t="shared" si="51"/>
        <v/>
      </c>
      <c r="AA21" s="253" t="str">
        <f t="shared" si="51"/>
        <v/>
      </c>
      <c r="AB21" s="253" t="str">
        <f t="shared" si="51"/>
        <v/>
      </c>
      <c r="AC21" s="253" t="str">
        <f t="shared" si="51"/>
        <v/>
      </c>
      <c r="AD21" s="253" t="str">
        <f t="shared" si="51"/>
        <v/>
      </c>
      <c r="AE21" s="254" t="str">
        <f t="shared" ref="AE21:AN21" si="52">IFERROR(RANK(U21,$U21:$AD21,0)+COUNTIF($U21:U21,U21)-1,"")</f>
        <v/>
      </c>
      <c r="AF21" s="254" t="str">
        <f t="shared" si="52"/>
        <v/>
      </c>
      <c r="AG21" s="254" t="str">
        <f t="shared" si="52"/>
        <v/>
      </c>
      <c r="AH21" s="254">
        <f t="shared" si="52"/>
        <v>1</v>
      </c>
      <c r="AI21" s="254" t="str">
        <f t="shared" si="52"/>
        <v/>
      </c>
      <c r="AJ21" s="254" t="str">
        <f t="shared" si="52"/>
        <v/>
      </c>
      <c r="AK21" s="254" t="str">
        <f t="shared" si="52"/>
        <v/>
      </c>
      <c r="AL21" s="254" t="str">
        <f t="shared" si="52"/>
        <v/>
      </c>
      <c r="AM21" s="254" t="str">
        <f t="shared" si="52"/>
        <v/>
      </c>
      <c r="AN21" s="254" t="str">
        <f t="shared" si="52"/>
        <v/>
      </c>
      <c r="AO21" s="379" t="str">
        <f t="shared" si="15"/>
        <v/>
      </c>
      <c r="AP21" s="380" t="str">
        <f t="shared" si="16"/>
        <v/>
      </c>
      <c r="AQ21" s="380" t="str">
        <f t="shared" si="17"/>
        <v/>
      </c>
      <c r="AR21" s="380" t="str">
        <f t="shared" si="18"/>
        <v>mampu memanfaatkan berbagai jenis perangkat TIK yang ada di sekitarnya untuk berkomunikasi, belajar, mengetik, menggambar, berhitung, dan presentasi</v>
      </c>
      <c r="AS21" s="380" t="str">
        <f t="shared" si="19"/>
        <v/>
      </c>
      <c r="AT21" s="380" t="str">
        <f t="shared" si="20"/>
        <v/>
      </c>
      <c r="AU21" s="380" t="str">
        <f t="shared" si="21"/>
        <v/>
      </c>
      <c r="AV21" s="380" t="str">
        <f t="shared" si="22"/>
        <v/>
      </c>
      <c r="AW21" s="380" t="str">
        <f t="shared" si="23"/>
        <v/>
      </c>
      <c r="AX21" s="380" t="str">
        <f t="shared" si="24"/>
        <v/>
      </c>
      <c r="AY21" s="299">
        <f t="shared" ref="AY21:BH21" si="53">IF(D21&lt;$R$16,D21,"")</f>
        <v>88</v>
      </c>
      <c r="AZ21" s="299">
        <f t="shared" si="53"/>
        <v>87.5</v>
      </c>
      <c r="BA21" s="299">
        <f t="shared" si="53"/>
        <v>90.178571428571431</v>
      </c>
      <c r="BB21" s="299" t="str">
        <f t="shared" si="53"/>
        <v/>
      </c>
      <c r="BC21" s="299">
        <f t="shared" si="53"/>
        <v>0</v>
      </c>
      <c r="BD21" s="299">
        <f t="shared" si="53"/>
        <v>0</v>
      </c>
      <c r="BE21" s="299">
        <f t="shared" si="53"/>
        <v>0</v>
      </c>
      <c r="BF21" s="299">
        <f t="shared" si="53"/>
        <v>0</v>
      </c>
      <c r="BG21" s="299">
        <f t="shared" si="53"/>
        <v>0</v>
      </c>
      <c r="BH21" s="299">
        <f t="shared" si="53"/>
        <v>0</v>
      </c>
      <c r="BI21" s="225">
        <f t="shared" ref="BI21:BR21" si="54">IFERROR(RANK(AY21,$AY21:$BH21,0)+COUNTIF($AY21:AY21,AY21)-1,"")</f>
        <v>2</v>
      </c>
      <c r="BJ21" s="225">
        <f t="shared" si="54"/>
        <v>3</v>
      </c>
      <c r="BK21" s="225">
        <f t="shared" si="54"/>
        <v>1</v>
      </c>
      <c r="BL21" s="225" t="str">
        <f t="shared" si="54"/>
        <v/>
      </c>
      <c r="BM21" s="225">
        <f t="shared" si="54"/>
        <v>4</v>
      </c>
      <c r="BN21" s="225">
        <f t="shared" si="54"/>
        <v>5</v>
      </c>
      <c r="BO21" s="225">
        <f t="shared" si="54"/>
        <v>6</v>
      </c>
      <c r="BP21" s="225">
        <f t="shared" si="54"/>
        <v>7</v>
      </c>
      <c r="BQ21" s="225">
        <f t="shared" si="54"/>
        <v>8</v>
      </c>
      <c r="BR21" s="225">
        <f t="shared" si="54"/>
        <v>9</v>
      </c>
      <c r="BS21" s="379" t="str">
        <f t="shared" si="27"/>
        <v>mampu memanfaatkan berbagai jenis perangkat TIK yang ada di sekitarnya untuk berkomunikasi, belajar, mengetik, menggambar, berhitung, dan presentasi, dan menerapkan praktik baik yang memperhatikan aspek kesehatan, kenyamanan, keamanan, dan keselamatan.</v>
      </c>
      <c r="BT21"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21" s="377" t="str">
        <f t="shared" si="29"/>
        <v>mampu mengenal dunia digital yang ada di sekitarnya, memahami dampak positif dan negatif dari kehadiran perangkat TIK, memiliki etika dalam berkomunikasi di dunia digital, serta mengenal dan menghargai hak karya digital.</v>
      </c>
      <c r="BV21" s="377" t="str">
        <f t="shared" si="30"/>
        <v/>
      </c>
      <c r="BW21" s="377">
        <f t="shared" si="31"/>
        <v>0</v>
      </c>
      <c r="BX21" s="377">
        <f t="shared" si="32"/>
        <v>0</v>
      </c>
      <c r="BY21" s="377">
        <f t="shared" si="33"/>
        <v>0</v>
      </c>
      <c r="BZ21" s="377">
        <f t="shared" si="34"/>
        <v>0</v>
      </c>
      <c r="CA21" s="377">
        <f t="shared" si="35"/>
        <v>0</v>
      </c>
      <c r="CB21" s="377">
        <f t="shared" si="36"/>
        <v>0</v>
      </c>
      <c r="CC21" s="257" t="str">
        <f t="shared" si="37"/>
        <v>Kompetensi dalam hal mampu memanfaatkan berbagai jenis perangkat TIK yang ada di sekitarnya untuk berkomunikasi, belajar, mengetik, menggambar, berhitung, dan presentasi sudah tercapai.</v>
      </c>
      <c r="CD21"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row>
    <row r="22" spans="1:82" ht="13.5" customHeight="1">
      <c r="A22" s="190"/>
      <c r="B22" s="208">
        <f>'DATA PESERTA DIDIK'!A12</f>
        <v>7</v>
      </c>
      <c r="C22" s="248" t="str">
        <f>'DATA PESERTA DIDIK'!D12</f>
        <v>AQUEENA NASYWAH ELSYIFANIE</v>
      </c>
      <c r="D22" s="297">
        <v>90</v>
      </c>
      <c r="E22" s="297">
        <v>100</v>
      </c>
      <c r="F22" s="297">
        <v>91.964285714285722</v>
      </c>
      <c r="G22" s="297">
        <v>92</v>
      </c>
      <c r="H22" s="297"/>
      <c r="I22" s="297"/>
      <c r="J22" s="297"/>
      <c r="K22" s="297"/>
      <c r="L22" s="297"/>
      <c r="M22" s="297"/>
      <c r="N22" s="252">
        <f t="shared" si="12"/>
        <v>93.491071428571431</v>
      </c>
      <c r="O22" s="298"/>
      <c r="P22" s="251">
        <v>92</v>
      </c>
      <c r="Q22" s="252">
        <f t="shared" si="6"/>
        <v>92</v>
      </c>
      <c r="R22" s="252">
        <f t="shared" si="7"/>
        <v>92.994047619047635</v>
      </c>
      <c r="S22" s="190"/>
      <c r="T22" s="190"/>
      <c r="U22" s="253" t="str">
        <f t="shared" ref="U22:AD22" si="55">IF(D22&gt;=$R$16,D22,"")</f>
        <v/>
      </c>
      <c r="V22" s="253">
        <f t="shared" si="55"/>
        <v>100</v>
      </c>
      <c r="W22" s="253">
        <f t="shared" si="55"/>
        <v>91.964285714285722</v>
      </c>
      <c r="X22" s="253">
        <f t="shared" si="55"/>
        <v>92</v>
      </c>
      <c r="Y22" s="253" t="str">
        <f t="shared" si="55"/>
        <v/>
      </c>
      <c r="Z22" s="253" t="str">
        <f t="shared" si="55"/>
        <v/>
      </c>
      <c r="AA22" s="253" t="str">
        <f t="shared" si="55"/>
        <v/>
      </c>
      <c r="AB22" s="253" t="str">
        <f t="shared" si="55"/>
        <v/>
      </c>
      <c r="AC22" s="253" t="str">
        <f t="shared" si="55"/>
        <v/>
      </c>
      <c r="AD22" s="253" t="str">
        <f t="shared" si="55"/>
        <v/>
      </c>
      <c r="AE22" s="254" t="str">
        <f t="shared" ref="AE22:AN22" si="56">IFERROR(RANK(U22,$U22:$AD22,0)+COUNTIF($U22:U22,U22)-1,"")</f>
        <v/>
      </c>
      <c r="AF22" s="254">
        <f t="shared" si="56"/>
        <v>1</v>
      </c>
      <c r="AG22" s="254">
        <f t="shared" si="56"/>
        <v>3</v>
      </c>
      <c r="AH22" s="254">
        <f t="shared" si="56"/>
        <v>2</v>
      </c>
      <c r="AI22" s="254" t="str">
        <f t="shared" si="56"/>
        <v/>
      </c>
      <c r="AJ22" s="254" t="str">
        <f t="shared" si="56"/>
        <v/>
      </c>
      <c r="AK22" s="254" t="str">
        <f t="shared" si="56"/>
        <v/>
      </c>
      <c r="AL22" s="254" t="str">
        <f t="shared" si="56"/>
        <v/>
      </c>
      <c r="AM22" s="254" t="str">
        <f t="shared" si="56"/>
        <v/>
      </c>
      <c r="AN22" s="254" t="str">
        <f t="shared" si="56"/>
        <v/>
      </c>
      <c r="AO22" s="379" t="str">
        <f t="shared" si="15"/>
        <v/>
      </c>
      <c r="AP22"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2" s="380" t="str">
        <f t="shared" si="17"/>
        <v/>
      </c>
      <c r="AR22" s="380" t="str">
        <f t="shared" si="18"/>
        <v/>
      </c>
      <c r="AS22" s="380" t="str">
        <f t="shared" si="19"/>
        <v/>
      </c>
      <c r="AT22" s="380" t="str">
        <f t="shared" si="20"/>
        <v/>
      </c>
      <c r="AU22" s="380" t="str">
        <f t="shared" si="21"/>
        <v/>
      </c>
      <c r="AV22" s="380" t="str">
        <f t="shared" si="22"/>
        <v/>
      </c>
      <c r="AW22" s="380" t="str">
        <f t="shared" si="23"/>
        <v/>
      </c>
      <c r="AX22" s="380" t="str">
        <f t="shared" si="24"/>
        <v/>
      </c>
      <c r="AY22" s="299">
        <f t="shared" ref="AY22:BH22" si="57">IF(D22&lt;$R$16,D22,"")</f>
        <v>90</v>
      </c>
      <c r="AZ22" s="299" t="str">
        <f t="shared" si="57"/>
        <v/>
      </c>
      <c r="BA22" s="299" t="str">
        <f t="shared" si="57"/>
        <v/>
      </c>
      <c r="BB22" s="299" t="str">
        <f t="shared" si="57"/>
        <v/>
      </c>
      <c r="BC22" s="299">
        <f t="shared" si="57"/>
        <v>0</v>
      </c>
      <c r="BD22" s="299">
        <f t="shared" si="57"/>
        <v>0</v>
      </c>
      <c r="BE22" s="299">
        <f t="shared" si="57"/>
        <v>0</v>
      </c>
      <c r="BF22" s="299">
        <f t="shared" si="57"/>
        <v>0</v>
      </c>
      <c r="BG22" s="299">
        <f t="shared" si="57"/>
        <v>0</v>
      </c>
      <c r="BH22" s="299">
        <f t="shared" si="57"/>
        <v>0</v>
      </c>
      <c r="BI22" s="225">
        <f t="shared" ref="BI22:BR22" si="58">IFERROR(RANK(AY22,$AY22:$BH22,0)+COUNTIF($AY22:AY22,AY22)-1,"")</f>
        <v>1</v>
      </c>
      <c r="BJ22" s="225" t="str">
        <f t="shared" si="58"/>
        <v/>
      </c>
      <c r="BK22" s="225" t="str">
        <f t="shared" si="58"/>
        <v/>
      </c>
      <c r="BL22" s="225" t="str">
        <f t="shared" si="58"/>
        <v/>
      </c>
      <c r="BM22" s="225">
        <f t="shared" si="58"/>
        <v>2</v>
      </c>
      <c r="BN22" s="225">
        <f t="shared" si="58"/>
        <v>3</v>
      </c>
      <c r="BO22" s="225">
        <f t="shared" si="58"/>
        <v>4</v>
      </c>
      <c r="BP22" s="225">
        <f t="shared" si="58"/>
        <v>5</v>
      </c>
      <c r="BQ22" s="225">
        <f t="shared" si="58"/>
        <v>6</v>
      </c>
      <c r="BR22" s="225">
        <f t="shared" si="58"/>
        <v>7</v>
      </c>
      <c r="BS22" s="379" t="str">
        <f t="shared" si="27"/>
        <v>mampu memanfaatkan berbagai jenis perangkat TIK yang ada di sekitarnya untuk berkomunikasi, belajar, mengetik, menggambar, berhitung, dan presentasi, dan menerapkan praktik baik yang memperhatikan aspek kesehatan, kenyamanan, keamanan, dan keselamatan.</v>
      </c>
      <c r="BT22" s="377" t="str">
        <f t="shared" si="28"/>
        <v/>
      </c>
      <c r="BU22" s="377" t="str">
        <f t="shared" si="29"/>
        <v>mampu mengenal dunia digital yang ada di sekitarnya, memahami dampak positif dan negatif dari kehadiran perangkat TIK, memiliki etika dalam berkomunikasi di dunia digital, serta mengenal dan menghargai hak karya digital.</v>
      </c>
      <c r="BV22" s="377" t="str">
        <f t="shared" si="30"/>
        <v>mampu memanfaatkan berbagai jenis perangkat TIK yang ada di sekitarnya untuk berkomunikasi, belajar, mengetik, menggambar, berhitung, dan presentasi</v>
      </c>
      <c r="BW22" s="377">
        <f t="shared" si="31"/>
        <v>0</v>
      </c>
      <c r="BX22" s="377">
        <f t="shared" si="32"/>
        <v>0</v>
      </c>
      <c r="BY22" s="377">
        <f t="shared" si="33"/>
        <v>0</v>
      </c>
      <c r="BZ22" s="377">
        <f t="shared" si="34"/>
        <v>0</v>
      </c>
      <c r="CA22" s="377">
        <f t="shared" si="35"/>
        <v>0</v>
      </c>
      <c r="CB22" s="377">
        <f t="shared" si="36"/>
        <v>0</v>
      </c>
      <c r="CC22" s="257" t="str">
        <f t="shared" si="37"/>
        <v>Kompetensi dalam hal mampu memahami praktik baik dalam berkomunikasi menggunakan alat komunikasi berbasis TIK yang memperhatikan aspek keamanan penggunaan internet dan jaringan lokal pada saat tersambung pada bluetooth, wifi, atau internet sesuai dengan batasan yang ditentukan. sudah tercapai.</v>
      </c>
      <c r="CD22"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23" spans="1:82" ht="13.5" customHeight="1">
      <c r="A23" s="190"/>
      <c r="B23" s="208">
        <f>'DATA PESERTA DIDIK'!A13</f>
        <v>8</v>
      </c>
      <c r="C23" s="248" t="str">
        <f>'DATA PESERTA DIDIK'!D13</f>
        <v>ARKA HANDY ADYA PURNOMO</v>
      </c>
      <c r="D23" s="297">
        <v>96</v>
      </c>
      <c r="E23" s="297">
        <v>90</v>
      </c>
      <c r="F23" s="297">
        <v>96.428571428571431</v>
      </c>
      <c r="G23" s="297">
        <v>92</v>
      </c>
      <c r="H23" s="297"/>
      <c r="I23" s="297"/>
      <c r="J23" s="297"/>
      <c r="K23" s="297"/>
      <c r="L23" s="297"/>
      <c r="M23" s="297"/>
      <c r="N23" s="252">
        <f t="shared" si="12"/>
        <v>93.607142857142861</v>
      </c>
      <c r="O23" s="298"/>
      <c r="P23" s="251">
        <v>92</v>
      </c>
      <c r="Q23" s="252">
        <f t="shared" si="6"/>
        <v>92</v>
      </c>
      <c r="R23" s="252">
        <f t="shared" si="7"/>
        <v>93.071428571428569</v>
      </c>
      <c r="S23" s="190"/>
      <c r="T23" s="190"/>
      <c r="U23" s="253">
        <f t="shared" ref="U23:AD23" si="59">IF(D23&gt;=$R$16,D23,"")</f>
        <v>96</v>
      </c>
      <c r="V23" s="253" t="str">
        <f t="shared" si="59"/>
        <v/>
      </c>
      <c r="W23" s="253">
        <f t="shared" si="59"/>
        <v>96.428571428571431</v>
      </c>
      <c r="X23" s="253">
        <f t="shared" si="59"/>
        <v>92</v>
      </c>
      <c r="Y23" s="253" t="str">
        <f t="shared" si="59"/>
        <v/>
      </c>
      <c r="Z23" s="253" t="str">
        <f t="shared" si="59"/>
        <v/>
      </c>
      <c r="AA23" s="253" t="str">
        <f t="shared" si="59"/>
        <v/>
      </c>
      <c r="AB23" s="253" t="str">
        <f t="shared" si="59"/>
        <v/>
      </c>
      <c r="AC23" s="253" t="str">
        <f t="shared" si="59"/>
        <v/>
      </c>
      <c r="AD23" s="253" t="str">
        <f t="shared" si="59"/>
        <v/>
      </c>
      <c r="AE23" s="254">
        <f t="shared" ref="AE23:AN23" si="60">IFERROR(RANK(U23,$U23:$AD23,0)+COUNTIF($U23:U23,U23)-1,"")</f>
        <v>2</v>
      </c>
      <c r="AF23" s="254" t="str">
        <f t="shared" si="60"/>
        <v/>
      </c>
      <c r="AG23" s="254">
        <f t="shared" si="60"/>
        <v>1</v>
      </c>
      <c r="AH23" s="254">
        <f t="shared" si="60"/>
        <v>3</v>
      </c>
      <c r="AI23" s="254" t="str">
        <f t="shared" si="60"/>
        <v/>
      </c>
      <c r="AJ23" s="254" t="str">
        <f t="shared" si="60"/>
        <v/>
      </c>
      <c r="AK23" s="254" t="str">
        <f t="shared" si="60"/>
        <v/>
      </c>
      <c r="AL23" s="254" t="str">
        <f t="shared" si="60"/>
        <v/>
      </c>
      <c r="AM23" s="254" t="str">
        <f t="shared" si="60"/>
        <v/>
      </c>
      <c r="AN23" s="254" t="str">
        <f t="shared" si="60"/>
        <v/>
      </c>
      <c r="AO23" s="379" t="str">
        <f t="shared" si="15"/>
        <v>mampu memanfaatkan berbagai jenis perangkat TIK yang ada di sekitarnya untuk berkomunikasi, belajar, mengetik, menggambar, berhitung, dan presentasi, dan menerapkan praktik baik yang memperhatikan aspek kesehatan, kenyamanan, keamanan, dan keselamatan.</v>
      </c>
      <c r="AP23" s="380" t="str">
        <f t="shared" si="16"/>
        <v/>
      </c>
      <c r="AQ23" s="380" t="str">
        <f t="shared" si="17"/>
        <v>mampu mengenal dunia digital yang ada di sekitarnya, memahami dampak positif dan negatif dari kehadiran perangkat TIK, memiliki etika dalam berkomunikasi di dunia digital, serta mengenal dan menghargai hak karya digital.</v>
      </c>
      <c r="AR23" s="380" t="str">
        <f t="shared" si="18"/>
        <v/>
      </c>
      <c r="AS23" s="380" t="str">
        <f t="shared" si="19"/>
        <v/>
      </c>
      <c r="AT23" s="380" t="str">
        <f t="shared" si="20"/>
        <v/>
      </c>
      <c r="AU23" s="380" t="str">
        <f t="shared" si="21"/>
        <v/>
      </c>
      <c r="AV23" s="380" t="str">
        <f t="shared" si="22"/>
        <v/>
      </c>
      <c r="AW23" s="380" t="str">
        <f t="shared" si="23"/>
        <v/>
      </c>
      <c r="AX23" s="380" t="str">
        <f t="shared" si="24"/>
        <v/>
      </c>
      <c r="AY23" s="299" t="str">
        <f t="shared" ref="AY23:BH23" si="61">IF(D23&lt;$R$16,D23,"")</f>
        <v/>
      </c>
      <c r="AZ23" s="299">
        <f t="shared" si="61"/>
        <v>90</v>
      </c>
      <c r="BA23" s="299" t="str">
        <f t="shared" si="61"/>
        <v/>
      </c>
      <c r="BB23" s="299" t="str">
        <f t="shared" si="61"/>
        <v/>
      </c>
      <c r="BC23" s="299">
        <f t="shared" si="61"/>
        <v>0</v>
      </c>
      <c r="BD23" s="299">
        <f t="shared" si="61"/>
        <v>0</v>
      </c>
      <c r="BE23" s="299">
        <f t="shared" si="61"/>
        <v>0</v>
      </c>
      <c r="BF23" s="299">
        <f t="shared" si="61"/>
        <v>0</v>
      </c>
      <c r="BG23" s="299">
        <f t="shared" si="61"/>
        <v>0</v>
      </c>
      <c r="BH23" s="299">
        <f t="shared" si="61"/>
        <v>0</v>
      </c>
      <c r="BI23" s="225" t="str">
        <f t="shared" ref="BI23:BR23" si="62">IFERROR(RANK(AY23,$AY23:$BH23,0)+COUNTIF($AY23:AY23,AY23)-1,"")</f>
        <v/>
      </c>
      <c r="BJ23" s="225">
        <f t="shared" si="62"/>
        <v>1</v>
      </c>
      <c r="BK23" s="225" t="str">
        <f t="shared" si="62"/>
        <v/>
      </c>
      <c r="BL23" s="225" t="str">
        <f t="shared" si="62"/>
        <v/>
      </c>
      <c r="BM23" s="225">
        <f t="shared" si="62"/>
        <v>2</v>
      </c>
      <c r="BN23" s="225">
        <f t="shared" si="62"/>
        <v>3</v>
      </c>
      <c r="BO23" s="225">
        <f t="shared" si="62"/>
        <v>4</v>
      </c>
      <c r="BP23" s="225">
        <f t="shared" si="62"/>
        <v>5</v>
      </c>
      <c r="BQ23" s="225">
        <f t="shared" si="62"/>
        <v>6</v>
      </c>
      <c r="BR23" s="225">
        <f t="shared" si="62"/>
        <v>7</v>
      </c>
      <c r="BS23" s="379" t="str">
        <f t="shared" si="27"/>
        <v/>
      </c>
      <c r="BT23"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23" s="377" t="str">
        <f t="shared" si="29"/>
        <v/>
      </c>
      <c r="BV23" s="377" t="str">
        <f t="shared" si="30"/>
        <v>mampu memanfaatkan berbagai jenis perangkat TIK yang ada di sekitarnya untuk berkomunikasi, belajar, mengetik, menggambar, berhitung, dan presentasi</v>
      </c>
      <c r="BW23" s="377">
        <f t="shared" si="31"/>
        <v>0</v>
      </c>
      <c r="BX23" s="377">
        <f t="shared" si="32"/>
        <v>0</v>
      </c>
      <c r="BY23" s="377">
        <f t="shared" si="33"/>
        <v>0</v>
      </c>
      <c r="BZ23" s="377">
        <f t="shared" si="34"/>
        <v>0</v>
      </c>
      <c r="CA23" s="377">
        <f t="shared" si="35"/>
        <v>0</v>
      </c>
      <c r="CB23" s="377">
        <f t="shared" si="36"/>
        <v>0</v>
      </c>
      <c r="CC23"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23"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24" spans="1:82" ht="13.5" customHeight="1">
      <c r="A24" s="190"/>
      <c r="B24" s="208">
        <f>'DATA PESERTA DIDIK'!A14</f>
        <v>9</v>
      </c>
      <c r="C24" s="248" t="str">
        <f>'DATA PESERTA DIDIK'!D14</f>
        <v>AYASHA FIORA SASHUDI</v>
      </c>
      <c r="D24" s="297">
        <v>100</v>
      </c>
      <c r="E24" s="297">
        <v>100</v>
      </c>
      <c r="F24" s="297">
        <v>96.428571428571431</v>
      </c>
      <c r="G24" s="297">
        <v>96</v>
      </c>
      <c r="H24" s="297"/>
      <c r="I24" s="297"/>
      <c r="J24" s="297"/>
      <c r="K24" s="297"/>
      <c r="L24" s="297"/>
      <c r="M24" s="297"/>
      <c r="N24" s="252">
        <f t="shared" si="12"/>
        <v>98.107142857142861</v>
      </c>
      <c r="O24" s="298"/>
      <c r="P24" s="251">
        <v>96</v>
      </c>
      <c r="Q24" s="252">
        <f t="shared" si="6"/>
        <v>96</v>
      </c>
      <c r="R24" s="252">
        <f t="shared" si="7"/>
        <v>97.404761904761912</v>
      </c>
      <c r="S24" s="190"/>
      <c r="T24" s="190"/>
      <c r="U24" s="253">
        <f t="shared" ref="U24:AD24" si="63">IF(D24&gt;=$R$16,D24,"")</f>
        <v>100</v>
      </c>
      <c r="V24" s="253">
        <f t="shared" si="63"/>
        <v>100</v>
      </c>
      <c r="W24" s="253">
        <f t="shared" si="63"/>
        <v>96.428571428571431</v>
      </c>
      <c r="X24" s="253">
        <f t="shared" si="63"/>
        <v>96</v>
      </c>
      <c r="Y24" s="253" t="str">
        <f t="shared" si="63"/>
        <v/>
      </c>
      <c r="Z24" s="253" t="str">
        <f t="shared" si="63"/>
        <v/>
      </c>
      <c r="AA24" s="253" t="str">
        <f t="shared" si="63"/>
        <v/>
      </c>
      <c r="AB24" s="253" t="str">
        <f t="shared" si="63"/>
        <v/>
      </c>
      <c r="AC24" s="253" t="str">
        <f t="shared" si="63"/>
        <v/>
      </c>
      <c r="AD24" s="253" t="str">
        <f t="shared" si="63"/>
        <v/>
      </c>
      <c r="AE24" s="254">
        <f t="shared" ref="AE24:AN24" si="64">IFERROR(RANK(U24,$U24:$AD24,0)+COUNTIF($U24:U24,U24)-1,"")</f>
        <v>1</v>
      </c>
      <c r="AF24" s="254">
        <f t="shared" si="64"/>
        <v>2</v>
      </c>
      <c r="AG24" s="254">
        <f t="shared" si="64"/>
        <v>3</v>
      </c>
      <c r="AH24" s="254">
        <f t="shared" si="64"/>
        <v>4</v>
      </c>
      <c r="AI24" s="254" t="str">
        <f t="shared" si="64"/>
        <v/>
      </c>
      <c r="AJ24" s="254" t="str">
        <f t="shared" si="64"/>
        <v/>
      </c>
      <c r="AK24" s="254" t="str">
        <f t="shared" si="64"/>
        <v/>
      </c>
      <c r="AL24" s="254" t="str">
        <f t="shared" si="64"/>
        <v/>
      </c>
      <c r="AM24" s="254" t="str">
        <f t="shared" si="64"/>
        <v/>
      </c>
      <c r="AN24" s="254" t="str">
        <f t="shared" si="64"/>
        <v/>
      </c>
      <c r="AO24" s="379" t="str">
        <f t="shared" si="15"/>
        <v>mampu memanfaatkan berbagai jenis perangkat TIK yang ada di sekitarnya untuk berkomunikasi, belajar, mengetik, menggambar, berhitung, dan presentasi, dan menerapkan praktik baik yang memperhatikan aspek kesehatan, kenyamanan, keamanan, dan keselamatan.</v>
      </c>
      <c r="AP24"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4" s="380" t="str">
        <f t="shared" si="17"/>
        <v/>
      </c>
      <c r="AR24" s="380" t="str">
        <f t="shared" si="18"/>
        <v/>
      </c>
      <c r="AS24" s="380" t="str">
        <f t="shared" si="19"/>
        <v/>
      </c>
      <c r="AT24" s="380" t="str">
        <f t="shared" si="20"/>
        <v/>
      </c>
      <c r="AU24" s="380" t="str">
        <f t="shared" si="21"/>
        <v/>
      </c>
      <c r="AV24" s="380" t="str">
        <f t="shared" si="22"/>
        <v/>
      </c>
      <c r="AW24" s="380" t="str">
        <f t="shared" si="23"/>
        <v/>
      </c>
      <c r="AX24" s="380" t="str">
        <f t="shared" si="24"/>
        <v/>
      </c>
      <c r="AY24" s="299" t="str">
        <f t="shared" ref="AY24:BH24" si="65">IF(D24&lt;$R$16,D24,"")</f>
        <v/>
      </c>
      <c r="AZ24" s="299" t="str">
        <f t="shared" si="65"/>
        <v/>
      </c>
      <c r="BA24" s="299" t="str">
        <f t="shared" si="65"/>
        <v/>
      </c>
      <c r="BB24" s="299" t="str">
        <f t="shared" si="65"/>
        <v/>
      </c>
      <c r="BC24" s="299">
        <f t="shared" si="65"/>
        <v>0</v>
      </c>
      <c r="BD24" s="299">
        <f t="shared" si="65"/>
        <v>0</v>
      </c>
      <c r="BE24" s="299">
        <f t="shared" si="65"/>
        <v>0</v>
      </c>
      <c r="BF24" s="299">
        <f t="shared" si="65"/>
        <v>0</v>
      </c>
      <c r="BG24" s="299">
        <f t="shared" si="65"/>
        <v>0</v>
      </c>
      <c r="BH24" s="299">
        <f t="shared" si="65"/>
        <v>0</v>
      </c>
      <c r="BI24" s="225" t="str">
        <f t="shared" ref="BI24:BR24" si="66">IFERROR(RANK(AY24,$AY24:$BH24,0)+COUNTIF($AY24:AY24,AY24)-1,"")</f>
        <v/>
      </c>
      <c r="BJ24" s="225" t="str">
        <f t="shared" si="66"/>
        <v/>
      </c>
      <c r="BK24" s="225" t="str">
        <f t="shared" si="66"/>
        <v/>
      </c>
      <c r="BL24" s="225" t="str">
        <f t="shared" si="66"/>
        <v/>
      </c>
      <c r="BM24" s="225">
        <f t="shared" si="66"/>
        <v>1</v>
      </c>
      <c r="BN24" s="225">
        <f t="shared" si="66"/>
        <v>2</v>
      </c>
      <c r="BO24" s="225">
        <f t="shared" si="66"/>
        <v>3</v>
      </c>
      <c r="BP24" s="225">
        <f t="shared" si="66"/>
        <v>4</v>
      </c>
      <c r="BQ24" s="225">
        <f t="shared" si="66"/>
        <v>5</v>
      </c>
      <c r="BR24" s="225">
        <f t="shared" si="66"/>
        <v>6</v>
      </c>
      <c r="BS24" s="379" t="str">
        <f t="shared" si="27"/>
        <v/>
      </c>
      <c r="BT24" s="377" t="str">
        <f t="shared" si="28"/>
        <v/>
      </c>
      <c r="BU24" s="377" t="str">
        <f t="shared" si="29"/>
        <v>mampu mengenal dunia digital yang ada di sekitarnya, memahami dampak positif dan negatif dari kehadiran perangkat TIK, memiliki etika dalam berkomunikasi di dunia digital, serta mengenal dan menghargai hak karya digital.</v>
      </c>
      <c r="BV24" s="377" t="str">
        <f t="shared" si="30"/>
        <v>mampu memanfaatkan berbagai jenis perangkat TIK yang ada di sekitarnya untuk berkomunikasi, belajar, mengetik, menggambar, berhitung, dan presentasi</v>
      </c>
      <c r="BW24" s="377">
        <f t="shared" si="31"/>
        <v>0</v>
      </c>
      <c r="BX24" s="377">
        <f t="shared" si="32"/>
        <v>0</v>
      </c>
      <c r="BY24" s="377">
        <f t="shared" si="33"/>
        <v>0</v>
      </c>
      <c r="BZ24" s="377">
        <f t="shared" si="34"/>
        <v>0</v>
      </c>
      <c r="CA24" s="377">
        <f t="shared" si="35"/>
        <v>0</v>
      </c>
      <c r="CB24" s="377">
        <f t="shared" si="36"/>
        <v>0</v>
      </c>
      <c r="CC24"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24"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25" spans="1:82" ht="13.5" customHeight="1">
      <c r="A25" s="190"/>
      <c r="B25" s="208">
        <f>'DATA PESERTA DIDIK'!A15</f>
        <v>10</v>
      </c>
      <c r="C25" s="248" t="str">
        <f>'DATA PESERTA DIDIK'!D15</f>
        <v>AZ-ZAHIRA FII'SABILILLAH</v>
      </c>
      <c r="D25" s="297">
        <v>100</v>
      </c>
      <c r="E25" s="297">
        <v>100</v>
      </c>
      <c r="F25" s="297">
        <v>96</v>
      </c>
      <c r="G25" s="297">
        <v>96</v>
      </c>
      <c r="H25" s="297"/>
      <c r="I25" s="297"/>
      <c r="J25" s="297"/>
      <c r="K25" s="297"/>
      <c r="L25" s="297"/>
      <c r="M25" s="297"/>
      <c r="N25" s="252">
        <f t="shared" si="12"/>
        <v>98</v>
      </c>
      <c r="O25" s="298"/>
      <c r="P25" s="251">
        <v>96</v>
      </c>
      <c r="Q25" s="252">
        <f t="shared" si="6"/>
        <v>96</v>
      </c>
      <c r="R25" s="252">
        <f t="shared" si="7"/>
        <v>97.333333333333329</v>
      </c>
      <c r="S25" s="190"/>
      <c r="T25" s="190"/>
      <c r="U25" s="253">
        <f t="shared" ref="U25:AD25" si="67">IF(D25&gt;=$R$16,D25,"")</f>
        <v>100</v>
      </c>
      <c r="V25" s="253">
        <f t="shared" si="67"/>
        <v>100</v>
      </c>
      <c r="W25" s="253">
        <f t="shared" si="67"/>
        <v>96</v>
      </c>
      <c r="X25" s="253">
        <f t="shared" si="67"/>
        <v>96</v>
      </c>
      <c r="Y25" s="253" t="str">
        <f t="shared" si="67"/>
        <v/>
      </c>
      <c r="Z25" s="253" t="str">
        <f t="shared" si="67"/>
        <v/>
      </c>
      <c r="AA25" s="253" t="str">
        <f t="shared" si="67"/>
        <v/>
      </c>
      <c r="AB25" s="253" t="str">
        <f t="shared" si="67"/>
        <v/>
      </c>
      <c r="AC25" s="253" t="str">
        <f t="shared" si="67"/>
        <v/>
      </c>
      <c r="AD25" s="253" t="str">
        <f t="shared" si="67"/>
        <v/>
      </c>
      <c r="AE25" s="254">
        <f t="shared" ref="AE25:AN25" si="68">IFERROR(RANK(U25,$U25:$AD25,0)+COUNTIF($U25:U25,U25)-1,"")</f>
        <v>1</v>
      </c>
      <c r="AF25" s="254">
        <f t="shared" si="68"/>
        <v>2</v>
      </c>
      <c r="AG25" s="254">
        <f t="shared" si="68"/>
        <v>3</v>
      </c>
      <c r="AH25" s="254">
        <f t="shared" si="68"/>
        <v>4</v>
      </c>
      <c r="AI25" s="254" t="str">
        <f t="shared" si="68"/>
        <v/>
      </c>
      <c r="AJ25" s="254" t="str">
        <f t="shared" si="68"/>
        <v/>
      </c>
      <c r="AK25" s="254" t="str">
        <f t="shared" si="68"/>
        <v/>
      </c>
      <c r="AL25" s="254" t="str">
        <f t="shared" si="68"/>
        <v/>
      </c>
      <c r="AM25" s="254" t="str">
        <f t="shared" si="68"/>
        <v/>
      </c>
      <c r="AN25" s="254" t="str">
        <f t="shared" si="68"/>
        <v/>
      </c>
      <c r="AO25" s="379" t="str">
        <f t="shared" si="15"/>
        <v>mampu memanfaatkan berbagai jenis perangkat TIK yang ada di sekitarnya untuk berkomunikasi, belajar, mengetik, menggambar, berhitung, dan presentasi, dan menerapkan praktik baik yang memperhatikan aspek kesehatan, kenyamanan, keamanan, dan keselamatan.</v>
      </c>
      <c r="AP25"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5" s="380" t="str">
        <f t="shared" si="17"/>
        <v/>
      </c>
      <c r="AR25" s="380" t="str">
        <f t="shared" si="18"/>
        <v/>
      </c>
      <c r="AS25" s="380" t="str">
        <f t="shared" si="19"/>
        <v/>
      </c>
      <c r="AT25" s="380" t="str">
        <f t="shared" si="20"/>
        <v/>
      </c>
      <c r="AU25" s="380" t="str">
        <f t="shared" si="21"/>
        <v/>
      </c>
      <c r="AV25" s="380" t="str">
        <f t="shared" si="22"/>
        <v/>
      </c>
      <c r="AW25" s="380" t="str">
        <f t="shared" si="23"/>
        <v/>
      </c>
      <c r="AX25" s="380" t="str">
        <f t="shared" si="24"/>
        <v/>
      </c>
      <c r="AY25" s="299" t="str">
        <f t="shared" ref="AY25:BH25" si="69">IF(D25&lt;$R$16,D25,"")</f>
        <v/>
      </c>
      <c r="AZ25" s="299" t="str">
        <f t="shared" si="69"/>
        <v/>
      </c>
      <c r="BA25" s="299" t="str">
        <f t="shared" si="69"/>
        <v/>
      </c>
      <c r="BB25" s="299" t="str">
        <f t="shared" si="69"/>
        <v/>
      </c>
      <c r="BC25" s="299">
        <f t="shared" si="69"/>
        <v>0</v>
      </c>
      <c r="BD25" s="299">
        <f t="shared" si="69"/>
        <v>0</v>
      </c>
      <c r="BE25" s="299">
        <f t="shared" si="69"/>
        <v>0</v>
      </c>
      <c r="BF25" s="299">
        <f t="shared" si="69"/>
        <v>0</v>
      </c>
      <c r="BG25" s="299">
        <f t="shared" si="69"/>
        <v>0</v>
      </c>
      <c r="BH25" s="299">
        <f t="shared" si="69"/>
        <v>0</v>
      </c>
      <c r="BI25" s="225" t="str">
        <f t="shared" ref="BI25:BR25" si="70">IFERROR(RANK(AY25,$AY25:$BH25,0)+COUNTIF($AY25:AY25,AY25)-1,"")</f>
        <v/>
      </c>
      <c r="BJ25" s="225" t="str">
        <f t="shared" si="70"/>
        <v/>
      </c>
      <c r="BK25" s="225" t="str">
        <f t="shared" si="70"/>
        <v/>
      </c>
      <c r="BL25" s="225" t="str">
        <f t="shared" si="70"/>
        <v/>
      </c>
      <c r="BM25" s="225">
        <f t="shared" si="70"/>
        <v>1</v>
      </c>
      <c r="BN25" s="225">
        <f t="shared" si="70"/>
        <v>2</v>
      </c>
      <c r="BO25" s="225">
        <f t="shared" si="70"/>
        <v>3</v>
      </c>
      <c r="BP25" s="225">
        <f t="shared" si="70"/>
        <v>4</v>
      </c>
      <c r="BQ25" s="225">
        <f t="shared" si="70"/>
        <v>5</v>
      </c>
      <c r="BR25" s="225">
        <f t="shared" si="70"/>
        <v>6</v>
      </c>
      <c r="BS25" s="379" t="str">
        <f t="shared" si="27"/>
        <v/>
      </c>
      <c r="BT25" s="377" t="str">
        <f t="shared" si="28"/>
        <v/>
      </c>
      <c r="BU25" s="377" t="str">
        <f t="shared" si="29"/>
        <v>mampu mengenal dunia digital yang ada di sekitarnya, memahami dampak positif dan negatif dari kehadiran perangkat TIK, memiliki etika dalam berkomunikasi di dunia digital, serta mengenal dan menghargai hak karya digital.</v>
      </c>
      <c r="BV25" s="377" t="str">
        <f t="shared" si="30"/>
        <v>mampu memanfaatkan berbagai jenis perangkat TIK yang ada di sekitarnya untuk berkomunikasi, belajar, mengetik, menggambar, berhitung, dan presentasi</v>
      </c>
      <c r="BW25" s="377">
        <f t="shared" si="31"/>
        <v>0</v>
      </c>
      <c r="BX25" s="377">
        <f t="shared" si="32"/>
        <v>0</v>
      </c>
      <c r="BY25" s="377">
        <f t="shared" si="33"/>
        <v>0</v>
      </c>
      <c r="BZ25" s="377">
        <f t="shared" si="34"/>
        <v>0</v>
      </c>
      <c r="CA25" s="377">
        <f t="shared" si="35"/>
        <v>0</v>
      </c>
      <c r="CB25" s="377">
        <f t="shared" si="36"/>
        <v>0</v>
      </c>
      <c r="CC25"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25"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26" spans="1:82" ht="13.5" customHeight="1">
      <c r="A26" s="190"/>
      <c r="B26" s="208">
        <f>'DATA PESERTA DIDIK'!A16</f>
        <v>11</v>
      </c>
      <c r="C26" s="248" t="str">
        <f>'DATA PESERTA DIDIK'!D16</f>
        <v>CHERYL FELICIA PUTRI</v>
      </c>
      <c r="D26" s="297">
        <v>100</v>
      </c>
      <c r="E26" s="297">
        <v>94</v>
      </c>
      <c r="F26" s="297">
        <v>96</v>
      </c>
      <c r="G26" s="297">
        <v>90</v>
      </c>
      <c r="H26" s="297"/>
      <c r="I26" s="297"/>
      <c r="J26" s="297"/>
      <c r="K26" s="297"/>
      <c r="L26" s="297"/>
      <c r="M26" s="297"/>
      <c r="N26" s="252">
        <f t="shared" si="12"/>
        <v>95</v>
      </c>
      <c r="O26" s="298"/>
      <c r="P26" s="251">
        <v>90</v>
      </c>
      <c r="Q26" s="252">
        <f t="shared" si="6"/>
        <v>90</v>
      </c>
      <c r="R26" s="252">
        <f t="shared" si="7"/>
        <v>93.333333333333329</v>
      </c>
      <c r="S26" s="190"/>
      <c r="T26" s="190"/>
      <c r="U26" s="253">
        <f t="shared" ref="U26:AD26" si="71">IF(D26&gt;=$R$16,D26,"")</f>
        <v>100</v>
      </c>
      <c r="V26" s="253">
        <f t="shared" si="71"/>
        <v>94</v>
      </c>
      <c r="W26" s="253">
        <f t="shared" si="71"/>
        <v>96</v>
      </c>
      <c r="X26" s="253" t="str">
        <f t="shared" si="71"/>
        <v/>
      </c>
      <c r="Y26" s="253" t="str">
        <f t="shared" si="71"/>
        <v/>
      </c>
      <c r="Z26" s="253" t="str">
        <f t="shared" si="71"/>
        <v/>
      </c>
      <c r="AA26" s="253" t="str">
        <f t="shared" si="71"/>
        <v/>
      </c>
      <c r="AB26" s="253" t="str">
        <f t="shared" si="71"/>
        <v/>
      </c>
      <c r="AC26" s="253" t="str">
        <f t="shared" si="71"/>
        <v/>
      </c>
      <c r="AD26" s="253" t="str">
        <f t="shared" si="71"/>
        <v/>
      </c>
      <c r="AE26" s="254">
        <f t="shared" ref="AE26:AN26" si="72">IFERROR(RANK(U26,$U26:$AD26,0)+COUNTIF($U26:U26,U26)-1,"")</f>
        <v>1</v>
      </c>
      <c r="AF26" s="254">
        <f t="shared" si="72"/>
        <v>3</v>
      </c>
      <c r="AG26" s="254">
        <f t="shared" si="72"/>
        <v>2</v>
      </c>
      <c r="AH26" s="254" t="str">
        <f t="shared" si="72"/>
        <v/>
      </c>
      <c r="AI26" s="254" t="str">
        <f t="shared" si="72"/>
        <v/>
      </c>
      <c r="AJ26" s="254" t="str">
        <f t="shared" si="72"/>
        <v/>
      </c>
      <c r="AK26" s="254" t="str">
        <f t="shared" si="72"/>
        <v/>
      </c>
      <c r="AL26" s="254" t="str">
        <f t="shared" si="72"/>
        <v/>
      </c>
      <c r="AM26" s="254" t="str">
        <f t="shared" si="72"/>
        <v/>
      </c>
      <c r="AN26" s="254" t="str">
        <f t="shared" si="72"/>
        <v/>
      </c>
      <c r="AO26" s="379" t="str">
        <f t="shared" si="15"/>
        <v>mampu memanfaatkan berbagai jenis perangkat TIK yang ada di sekitarnya untuk berkomunikasi, belajar, mengetik, menggambar, berhitung, dan presentasi, dan menerapkan praktik baik yang memperhatikan aspek kesehatan, kenyamanan, keamanan, dan keselamatan.</v>
      </c>
      <c r="AP26"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6" s="380" t="str">
        <f t="shared" si="17"/>
        <v>mampu mengenal dunia digital yang ada di sekitarnya, memahami dampak positif dan negatif dari kehadiran perangkat TIK, memiliki etika dalam berkomunikasi di dunia digital, serta mengenal dan menghargai hak karya digital.</v>
      </c>
      <c r="AR26" s="380" t="str">
        <f t="shared" si="18"/>
        <v/>
      </c>
      <c r="AS26" s="380" t="str">
        <f t="shared" si="19"/>
        <v/>
      </c>
      <c r="AT26" s="380" t="str">
        <f t="shared" si="20"/>
        <v/>
      </c>
      <c r="AU26" s="380" t="str">
        <f t="shared" si="21"/>
        <v/>
      </c>
      <c r="AV26" s="380" t="str">
        <f t="shared" si="22"/>
        <v/>
      </c>
      <c r="AW26" s="380" t="str">
        <f t="shared" si="23"/>
        <v/>
      </c>
      <c r="AX26" s="380" t="str">
        <f t="shared" si="24"/>
        <v/>
      </c>
      <c r="AY26" s="299" t="str">
        <f t="shared" ref="AY26:BH26" si="73">IF(D26&lt;$R$16,D26,"")</f>
        <v/>
      </c>
      <c r="AZ26" s="299" t="str">
        <f t="shared" si="73"/>
        <v/>
      </c>
      <c r="BA26" s="299" t="str">
        <f t="shared" si="73"/>
        <v/>
      </c>
      <c r="BB26" s="299">
        <f t="shared" si="73"/>
        <v>90</v>
      </c>
      <c r="BC26" s="299">
        <f t="shared" si="73"/>
        <v>0</v>
      </c>
      <c r="BD26" s="299">
        <f t="shared" si="73"/>
        <v>0</v>
      </c>
      <c r="BE26" s="299">
        <f t="shared" si="73"/>
        <v>0</v>
      </c>
      <c r="BF26" s="299">
        <f t="shared" si="73"/>
        <v>0</v>
      </c>
      <c r="BG26" s="299">
        <f t="shared" si="73"/>
        <v>0</v>
      </c>
      <c r="BH26" s="299">
        <f t="shared" si="73"/>
        <v>0</v>
      </c>
      <c r="BI26" s="225" t="str">
        <f t="shared" ref="BI26:BR26" si="74">IFERROR(RANK(AY26,$AY26:$BH26,0)+COUNTIF($AY26:AY26,AY26)-1,"")</f>
        <v/>
      </c>
      <c r="BJ26" s="225" t="str">
        <f t="shared" si="74"/>
        <v/>
      </c>
      <c r="BK26" s="225" t="str">
        <f t="shared" si="74"/>
        <v/>
      </c>
      <c r="BL26" s="225">
        <f t="shared" si="74"/>
        <v>1</v>
      </c>
      <c r="BM26" s="225">
        <f t="shared" si="74"/>
        <v>2</v>
      </c>
      <c r="BN26" s="225">
        <f t="shared" si="74"/>
        <v>3</v>
      </c>
      <c r="BO26" s="225">
        <f t="shared" si="74"/>
        <v>4</v>
      </c>
      <c r="BP26" s="225">
        <f t="shared" si="74"/>
        <v>5</v>
      </c>
      <c r="BQ26" s="225">
        <f t="shared" si="74"/>
        <v>6</v>
      </c>
      <c r="BR26" s="225">
        <f t="shared" si="74"/>
        <v>7</v>
      </c>
      <c r="BS26" s="379" t="str">
        <f t="shared" si="27"/>
        <v/>
      </c>
      <c r="BT26" s="377" t="str">
        <f t="shared" si="28"/>
        <v/>
      </c>
      <c r="BU26" s="377" t="str">
        <f t="shared" si="29"/>
        <v/>
      </c>
      <c r="BV26" s="377" t="str">
        <f t="shared" si="30"/>
        <v>mampu memanfaatkan berbagai jenis perangkat TIK yang ada di sekitarnya untuk berkomunikasi, belajar, mengetik, menggambar, berhitung, dan presentasi</v>
      </c>
      <c r="BW26" s="377">
        <f t="shared" si="31"/>
        <v>0</v>
      </c>
      <c r="BX26" s="377">
        <f t="shared" si="32"/>
        <v>0</v>
      </c>
      <c r="BY26" s="377">
        <f t="shared" si="33"/>
        <v>0</v>
      </c>
      <c r="BZ26" s="377">
        <f t="shared" si="34"/>
        <v>0</v>
      </c>
      <c r="CA26" s="377">
        <f t="shared" si="35"/>
        <v>0</v>
      </c>
      <c r="CB26" s="377">
        <f t="shared" si="36"/>
        <v>0</v>
      </c>
      <c r="CC26"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26" s="257" t="str">
        <f t="shared" si="38"/>
        <v>Kompetensi dalam hal mampu memanfaatkan berbagai jenis perangkat TIK yang ada di sekitarnya untuk berkomunikasi, belajar, mengetik, menggambar, berhitung, dan presentasi, perlu ditingkatkan</v>
      </c>
    </row>
    <row r="27" spans="1:82" ht="13.5" customHeight="1">
      <c r="A27" s="190"/>
      <c r="B27" s="208">
        <f>'DATA PESERTA DIDIK'!A17</f>
        <v>12</v>
      </c>
      <c r="C27" s="248" t="str">
        <f>'DATA PESERTA DIDIK'!D17</f>
        <v>CINTAKHANZA ARFINZA GHANIYYA</v>
      </c>
      <c r="D27" s="297">
        <v>100</v>
      </c>
      <c r="E27" s="297">
        <v>100</v>
      </c>
      <c r="F27" s="297">
        <v>96.428571428571431</v>
      </c>
      <c r="G27" s="297">
        <v>92</v>
      </c>
      <c r="H27" s="297"/>
      <c r="I27" s="297"/>
      <c r="J27" s="297"/>
      <c r="K27" s="297"/>
      <c r="L27" s="297"/>
      <c r="M27" s="297"/>
      <c r="N27" s="252">
        <f t="shared" si="12"/>
        <v>97.107142857142861</v>
      </c>
      <c r="O27" s="298"/>
      <c r="P27" s="251">
        <v>92</v>
      </c>
      <c r="Q27" s="252">
        <f t="shared" si="6"/>
        <v>92</v>
      </c>
      <c r="R27" s="252">
        <f t="shared" si="7"/>
        <v>95.404761904761912</v>
      </c>
      <c r="S27" s="190"/>
      <c r="T27" s="190"/>
      <c r="U27" s="253">
        <f t="shared" ref="U27:AD27" si="75">IF(D27&gt;=$R$16,D27,"")</f>
        <v>100</v>
      </c>
      <c r="V27" s="253">
        <f t="shared" si="75"/>
        <v>100</v>
      </c>
      <c r="W27" s="253">
        <f t="shared" si="75"/>
        <v>96.428571428571431</v>
      </c>
      <c r="X27" s="253">
        <f t="shared" si="75"/>
        <v>92</v>
      </c>
      <c r="Y27" s="253" t="str">
        <f t="shared" si="75"/>
        <v/>
      </c>
      <c r="Z27" s="253" t="str">
        <f t="shared" si="75"/>
        <v/>
      </c>
      <c r="AA27" s="253" t="str">
        <f t="shared" si="75"/>
        <v/>
      </c>
      <c r="AB27" s="253" t="str">
        <f t="shared" si="75"/>
        <v/>
      </c>
      <c r="AC27" s="253" t="str">
        <f t="shared" si="75"/>
        <v/>
      </c>
      <c r="AD27" s="253" t="str">
        <f t="shared" si="75"/>
        <v/>
      </c>
      <c r="AE27" s="254">
        <f t="shared" ref="AE27:AN27" si="76">IFERROR(RANK(U27,$U27:$AD27,0)+COUNTIF($U27:U27,U27)-1,"")</f>
        <v>1</v>
      </c>
      <c r="AF27" s="254">
        <f t="shared" si="76"/>
        <v>2</v>
      </c>
      <c r="AG27" s="254">
        <f t="shared" si="76"/>
        <v>3</v>
      </c>
      <c r="AH27" s="254">
        <f t="shared" si="76"/>
        <v>4</v>
      </c>
      <c r="AI27" s="254" t="str">
        <f t="shared" si="76"/>
        <v/>
      </c>
      <c r="AJ27" s="254" t="str">
        <f t="shared" si="76"/>
        <v/>
      </c>
      <c r="AK27" s="254" t="str">
        <f t="shared" si="76"/>
        <v/>
      </c>
      <c r="AL27" s="254" t="str">
        <f t="shared" si="76"/>
        <v/>
      </c>
      <c r="AM27" s="254" t="str">
        <f t="shared" si="76"/>
        <v/>
      </c>
      <c r="AN27" s="254" t="str">
        <f t="shared" si="76"/>
        <v/>
      </c>
      <c r="AO27" s="379" t="str">
        <f t="shared" si="15"/>
        <v>mampu memanfaatkan berbagai jenis perangkat TIK yang ada di sekitarnya untuk berkomunikasi, belajar, mengetik, menggambar, berhitung, dan presentasi, dan menerapkan praktik baik yang memperhatikan aspek kesehatan, kenyamanan, keamanan, dan keselamatan.</v>
      </c>
      <c r="AP27"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7" s="380" t="str">
        <f t="shared" si="17"/>
        <v>mampu mengenal dunia digital yang ada di sekitarnya, memahami dampak positif dan negatif dari kehadiran perangkat TIK, memiliki etika dalam berkomunikasi di dunia digital, serta mengenal dan menghargai hak karya digital.</v>
      </c>
      <c r="AR27" s="380" t="str">
        <f t="shared" si="18"/>
        <v/>
      </c>
      <c r="AS27" s="380" t="str">
        <f t="shared" si="19"/>
        <v/>
      </c>
      <c r="AT27" s="380" t="str">
        <f t="shared" si="20"/>
        <v/>
      </c>
      <c r="AU27" s="380" t="str">
        <f t="shared" si="21"/>
        <v/>
      </c>
      <c r="AV27" s="380" t="str">
        <f t="shared" si="22"/>
        <v/>
      </c>
      <c r="AW27" s="380" t="str">
        <f t="shared" si="23"/>
        <v/>
      </c>
      <c r="AX27" s="380" t="str">
        <f t="shared" si="24"/>
        <v/>
      </c>
      <c r="AY27" s="299" t="str">
        <f t="shared" ref="AY27:BH27" si="77">IF(D27&lt;$R$16,D27,"")</f>
        <v/>
      </c>
      <c r="AZ27" s="299" t="str">
        <f t="shared" si="77"/>
        <v/>
      </c>
      <c r="BA27" s="299" t="str">
        <f t="shared" si="77"/>
        <v/>
      </c>
      <c r="BB27" s="299" t="str">
        <f t="shared" si="77"/>
        <v/>
      </c>
      <c r="BC27" s="299">
        <f t="shared" si="77"/>
        <v>0</v>
      </c>
      <c r="BD27" s="299">
        <f t="shared" si="77"/>
        <v>0</v>
      </c>
      <c r="BE27" s="299">
        <f t="shared" si="77"/>
        <v>0</v>
      </c>
      <c r="BF27" s="299">
        <f t="shared" si="77"/>
        <v>0</v>
      </c>
      <c r="BG27" s="299">
        <f t="shared" si="77"/>
        <v>0</v>
      </c>
      <c r="BH27" s="299">
        <f t="shared" si="77"/>
        <v>0</v>
      </c>
      <c r="BI27" s="225" t="str">
        <f t="shared" ref="BI27:BR27" si="78">IFERROR(RANK(AY27,$AY27:$BH27,0)+COUNTIF($AY27:AY27,AY27)-1,"")</f>
        <v/>
      </c>
      <c r="BJ27" s="225" t="str">
        <f t="shared" si="78"/>
        <v/>
      </c>
      <c r="BK27" s="225" t="str">
        <f t="shared" si="78"/>
        <v/>
      </c>
      <c r="BL27" s="225" t="str">
        <f t="shared" si="78"/>
        <v/>
      </c>
      <c r="BM27" s="225">
        <f t="shared" si="78"/>
        <v>1</v>
      </c>
      <c r="BN27" s="225">
        <f t="shared" si="78"/>
        <v>2</v>
      </c>
      <c r="BO27" s="225">
        <f t="shared" si="78"/>
        <v>3</v>
      </c>
      <c r="BP27" s="225">
        <f t="shared" si="78"/>
        <v>4</v>
      </c>
      <c r="BQ27" s="225">
        <f t="shared" si="78"/>
        <v>5</v>
      </c>
      <c r="BR27" s="225">
        <f t="shared" si="78"/>
        <v>6</v>
      </c>
      <c r="BS27" s="379" t="str">
        <f t="shared" si="27"/>
        <v/>
      </c>
      <c r="BT27" s="377" t="str">
        <f t="shared" si="28"/>
        <v/>
      </c>
      <c r="BU27" s="377" t="str">
        <f t="shared" si="29"/>
        <v/>
      </c>
      <c r="BV27" s="377" t="str">
        <f t="shared" si="30"/>
        <v>mampu memanfaatkan berbagai jenis perangkat TIK yang ada di sekitarnya untuk berkomunikasi, belajar, mengetik, menggambar, berhitung, dan presentasi</v>
      </c>
      <c r="BW27" s="377">
        <f t="shared" si="31"/>
        <v>0</v>
      </c>
      <c r="BX27" s="377">
        <f t="shared" si="32"/>
        <v>0</v>
      </c>
      <c r="BY27" s="377">
        <f t="shared" si="33"/>
        <v>0</v>
      </c>
      <c r="BZ27" s="377">
        <f t="shared" si="34"/>
        <v>0</v>
      </c>
      <c r="CA27" s="377">
        <f t="shared" si="35"/>
        <v>0</v>
      </c>
      <c r="CB27" s="377">
        <f t="shared" si="36"/>
        <v>0</v>
      </c>
      <c r="CC27"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27" s="257" t="str">
        <f t="shared" si="38"/>
        <v>Kompetensi dalam hal mampu memanfaatkan berbagai jenis perangkat TIK yang ada di sekitarnya untuk berkomunikasi, belajar, mengetik, menggambar, berhitung, dan presentasi, perlu ditingkatkan</v>
      </c>
    </row>
    <row r="28" spans="1:82" ht="13.5" customHeight="1">
      <c r="A28" s="190"/>
      <c r="B28" s="208">
        <f>'DATA PESERTA DIDIK'!A18</f>
        <v>13</v>
      </c>
      <c r="C28" s="248" t="str">
        <f>'DATA PESERTA DIDIK'!D18</f>
        <v>DAFFA FAIRUZ HIDAYANTO</v>
      </c>
      <c r="D28" s="297">
        <v>96</v>
      </c>
      <c r="E28" s="297">
        <v>94</v>
      </c>
      <c r="F28" s="297">
        <v>91.964285714285722</v>
      </c>
      <c r="G28" s="297">
        <v>92</v>
      </c>
      <c r="H28" s="297"/>
      <c r="I28" s="297"/>
      <c r="J28" s="297"/>
      <c r="K28" s="297"/>
      <c r="L28" s="297"/>
      <c r="M28" s="297"/>
      <c r="N28" s="252">
        <f t="shared" si="12"/>
        <v>93.491071428571431</v>
      </c>
      <c r="O28" s="298"/>
      <c r="P28" s="251">
        <v>92</v>
      </c>
      <c r="Q28" s="252">
        <f t="shared" si="6"/>
        <v>92</v>
      </c>
      <c r="R28" s="252">
        <f t="shared" si="7"/>
        <v>92.994047619047635</v>
      </c>
      <c r="S28" s="190"/>
      <c r="T28" s="190"/>
      <c r="U28" s="253">
        <f t="shared" ref="U28:AD28" si="79">IF(D28&gt;=$R$16,D28,"")</f>
        <v>96</v>
      </c>
      <c r="V28" s="253">
        <f t="shared" si="79"/>
        <v>94</v>
      </c>
      <c r="W28" s="253">
        <f t="shared" si="79"/>
        <v>91.964285714285722</v>
      </c>
      <c r="X28" s="253">
        <f t="shared" si="79"/>
        <v>92</v>
      </c>
      <c r="Y28" s="253" t="str">
        <f t="shared" si="79"/>
        <v/>
      </c>
      <c r="Z28" s="253" t="str">
        <f t="shared" si="79"/>
        <v/>
      </c>
      <c r="AA28" s="253" t="str">
        <f t="shared" si="79"/>
        <v/>
      </c>
      <c r="AB28" s="253" t="str">
        <f t="shared" si="79"/>
        <v/>
      </c>
      <c r="AC28" s="253" t="str">
        <f t="shared" si="79"/>
        <v/>
      </c>
      <c r="AD28" s="253" t="str">
        <f t="shared" si="79"/>
        <v/>
      </c>
      <c r="AE28" s="254">
        <f t="shared" ref="AE28:AN28" si="80">IFERROR(RANK(U28,$U28:$AD28,0)+COUNTIF($U28:U28,U28)-1,"")</f>
        <v>1</v>
      </c>
      <c r="AF28" s="254">
        <f t="shared" si="80"/>
        <v>2</v>
      </c>
      <c r="AG28" s="254">
        <f t="shared" si="80"/>
        <v>4</v>
      </c>
      <c r="AH28" s="254">
        <f t="shared" si="80"/>
        <v>3</v>
      </c>
      <c r="AI28" s="254" t="str">
        <f t="shared" si="80"/>
        <v/>
      </c>
      <c r="AJ28" s="254" t="str">
        <f t="shared" si="80"/>
        <v/>
      </c>
      <c r="AK28" s="254" t="str">
        <f t="shared" si="80"/>
        <v/>
      </c>
      <c r="AL28" s="254" t="str">
        <f t="shared" si="80"/>
        <v/>
      </c>
      <c r="AM28" s="254" t="str">
        <f t="shared" si="80"/>
        <v/>
      </c>
      <c r="AN28" s="254" t="str">
        <f t="shared" si="80"/>
        <v/>
      </c>
      <c r="AO28" s="379" t="str">
        <f t="shared" si="15"/>
        <v>mampu memanfaatkan berbagai jenis perangkat TIK yang ada di sekitarnya untuk berkomunikasi, belajar, mengetik, menggambar, berhitung, dan presentasi, dan menerapkan praktik baik yang memperhatikan aspek kesehatan, kenyamanan, keamanan, dan keselamatan.</v>
      </c>
      <c r="AP28"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28" s="380" t="str">
        <f t="shared" si="17"/>
        <v/>
      </c>
      <c r="AR28" s="380" t="str">
        <f t="shared" si="18"/>
        <v/>
      </c>
      <c r="AS28" s="380" t="str">
        <f t="shared" si="19"/>
        <v/>
      </c>
      <c r="AT28" s="380" t="str">
        <f t="shared" si="20"/>
        <v/>
      </c>
      <c r="AU28" s="380" t="str">
        <f t="shared" si="21"/>
        <v/>
      </c>
      <c r="AV28" s="380" t="str">
        <f t="shared" si="22"/>
        <v/>
      </c>
      <c r="AW28" s="380" t="str">
        <f t="shared" si="23"/>
        <v/>
      </c>
      <c r="AX28" s="380" t="str">
        <f t="shared" si="24"/>
        <v/>
      </c>
      <c r="AY28" s="299" t="str">
        <f t="shared" ref="AY28:BH28" si="81">IF(D28&lt;$R$16,D28,"")</f>
        <v/>
      </c>
      <c r="AZ28" s="299" t="str">
        <f t="shared" si="81"/>
        <v/>
      </c>
      <c r="BA28" s="299" t="str">
        <f t="shared" si="81"/>
        <v/>
      </c>
      <c r="BB28" s="299" t="str">
        <f t="shared" si="81"/>
        <v/>
      </c>
      <c r="BC28" s="299">
        <f t="shared" si="81"/>
        <v>0</v>
      </c>
      <c r="BD28" s="299">
        <f t="shared" si="81"/>
        <v>0</v>
      </c>
      <c r="BE28" s="299">
        <f t="shared" si="81"/>
        <v>0</v>
      </c>
      <c r="BF28" s="299">
        <f t="shared" si="81"/>
        <v>0</v>
      </c>
      <c r="BG28" s="299">
        <f t="shared" si="81"/>
        <v>0</v>
      </c>
      <c r="BH28" s="299">
        <f t="shared" si="81"/>
        <v>0</v>
      </c>
      <c r="BI28" s="225" t="str">
        <f t="shared" ref="BI28:BR28" si="82">IFERROR(RANK(AY28,$AY28:$BH28,0)+COUNTIF($AY28:AY28,AY28)-1,"")</f>
        <v/>
      </c>
      <c r="BJ28" s="225" t="str">
        <f t="shared" si="82"/>
        <v/>
      </c>
      <c r="BK28" s="225" t="str">
        <f t="shared" si="82"/>
        <v/>
      </c>
      <c r="BL28" s="225" t="str">
        <f t="shared" si="82"/>
        <v/>
      </c>
      <c r="BM28" s="225">
        <f t="shared" si="82"/>
        <v>1</v>
      </c>
      <c r="BN28" s="225">
        <f t="shared" si="82"/>
        <v>2</v>
      </c>
      <c r="BO28" s="225">
        <f t="shared" si="82"/>
        <v>3</v>
      </c>
      <c r="BP28" s="225">
        <f t="shared" si="82"/>
        <v>4</v>
      </c>
      <c r="BQ28" s="225">
        <f t="shared" si="82"/>
        <v>5</v>
      </c>
      <c r="BR28" s="225">
        <f t="shared" si="82"/>
        <v>6</v>
      </c>
      <c r="BS28" s="379" t="str">
        <f t="shared" si="27"/>
        <v/>
      </c>
      <c r="BT28" s="377" t="str">
        <f t="shared" si="28"/>
        <v/>
      </c>
      <c r="BU28" s="377" t="str">
        <f t="shared" si="29"/>
        <v>mampu mengenal dunia digital yang ada di sekitarnya, memahami dampak positif dan negatif dari kehadiran perangkat TIK, memiliki etika dalam berkomunikasi di dunia digital, serta mengenal dan menghargai hak karya digital.</v>
      </c>
      <c r="BV28" s="377" t="str">
        <f t="shared" si="30"/>
        <v>mampu memanfaatkan berbagai jenis perangkat TIK yang ada di sekitarnya untuk berkomunikasi, belajar, mengetik, menggambar, berhitung, dan presentasi</v>
      </c>
      <c r="BW28" s="377">
        <f t="shared" si="31"/>
        <v>0</v>
      </c>
      <c r="BX28" s="377">
        <f t="shared" si="32"/>
        <v>0</v>
      </c>
      <c r="BY28" s="377">
        <f t="shared" si="33"/>
        <v>0</v>
      </c>
      <c r="BZ28" s="377">
        <f t="shared" si="34"/>
        <v>0</v>
      </c>
      <c r="CA28" s="377">
        <f t="shared" si="35"/>
        <v>0</v>
      </c>
      <c r="CB28" s="377">
        <f t="shared" si="36"/>
        <v>0</v>
      </c>
      <c r="CC28"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28"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29" spans="1:82" ht="13.5" customHeight="1">
      <c r="A29" s="190"/>
      <c r="B29" s="208">
        <f>'DATA PESERTA DIDIK'!A19</f>
        <v>14</v>
      </c>
      <c r="C29" s="248" t="str">
        <f>'DATA PESERTA DIDIK'!D19</f>
        <v>DAFFA NAUFAL ALFARIL</v>
      </c>
      <c r="D29" s="297">
        <v>96</v>
      </c>
      <c r="E29" s="297">
        <v>90</v>
      </c>
      <c r="F29" s="297">
        <v>80</v>
      </c>
      <c r="G29" s="297">
        <v>92</v>
      </c>
      <c r="H29" s="297"/>
      <c r="I29" s="297"/>
      <c r="J29" s="297"/>
      <c r="K29" s="297"/>
      <c r="L29" s="297"/>
      <c r="M29" s="297"/>
      <c r="N29" s="252">
        <f t="shared" si="12"/>
        <v>89.5</v>
      </c>
      <c r="O29" s="298"/>
      <c r="P29" s="251">
        <v>92</v>
      </c>
      <c r="Q29" s="252">
        <f t="shared" si="6"/>
        <v>92</v>
      </c>
      <c r="R29" s="252">
        <f t="shared" si="7"/>
        <v>90.333333333333329</v>
      </c>
      <c r="S29" s="190"/>
      <c r="T29" s="190"/>
      <c r="U29" s="253">
        <f t="shared" ref="U29:AD29" si="83">IF(D29&gt;=$R$16,D29,"")</f>
        <v>96</v>
      </c>
      <c r="V29" s="253" t="str">
        <f t="shared" si="83"/>
        <v/>
      </c>
      <c r="W29" s="253" t="str">
        <f t="shared" si="83"/>
        <v/>
      </c>
      <c r="X29" s="253">
        <f t="shared" si="83"/>
        <v>92</v>
      </c>
      <c r="Y29" s="253" t="str">
        <f t="shared" si="83"/>
        <v/>
      </c>
      <c r="Z29" s="253" t="str">
        <f t="shared" si="83"/>
        <v/>
      </c>
      <c r="AA29" s="253" t="str">
        <f t="shared" si="83"/>
        <v/>
      </c>
      <c r="AB29" s="253" t="str">
        <f t="shared" si="83"/>
        <v/>
      </c>
      <c r="AC29" s="253" t="str">
        <f t="shared" si="83"/>
        <v/>
      </c>
      <c r="AD29" s="253" t="str">
        <f t="shared" si="83"/>
        <v/>
      </c>
      <c r="AE29" s="254">
        <f t="shared" ref="AE29:AN29" si="84">IFERROR(RANK(U29,$U29:$AD29,0)+COUNTIF($U29:U29,U29)-1,"")</f>
        <v>1</v>
      </c>
      <c r="AF29" s="254" t="str">
        <f t="shared" si="84"/>
        <v/>
      </c>
      <c r="AG29" s="254" t="str">
        <f t="shared" si="84"/>
        <v/>
      </c>
      <c r="AH29" s="254">
        <f t="shared" si="84"/>
        <v>2</v>
      </c>
      <c r="AI29" s="254" t="str">
        <f t="shared" si="84"/>
        <v/>
      </c>
      <c r="AJ29" s="254" t="str">
        <f t="shared" si="84"/>
        <v/>
      </c>
      <c r="AK29" s="254" t="str">
        <f t="shared" si="84"/>
        <v/>
      </c>
      <c r="AL29" s="254" t="str">
        <f t="shared" si="84"/>
        <v/>
      </c>
      <c r="AM29" s="254" t="str">
        <f t="shared" si="84"/>
        <v/>
      </c>
      <c r="AN29" s="254" t="str">
        <f t="shared" si="84"/>
        <v/>
      </c>
      <c r="AO29" s="379" t="str">
        <f t="shared" si="15"/>
        <v>mampu memanfaatkan berbagai jenis perangkat TIK yang ada di sekitarnya untuk berkomunikasi, belajar, mengetik, menggambar, berhitung, dan presentasi, dan menerapkan praktik baik yang memperhatikan aspek kesehatan, kenyamanan, keamanan, dan keselamatan.</v>
      </c>
      <c r="AP29" s="380" t="str">
        <f t="shared" si="16"/>
        <v/>
      </c>
      <c r="AQ29" s="380" t="str">
        <f t="shared" si="17"/>
        <v/>
      </c>
      <c r="AR29" s="380" t="str">
        <f t="shared" si="18"/>
        <v>mampu memanfaatkan berbagai jenis perangkat TIK yang ada di sekitarnya untuk berkomunikasi, belajar, mengetik, menggambar, berhitung, dan presentasi</v>
      </c>
      <c r="AS29" s="380" t="str">
        <f t="shared" si="19"/>
        <v/>
      </c>
      <c r="AT29" s="380" t="str">
        <f t="shared" si="20"/>
        <v/>
      </c>
      <c r="AU29" s="380" t="str">
        <f t="shared" si="21"/>
        <v/>
      </c>
      <c r="AV29" s="380" t="str">
        <f t="shared" si="22"/>
        <v/>
      </c>
      <c r="AW29" s="380" t="str">
        <f t="shared" si="23"/>
        <v/>
      </c>
      <c r="AX29" s="380" t="str">
        <f t="shared" si="24"/>
        <v/>
      </c>
      <c r="AY29" s="299" t="str">
        <f t="shared" ref="AY29:BH29" si="85">IF(D29&lt;$R$16,D29,"")</f>
        <v/>
      </c>
      <c r="AZ29" s="299">
        <f t="shared" si="85"/>
        <v>90</v>
      </c>
      <c r="BA29" s="299">
        <f t="shared" si="85"/>
        <v>80</v>
      </c>
      <c r="BB29" s="299" t="str">
        <f t="shared" si="85"/>
        <v/>
      </c>
      <c r="BC29" s="299">
        <f t="shared" si="85"/>
        <v>0</v>
      </c>
      <c r="BD29" s="299">
        <f t="shared" si="85"/>
        <v>0</v>
      </c>
      <c r="BE29" s="299">
        <f t="shared" si="85"/>
        <v>0</v>
      </c>
      <c r="BF29" s="299">
        <f t="shared" si="85"/>
        <v>0</v>
      </c>
      <c r="BG29" s="299">
        <f t="shared" si="85"/>
        <v>0</v>
      </c>
      <c r="BH29" s="299">
        <f t="shared" si="85"/>
        <v>0</v>
      </c>
      <c r="BI29" s="225" t="str">
        <f t="shared" ref="BI29:BR29" si="86">IFERROR(RANK(AY29,$AY29:$BH29,0)+COUNTIF($AY29:AY29,AY29)-1,"")</f>
        <v/>
      </c>
      <c r="BJ29" s="225">
        <f t="shared" si="86"/>
        <v>1</v>
      </c>
      <c r="BK29" s="225">
        <f t="shared" si="86"/>
        <v>2</v>
      </c>
      <c r="BL29" s="225" t="str">
        <f t="shared" si="86"/>
        <v/>
      </c>
      <c r="BM29" s="225">
        <f t="shared" si="86"/>
        <v>3</v>
      </c>
      <c r="BN29" s="225">
        <f t="shared" si="86"/>
        <v>4</v>
      </c>
      <c r="BO29" s="225">
        <f t="shared" si="86"/>
        <v>5</v>
      </c>
      <c r="BP29" s="225">
        <f t="shared" si="86"/>
        <v>6</v>
      </c>
      <c r="BQ29" s="225">
        <f t="shared" si="86"/>
        <v>7</v>
      </c>
      <c r="BR29" s="225">
        <f t="shared" si="86"/>
        <v>8</v>
      </c>
      <c r="BS29" s="379" t="str">
        <f t="shared" si="27"/>
        <v/>
      </c>
      <c r="BT29"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29" s="377" t="str">
        <f t="shared" si="29"/>
        <v>mampu mengenal dunia digital yang ada di sekitarnya, memahami dampak positif dan negatif dari kehadiran perangkat TIK, memiliki etika dalam berkomunikasi di dunia digital, serta mengenal dan menghargai hak karya digital.</v>
      </c>
      <c r="BV29" s="377" t="str">
        <f t="shared" si="30"/>
        <v/>
      </c>
      <c r="BW29" s="377">
        <f t="shared" si="31"/>
        <v>0</v>
      </c>
      <c r="BX29" s="377">
        <f t="shared" si="32"/>
        <v>0</v>
      </c>
      <c r="BY29" s="377">
        <f t="shared" si="33"/>
        <v>0</v>
      </c>
      <c r="BZ29" s="377">
        <f t="shared" si="34"/>
        <v>0</v>
      </c>
      <c r="CA29" s="377">
        <f t="shared" si="35"/>
        <v>0</v>
      </c>
      <c r="CB29" s="377">
        <f t="shared" si="36"/>
        <v>0</v>
      </c>
      <c r="CC29"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CD29"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row>
    <row r="30" spans="1:82" ht="13.5" customHeight="1">
      <c r="A30" s="190"/>
      <c r="B30" s="208">
        <f>'DATA PESERTA DIDIK'!A20</f>
        <v>15</v>
      </c>
      <c r="C30" s="248" t="str">
        <f>'DATA PESERTA DIDIK'!D20</f>
        <v>DYAN ADHITAMA CATUR RIADY</v>
      </c>
      <c r="D30" s="297">
        <v>98</v>
      </c>
      <c r="E30" s="297">
        <v>90</v>
      </c>
      <c r="F30" s="297">
        <v>96</v>
      </c>
      <c r="G30" s="297">
        <v>90</v>
      </c>
      <c r="H30" s="297"/>
      <c r="I30" s="297"/>
      <c r="J30" s="297"/>
      <c r="K30" s="297"/>
      <c r="L30" s="297"/>
      <c r="M30" s="297"/>
      <c r="N30" s="252">
        <f t="shared" si="12"/>
        <v>93.5</v>
      </c>
      <c r="O30" s="298"/>
      <c r="P30" s="251">
        <v>90</v>
      </c>
      <c r="Q30" s="252">
        <f t="shared" si="6"/>
        <v>90</v>
      </c>
      <c r="R30" s="252">
        <f t="shared" si="7"/>
        <v>92.333333333333329</v>
      </c>
      <c r="S30" s="190"/>
      <c r="T30" s="190"/>
      <c r="U30" s="253">
        <f t="shared" ref="U30:AD30" si="87">IF(D30&gt;=$R$16,D30,"")</f>
        <v>98</v>
      </c>
      <c r="V30" s="253" t="str">
        <f t="shared" si="87"/>
        <v/>
      </c>
      <c r="W30" s="253">
        <f t="shared" si="87"/>
        <v>96</v>
      </c>
      <c r="X30" s="253" t="str">
        <f t="shared" si="87"/>
        <v/>
      </c>
      <c r="Y30" s="253" t="str">
        <f t="shared" si="87"/>
        <v/>
      </c>
      <c r="Z30" s="253" t="str">
        <f t="shared" si="87"/>
        <v/>
      </c>
      <c r="AA30" s="253" t="str">
        <f t="shared" si="87"/>
        <v/>
      </c>
      <c r="AB30" s="253" t="str">
        <f t="shared" si="87"/>
        <v/>
      </c>
      <c r="AC30" s="253" t="str">
        <f t="shared" si="87"/>
        <v/>
      </c>
      <c r="AD30" s="253" t="str">
        <f t="shared" si="87"/>
        <v/>
      </c>
      <c r="AE30" s="254">
        <f t="shared" ref="AE30:AN30" si="88">IFERROR(RANK(U30,$U30:$AD30,0)+COUNTIF($U30:U30,U30)-1,"")</f>
        <v>1</v>
      </c>
      <c r="AF30" s="254" t="str">
        <f t="shared" si="88"/>
        <v/>
      </c>
      <c r="AG30" s="254">
        <f t="shared" si="88"/>
        <v>2</v>
      </c>
      <c r="AH30" s="254" t="str">
        <f t="shared" si="88"/>
        <v/>
      </c>
      <c r="AI30" s="254" t="str">
        <f t="shared" si="88"/>
        <v/>
      </c>
      <c r="AJ30" s="254" t="str">
        <f t="shared" si="88"/>
        <v/>
      </c>
      <c r="AK30" s="254" t="str">
        <f t="shared" si="88"/>
        <v/>
      </c>
      <c r="AL30" s="254" t="str">
        <f t="shared" si="88"/>
        <v/>
      </c>
      <c r="AM30" s="254" t="str">
        <f t="shared" si="88"/>
        <v/>
      </c>
      <c r="AN30" s="254" t="str">
        <f t="shared" si="88"/>
        <v/>
      </c>
      <c r="AO30" s="379" t="str">
        <f t="shared" si="15"/>
        <v>mampu memanfaatkan berbagai jenis perangkat TIK yang ada di sekitarnya untuk berkomunikasi, belajar, mengetik, menggambar, berhitung, dan presentasi, dan menerapkan praktik baik yang memperhatikan aspek kesehatan, kenyamanan, keamanan, dan keselamatan.</v>
      </c>
      <c r="AP30" s="380" t="str">
        <f t="shared" si="16"/>
        <v/>
      </c>
      <c r="AQ30" s="380" t="str">
        <f t="shared" si="17"/>
        <v>mampu mengenal dunia digital yang ada di sekitarnya, memahami dampak positif dan negatif dari kehadiran perangkat TIK, memiliki etika dalam berkomunikasi di dunia digital, serta mengenal dan menghargai hak karya digital.</v>
      </c>
      <c r="AR30" s="380" t="str">
        <f t="shared" si="18"/>
        <v/>
      </c>
      <c r="AS30" s="380" t="str">
        <f t="shared" si="19"/>
        <v/>
      </c>
      <c r="AT30" s="380" t="str">
        <f t="shared" si="20"/>
        <v/>
      </c>
      <c r="AU30" s="380" t="str">
        <f t="shared" si="21"/>
        <v/>
      </c>
      <c r="AV30" s="380" t="str">
        <f t="shared" si="22"/>
        <v/>
      </c>
      <c r="AW30" s="380" t="str">
        <f t="shared" si="23"/>
        <v/>
      </c>
      <c r="AX30" s="380" t="str">
        <f t="shared" si="24"/>
        <v/>
      </c>
      <c r="AY30" s="299" t="str">
        <f t="shared" ref="AY30:BH30" si="89">IF(D30&lt;$R$16,D30,"")</f>
        <v/>
      </c>
      <c r="AZ30" s="299">
        <f t="shared" si="89"/>
        <v>90</v>
      </c>
      <c r="BA30" s="299" t="str">
        <f t="shared" si="89"/>
        <v/>
      </c>
      <c r="BB30" s="299">
        <f t="shared" si="89"/>
        <v>90</v>
      </c>
      <c r="BC30" s="299">
        <f t="shared" si="89"/>
        <v>0</v>
      </c>
      <c r="BD30" s="299">
        <f t="shared" si="89"/>
        <v>0</v>
      </c>
      <c r="BE30" s="299">
        <f t="shared" si="89"/>
        <v>0</v>
      </c>
      <c r="BF30" s="299">
        <f t="shared" si="89"/>
        <v>0</v>
      </c>
      <c r="BG30" s="299">
        <f t="shared" si="89"/>
        <v>0</v>
      </c>
      <c r="BH30" s="299">
        <f t="shared" si="89"/>
        <v>0</v>
      </c>
      <c r="BI30" s="225" t="str">
        <f t="shared" ref="BI30:BR30" si="90">IFERROR(RANK(AY30,$AY30:$BH30,0)+COUNTIF($AY30:AY30,AY30)-1,"")</f>
        <v/>
      </c>
      <c r="BJ30" s="225">
        <f t="shared" si="90"/>
        <v>1</v>
      </c>
      <c r="BK30" s="225" t="str">
        <f t="shared" si="90"/>
        <v/>
      </c>
      <c r="BL30" s="225">
        <f t="shared" si="90"/>
        <v>2</v>
      </c>
      <c r="BM30" s="225">
        <f t="shared" si="90"/>
        <v>3</v>
      </c>
      <c r="BN30" s="225">
        <f t="shared" si="90"/>
        <v>4</v>
      </c>
      <c r="BO30" s="225">
        <f t="shared" si="90"/>
        <v>5</v>
      </c>
      <c r="BP30" s="225">
        <f t="shared" si="90"/>
        <v>6</v>
      </c>
      <c r="BQ30" s="225">
        <f t="shared" si="90"/>
        <v>7</v>
      </c>
      <c r="BR30" s="225">
        <f t="shared" si="90"/>
        <v>8</v>
      </c>
      <c r="BS30" s="379" t="str">
        <f t="shared" si="27"/>
        <v/>
      </c>
      <c r="BT30"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0" s="377" t="str">
        <f t="shared" si="29"/>
        <v/>
      </c>
      <c r="BV30" s="377" t="str">
        <f t="shared" si="30"/>
        <v>mampu memanfaatkan berbagai jenis perangkat TIK yang ada di sekitarnya untuk berkomunikasi, belajar, mengetik, menggambar, berhitung, dan presentasi</v>
      </c>
      <c r="BW30" s="377">
        <f t="shared" si="31"/>
        <v>0</v>
      </c>
      <c r="BX30" s="377">
        <f t="shared" si="32"/>
        <v>0</v>
      </c>
      <c r="BY30" s="377">
        <f t="shared" si="33"/>
        <v>0</v>
      </c>
      <c r="BZ30" s="377">
        <f t="shared" si="34"/>
        <v>0</v>
      </c>
      <c r="CA30" s="377">
        <f t="shared" si="35"/>
        <v>0</v>
      </c>
      <c r="CB30" s="377">
        <f t="shared" si="36"/>
        <v>0</v>
      </c>
      <c r="CC30"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30"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31" spans="1:82" ht="13.5" customHeight="1">
      <c r="A31" s="190"/>
      <c r="B31" s="208">
        <f>'DATA PESERTA DIDIK'!A21</f>
        <v>16</v>
      </c>
      <c r="C31" s="248" t="str">
        <f>'DATA PESERTA DIDIK'!D21</f>
        <v>GENDHIS KINANTI TALITHA HERNADI</v>
      </c>
      <c r="D31" s="297">
        <v>90</v>
      </c>
      <c r="E31" s="297">
        <v>96</v>
      </c>
      <c r="F31" s="297">
        <v>94</v>
      </c>
      <c r="G31" s="297">
        <v>92</v>
      </c>
      <c r="H31" s="297"/>
      <c r="I31" s="297"/>
      <c r="J31" s="297"/>
      <c r="K31" s="297"/>
      <c r="L31" s="297"/>
      <c r="M31" s="297"/>
      <c r="N31" s="252">
        <f t="shared" si="12"/>
        <v>93</v>
      </c>
      <c r="O31" s="298"/>
      <c r="P31" s="251">
        <v>92</v>
      </c>
      <c r="Q31" s="252">
        <f t="shared" si="6"/>
        <v>92</v>
      </c>
      <c r="R31" s="252">
        <f t="shared" si="7"/>
        <v>92.666666666666671</v>
      </c>
      <c r="S31" s="190"/>
      <c r="T31" s="190"/>
      <c r="U31" s="253" t="str">
        <f t="shared" ref="U31:AD31" si="91">IF(D31&gt;=$R$16,D31,"")</f>
        <v/>
      </c>
      <c r="V31" s="253">
        <f t="shared" si="91"/>
        <v>96</v>
      </c>
      <c r="W31" s="253">
        <f t="shared" si="91"/>
        <v>94</v>
      </c>
      <c r="X31" s="253">
        <f t="shared" si="91"/>
        <v>92</v>
      </c>
      <c r="Y31" s="253" t="str">
        <f t="shared" si="91"/>
        <v/>
      </c>
      <c r="Z31" s="253" t="str">
        <f t="shared" si="91"/>
        <v/>
      </c>
      <c r="AA31" s="253" t="str">
        <f t="shared" si="91"/>
        <v/>
      </c>
      <c r="AB31" s="253" t="str">
        <f t="shared" si="91"/>
        <v/>
      </c>
      <c r="AC31" s="253" t="str">
        <f t="shared" si="91"/>
        <v/>
      </c>
      <c r="AD31" s="253" t="str">
        <f t="shared" si="91"/>
        <v/>
      </c>
      <c r="AE31" s="254" t="str">
        <f t="shared" ref="AE31:AN31" si="92">IFERROR(RANK(U31,$U31:$AD31,0)+COUNTIF($U31:U31,U31)-1,"")</f>
        <v/>
      </c>
      <c r="AF31" s="254">
        <f t="shared" si="92"/>
        <v>1</v>
      </c>
      <c r="AG31" s="254">
        <f t="shared" si="92"/>
        <v>2</v>
      </c>
      <c r="AH31" s="254">
        <f t="shared" si="92"/>
        <v>3</v>
      </c>
      <c r="AI31" s="254" t="str">
        <f t="shared" si="92"/>
        <v/>
      </c>
      <c r="AJ31" s="254" t="str">
        <f t="shared" si="92"/>
        <v/>
      </c>
      <c r="AK31" s="254" t="str">
        <f t="shared" si="92"/>
        <v/>
      </c>
      <c r="AL31" s="254" t="str">
        <f t="shared" si="92"/>
        <v/>
      </c>
      <c r="AM31" s="254" t="str">
        <f t="shared" si="92"/>
        <v/>
      </c>
      <c r="AN31" s="254" t="str">
        <f t="shared" si="92"/>
        <v/>
      </c>
      <c r="AO31" s="379" t="str">
        <f t="shared" si="15"/>
        <v/>
      </c>
      <c r="AP31"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31" s="380" t="str">
        <f t="shared" si="17"/>
        <v>mampu mengenal dunia digital yang ada di sekitarnya, memahami dampak positif dan negatif dari kehadiran perangkat TIK, memiliki etika dalam berkomunikasi di dunia digital, serta mengenal dan menghargai hak karya digital.</v>
      </c>
      <c r="AR31" s="380" t="str">
        <f t="shared" si="18"/>
        <v/>
      </c>
      <c r="AS31" s="380" t="str">
        <f t="shared" si="19"/>
        <v/>
      </c>
      <c r="AT31" s="380" t="str">
        <f t="shared" si="20"/>
        <v/>
      </c>
      <c r="AU31" s="380" t="str">
        <f t="shared" si="21"/>
        <v/>
      </c>
      <c r="AV31" s="380" t="str">
        <f t="shared" si="22"/>
        <v/>
      </c>
      <c r="AW31" s="380" t="str">
        <f t="shared" si="23"/>
        <v/>
      </c>
      <c r="AX31" s="380" t="str">
        <f t="shared" si="24"/>
        <v/>
      </c>
      <c r="AY31" s="299">
        <f t="shared" ref="AY31:BH31" si="93">IF(D31&lt;$R$16,D31,"")</f>
        <v>90</v>
      </c>
      <c r="AZ31" s="299" t="str">
        <f t="shared" si="93"/>
        <v/>
      </c>
      <c r="BA31" s="299" t="str">
        <f t="shared" si="93"/>
        <v/>
      </c>
      <c r="BB31" s="299" t="str">
        <f t="shared" si="93"/>
        <v/>
      </c>
      <c r="BC31" s="299">
        <f t="shared" si="93"/>
        <v>0</v>
      </c>
      <c r="BD31" s="299">
        <f t="shared" si="93"/>
        <v>0</v>
      </c>
      <c r="BE31" s="299">
        <f t="shared" si="93"/>
        <v>0</v>
      </c>
      <c r="BF31" s="299">
        <f t="shared" si="93"/>
        <v>0</v>
      </c>
      <c r="BG31" s="299">
        <f t="shared" si="93"/>
        <v>0</v>
      </c>
      <c r="BH31" s="299">
        <f t="shared" si="93"/>
        <v>0</v>
      </c>
      <c r="BI31" s="225">
        <f t="shared" ref="BI31:BR31" si="94">IFERROR(RANK(AY31,$AY31:$BH31,0)+COUNTIF($AY31:AY31,AY31)-1,"")</f>
        <v>1</v>
      </c>
      <c r="BJ31" s="225" t="str">
        <f t="shared" si="94"/>
        <v/>
      </c>
      <c r="BK31" s="225" t="str">
        <f t="shared" si="94"/>
        <v/>
      </c>
      <c r="BL31" s="225" t="str">
        <f t="shared" si="94"/>
        <v/>
      </c>
      <c r="BM31" s="225">
        <f t="shared" si="94"/>
        <v>2</v>
      </c>
      <c r="BN31" s="225">
        <f t="shared" si="94"/>
        <v>3</v>
      </c>
      <c r="BO31" s="225">
        <f t="shared" si="94"/>
        <v>4</v>
      </c>
      <c r="BP31" s="225">
        <f t="shared" si="94"/>
        <v>5</v>
      </c>
      <c r="BQ31" s="225">
        <f t="shared" si="94"/>
        <v>6</v>
      </c>
      <c r="BR31" s="225">
        <f t="shared" si="94"/>
        <v>7</v>
      </c>
      <c r="BS31" s="379" t="str">
        <f t="shared" si="27"/>
        <v>mampu memanfaatkan berbagai jenis perangkat TIK yang ada di sekitarnya untuk berkomunikasi, belajar, mengetik, menggambar, berhitung, dan presentasi, dan menerapkan praktik baik yang memperhatikan aspek kesehatan, kenyamanan, keamanan, dan keselamatan.</v>
      </c>
      <c r="BT31" s="377" t="str">
        <f t="shared" si="28"/>
        <v/>
      </c>
      <c r="BU31" s="377" t="str">
        <f t="shared" si="29"/>
        <v/>
      </c>
      <c r="BV31" s="377" t="str">
        <f t="shared" si="30"/>
        <v>mampu memanfaatkan berbagai jenis perangkat TIK yang ada di sekitarnya untuk berkomunikasi, belajar, mengetik, menggambar, berhitung, dan presentasi</v>
      </c>
      <c r="BW31" s="377">
        <f t="shared" si="31"/>
        <v>0</v>
      </c>
      <c r="BX31" s="377">
        <f t="shared" si="32"/>
        <v>0</v>
      </c>
      <c r="BY31" s="377">
        <f t="shared" si="33"/>
        <v>0</v>
      </c>
      <c r="BZ31" s="377">
        <f t="shared" si="34"/>
        <v>0</v>
      </c>
      <c r="CA31" s="377">
        <f t="shared" si="35"/>
        <v>0</v>
      </c>
      <c r="CB31" s="377">
        <f t="shared" si="36"/>
        <v>0</v>
      </c>
      <c r="CC31" s="257" t="str">
        <f t="shared" si="37"/>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31"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perlu ditingkatkan</v>
      </c>
    </row>
    <row r="32" spans="1:82" ht="13.5" customHeight="1">
      <c r="A32" s="190"/>
      <c r="B32" s="208">
        <f>'DATA PESERTA DIDIK'!A22</f>
        <v>17</v>
      </c>
      <c r="C32" s="248" t="str">
        <f>'DATA PESERTA DIDIK'!D22</f>
        <v>HANAN TAQI AFLAHA</v>
      </c>
      <c r="D32" s="297">
        <v>100</v>
      </c>
      <c r="E32" s="297">
        <v>96</v>
      </c>
      <c r="F32" s="297">
        <v>96</v>
      </c>
      <c r="G32" s="297">
        <v>94</v>
      </c>
      <c r="H32" s="297"/>
      <c r="I32" s="297"/>
      <c r="J32" s="297"/>
      <c r="K32" s="297"/>
      <c r="L32" s="297"/>
      <c r="M32" s="297"/>
      <c r="N32" s="252">
        <f t="shared" si="12"/>
        <v>96.5</v>
      </c>
      <c r="O32" s="298"/>
      <c r="P32" s="251">
        <v>94</v>
      </c>
      <c r="Q32" s="252">
        <f t="shared" si="6"/>
        <v>94</v>
      </c>
      <c r="R32" s="252">
        <f t="shared" si="7"/>
        <v>95.666666666666671</v>
      </c>
      <c r="S32" s="190"/>
      <c r="T32" s="190"/>
      <c r="U32" s="253">
        <f t="shared" ref="U32:AD32" si="95">IF(D32&gt;=$R$16,D32,"")</f>
        <v>100</v>
      </c>
      <c r="V32" s="253">
        <f t="shared" si="95"/>
        <v>96</v>
      </c>
      <c r="W32" s="253">
        <f t="shared" si="95"/>
        <v>96</v>
      </c>
      <c r="X32" s="253">
        <f t="shared" si="95"/>
        <v>94</v>
      </c>
      <c r="Y32" s="253" t="str">
        <f t="shared" si="95"/>
        <v/>
      </c>
      <c r="Z32" s="253" t="str">
        <f t="shared" si="95"/>
        <v/>
      </c>
      <c r="AA32" s="253" t="str">
        <f t="shared" si="95"/>
        <v/>
      </c>
      <c r="AB32" s="253" t="str">
        <f t="shared" si="95"/>
        <v/>
      </c>
      <c r="AC32" s="253" t="str">
        <f t="shared" si="95"/>
        <v/>
      </c>
      <c r="AD32" s="253" t="str">
        <f t="shared" si="95"/>
        <v/>
      </c>
      <c r="AE32" s="254">
        <f t="shared" ref="AE32:AN32" si="96">IFERROR(RANK(U32,$U32:$AD32,0)+COUNTIF($U32:U32,U32)-1,"")</f>
        <v>1</v>
      </c>
      <c r="AF32" s="254">
        <f t="shared" si="96"/>
        <v>2</v>
      </c>
      <c r="AG32" s="254">
        <f t="shared" si="96"/>
        <v>3</v>
      </c>
      <c r="AH32" s="254">
        <f t="shared" si="96"/>
        <v>4</v>
      </c>
      <c r="AI32" s="254" t="str">
        <f t="shared" si="96"/>
        <v/>
      </c>
      <c r="AJ32" s="254" t="str">
        <f t="shared" si="96"/>
        <v/>
      </c>
      <c r="AK32" s="254" t="str">
        <f t="shared" si="96"/>
        <v/>
      </c>
      <c r="AL32" s="254" t="str">
        <f t="shared" si="96"/>
        <v/>
      </c>
      <c r="AM32" s="254" t="str">
        <f t="shared" si="96"/>
        <v/>
      </c>
      <c r="AN32" s="254" t="str">
        <f t="shared" si="96"/>
        <v/>
      </c>
      <c r="AO32" s="379" t="str">
        <f t="shared" si="15"/>
        <v>mampu memanfaatkan berbagai jenis perangkat TIK yang ada di sekitarnya untuk berkomunikasi, belajar, mengetik, menggambar, berhitung, dan presentasi, dan menerapkan praktik baik yang memperhatikan aspek kesehatan, kenyamanan, keamanan, dan keselamatan.</v>
      </c>
      <c r="AP32"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32" s="380" t="str">
        <f t="shared" si="17"/>
        <v>mampu mengenal dunia digital yang ada di sekitarnya, memahami dampak positif dan negatif dari kehadiran perangkat TIK, memiliki etika dalam berkomunikasi di dunia digital, serta mengenal dan menghargai hak karya digital.</v>
      </c>
      <c r="AR32" s="380" t="str">
        <f t="shared" si="18"/>
        <v/>
      </c>
      <c r="AS32" s="380" t="str">
        <f t="shared" si="19"/>
        <v/>
      </c>
      <c r="AT32" s="380" t="str">
        <f t="shared" si="20"/>
        <v/>
      </c>
      <c r="AU32" s="380" t="str">
        <f t="shared" si="21"/>
        <v/>
      </c>
      <c r="AV32" s="380" t="str">
        <f t="shared" si="22"/>
        <v/>
      </c>
      <c r="AW32" s="380" t="str">
        <f t="shared" si="23"/>
        <v/>
      </c>
      <c r="AX32" s="380" t="str">
        <f t="shared" si="24"/>
        <v/>
      </c>
      <c r="AY32" s="299" t="str">
        <f t="shared" ref="AY32:BH32" si="97">IF(D32&lt;$R$16,D32,"")</f>
        <v/>
      </c>
      <c r="AZ32" s="299" t="str">
        <f t="shared" si="97"/>
        <v/>
      </c>
      <c r="BA32" s="299" t="str">
        <f t="shared" si="97"/>
        <v/>
      </c>
      <c r="BB32" s="299" t="str">
        <f t="shared" si="97"/>
        <v/>
      </c>
      <c r="BC32" s="299">
        <f t="shared" si="97"/>
        <v>0</v>
      </c>
      <c r="BD32" s="299">
        <f t="shared" si="97"/>
        <v>0</v>
      </c>
      <c r="BE32" s="299">
        <f t="shared" si="97"/>
        <v>0</v>
      </c>
      <c r="BF32" s="299">
        <f t="shared" si="97"/>
        <v>0</v>
      </c>
      <c r="BG32" s="299">
        <f t="shared" si="97"/>
        <v>0</v>
      </c>
      <c r="BH32" s="299">
        <f t="shared" si="97"/>
        <v>0</v>
      </c>
      <c r="BI32" s="225" t="str">
        <f t="shared" ref="BI32:BR32" si="98">IFERROR(RANK(AY32,$AY32:$BH32,0)+COUNTIF($AY32:AY32,AY32)-1,"")</f>
        <v/>
      </c>
      <c r="BJ32" s="225" t="str">
        <f t="shared" si="98"/>
        <v/>
      </c>
      <c r="BK32" s="225" t="str">
        <f t="shared" si="98"/>
        <v/>
      </c>
      <c r="BL32" s="225" t="str">
        <f t="shared" si="98"/>
        <v/>
      </c>
      <c r="BM32" s="225">
        <f t="shared" si="98"/>
        <v>1</v>
      </c>
      <c r="BN32" s="225">
        <f t="shared" si="98"/>
        <v>2</v>
      </c>
      <c r="BO32" s="225">
        <f t="shared" si="98"/>
        <v>3</v>
      </c>
      <c r="BP32" s="225">
        <f t="shared" si="98"/>
        <v>4</v>
      </c>
      <c r="BQ32" s="225">
        <f t="shared" si="98"/>
        <v>5</v>
      </c>
      <c r="BR32" s="225">
        <f t="shared" si="98"/>
        <v>6</v>
      </c>
      <c r="BS32" s="379" t="str">
        <f t="shared" si="27"/>
        <v/>
      </c>
      <c r="BT32" s="377" t="str">
        <f t="shared" si="28"/>
        <v/>
      </c>
      <c r="BU32" s="377" t="str">
        <f t="shared" si="29"/>
        <v/>
      </c>
      <c r="BV32" s="377" t="str">
        <f t="shared" si="30"/>
        <v>mampu memanfaatkan berbagai jenis perangkat TIK yang ada di sekitarnya untuk berkomunikasi, belajar, mengetik, menggambar, berhitung, dan presentasi</v>
      </c>
      <c r="BW32" s="377">
        <f t="shared" si="31"/>
        <v>0</v>
      </c>
      <c r="BX32" s="377">
        <f t="shared" si="32"/>
        <v>0</v>
      </c>
      <c r="BY32" s="377">
        <f t="shared" si="33"/>
        <v>0</v>
      </c>
      <c r="BZ32" s="377">
        <f t="shared" si="34"/>
        <v>0</v>
      </c>
      <c r="CA32" s="377">
        <f t="shared" si="35"/>
        <v>0</v>
      </c>
      <c r="CB32" s="377">
        <f t="shared" si="36"/>
        <v>0</v>
      </c>
      <c r="CC32"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32" s="257" t="str">
        <f t="shared" si="38"/>
        <v>Kompetensi dalam hal mampu memanfaatkan berbagai jenis perangkat TIK yang ada di sekitarnya untuk berkomunikasi, belajar, mengetik, menggambar, berhitung, dan presentasi, perlu ditingkatkan</v>
      </c>
    </row>
    <row r="33" spans="1:82" ht="13.5" customHeight="1">
      <c r="A33" s="190"/>
      <c r="B33" s="208">
        <f>'DATA PESERTA DIDIK'!A23</f>
        <v>18</v>
      </c>
      <c r="C33" s="248" t="str">
        <f>'DATA PESERTA DIDIK'!D23</f>
        <v>ILLONA JIHAN AL SYAURABBANI</v>
      </c>
      <c r="D33" s="297">
        <v>98</v>
      </c>
      <c r="E33" s="297">
        <v>94</v>
      </c>
      <c r="F33" s="297">
        <v>96.428571428571431</v>
      </c>
      <c r="G33" s="297">
        <v>94</v>
      </c>
      <c r="H33" s="297"/>
      <c r="I33" s="297"/>
      <c r="J33" s="297"/>
      <c r="K33" s="297"/>
      <c r="L33" s="297"/>
      <c r="M33" s="297"/>
      <c r="N33" s="252">
        <f t="shared" si="12"/>
        <v>95.607142857142861</v>
      </c>
      <c r="O33" s="298"/>
      <c r="P33" s="251">
        <v>94</v>
      </c>
      <c r="Q33" s="252">
        <f t="shared" si="6"/>
        <v>94</v>
      </c>
      <c r="R33" s="252">
        <f t="shared" si="7"/>
        <v>95.071428571428569</v>
      </c>
      <c r="S33" s="190"/>
      <c r="T33" s="190"/>
      <c r="U33" s="253">
        <f t="shared" ref="U33:AD33" si="99">IF(D33&gt;=$R$16,D33,"")</f>
        <v>98</v>
      </c>
      <c r="V33" s="253">
        <f t="shared" si="99"/>
        <v>94</v>
      </c>
      <c r="W33" s="253">
        <f t="shared" si="99"/>
        <v>96.428571428571431</v>
      </c>
      <c r="X33" s="253">
        <f t="shared" si="99"/>
        <v>94</v>
      </c>
      <c r="Y33" s="253" t="str">
        <f t="shared" si="99"/>
        <v/>
      </c>
      <c r="Z33" s="253" t="str">
        <f t="shared" si="99"/>
        <v/>
      </c>
      <c r="AA33" s="253" t="str">
        <f t="shared" si="99"/>
        <v/>
      </c>
      <c r="AB33" s="253" t="str">
        <f t="shared" si="99"/>
        <v/>
      </c>
      <c r="AC33" s="253" t="str">
        <f t="shared" si="99"/>
        <v/>
      </c>
      <c r="AD33" s="253" t="str">
        <f t="shared" si="99"/>
        <v/>
      </c>
      <c r="AE33" s="254">
        <f t="shared" ref="AE33:AN33" si="100">IFERROR(RANK(U33,$U33:$AD33,0)+COUNTIF($U33:U33,U33)-1,"")</f>
        <v>1</v>
      </c>
      <c r="AF33" s="254">
        <f t="shared" si="100"/>
        <v>3</v>
      </c>
      <c r="AG33" s="254">
        <f t="shared" si="100"/>
        <v>2</v>
      </c>
      <c r="AH33" s="254">
        <f t="shared" si="100"/>
        <v>4</v>
      </c>
      <c r="AI33" s="254" t="str">
        <f t="shared" si="100"/>
        <v/>
      </c>
      <c r="AJ33" s="254" t="str">
        <f t="shared" si="100"/>
        <v/>
      </c>
      <c r="AK33" s="254" t="str">
        <f t="shared" si="100"/>
        <v/>
      </c>
      <c r="AL33" s="254" t="str">
        <f t="shared" si="100"/>
        <v/>
      </c>
      <c r="AM33" s="254" t="str">
        <f t="shared" si="100"/>
        <v/>
      </c>
      <c r="AN33" s="254" t="str">
        <f t="shared" si="100"/>
        <v/>
      </c>
      <c r="AO33" s="379" t="str">
        <f t="shared" si="15"/>
        <v>mampu memanfaatkan berbagai jenis perangkat TIK yang ada di sekitarnya untuk berkomunikasi, belajar, mengetik, menggambar, berhitung, dan presentasi, dan menerapkan praktik baik yang memperhatikan aspek kesehatan, kenyamanan, keamanan, dan keselamatan.</v>
      </c>
      <c r="AP33" s="380" t="str">
        <f t="shared" si="16"/>
        <v/>
      </c>
      <c r="AQ33" s="380" t="str">
        <f t="shared" si="17"/>
        <v>mampu mengenal dunia digital yang ada di sekitarnya, memahami dampak positif dan negatif dari kehadiran perangkat TIK, memiliki etika dalam berkomunikasi di dunia digital, serta mengenal dan menghargai hak karya digital.</v>
      </c>
      <c r="AR33" s="380" t="str">
        <f t="shared" si="18"/>
        <v/>
      </c>
      <c r="AS33" s="380" t="str">
        <f t="shared" si="19"/>
        <v/>
      </c>
      <c r="AT33" s="380" t="str">
        <f t="shared" si="20"/>
        <v/>
      </c>
      <c r="AU33" s="380" t="str">
        <f t="shared" si="21"/>
        <v/>
      </c>
      <c r="AV33" s="380" t="str">
        <f t="shared" si="22"/>
        <v/>
      </c>
      <c r="AW33" s="380" t="str">
        <f t="shared" si="23"/>
        <v/>
      </c>
      <c r="AX33" s="380" t="str">
        <f t="shared" si="24"/>
        <v/>
      </c>
      <c r="AY33" s="299" t="str">
        <f t="shared" ref="AY33:BH33" si="101">IF(D33&lt;$R$16,D33,"")</f>
        <v/>
      </c>
      <c r="AZ33" s="299" t="str">
        <f t="shared" si="101"/>
        <v/>
      </c>
      <c r="BA33" s="299" t="str">
        <f t="shared" si="101"/>
        <v/>
      </c>
      <c r="BB33" s="299" t="str">
        <f t="shared" si="101"/>
        <v/>
      </c>
      <c r="BC33" s="299">
        <f t="shared" si="101"/>
        <v>0</v>
      </c>
      <c r="BD33" s="299">
        <f t="shared" si="101"/>
        <v>0</v>
      </c>
      <c r="BE33" s="299">
        <f t="shared" si="101"/>
        <v>0</v>
      </c>
      <c r="BF33" s="299">
        <f t="shared" si="101"/>
        <v>0</v>
      </c>
      <c r="BG33" s="299">
        <f t="shared" si="101"/>
        <v>0</v>
      </c>
      <c r="BH33" s="299">
        <f t="shared" si="101"/>
        <v>0</v>
      </c>
      <c r="BI33" s="225" t="str">
        <f t="shared" ref="BI33:BR33" si="102">IFERROR(RANK(AY33,$AY33:$BH33,0)+COUNTIF($AY33:AY33,AY33)-1,"")</f>
        <v/>
      </c>
      <c r="BJ33" s="225" t="str">
        <f t="shared" si="102"/>
        <v/>
      </c>
      <c r="BK33" s="225" t="str">
        <f t="shared" si="102"/>
        <v/>
      </c>
      <c r="BL33" s="225" t="str">
        <f t="shared" si="102"/>
        <v/>
      </c>
      <c r="BM33" s="225">
        <f t="shared" si="102"/>
        <v>1</v>
      </c>
      <c r="BN33" s="225">
        <f t="shared" si="102"/>
        <v>2</v>
      </c>
      <c r="BO33" s="225">
        <f t="shared" si="102"/>
        <v>3</v>
      </c>
      <c r="BP33" s="225">
        <f t="shared" si="102"/>
        <v>4</v>
      </c>
      <c r="BQ33" s="225">
        <f t="shared" si="102"/>
        <v>5</v>
      </c>
      <c r="BR33" s="225">
        <f t="shared" si="102"/>
        <v>6</v>
      </c>
      <c r="BS33" s="379" t="str">
        <f t="shared" si="27"/>
        <v/>
      </c>
      <c r="BT33"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3" s="377" t="str">
        <f t="shared" si="29"/>
        <v/>
      </c>
      <c r="BV33" s="377" t="str">
        <f t="shared" si="30"/>
        <v>mampu memanfaatkan berbagai jenis perangkat TIK yang ada di sekitarnya untuk berkomunikasi, belajar, mengetik, menggambar, berhitung, dan presentasi</v>
      </c>
      <c r="BW33" s="377">
        <f t="shared" si="31"/>
        <v>0</v>
      </c>
      <c r="BX33" s="377">
        <f t="shared" si="32"/>
        <v>0</v>
      </c>
      <c r="BY33" s="377">
        <f t="shared" si="33"/>
        <v>0</v>
      </c>
      <c r="BZ33" s="377">
        <f t="shared" si="34"/>
        <v>0</v>
      </c>
      <c r="CA33" s="377">
        <f t="shared" si="35"/>
        <v>0</v>
      </c>
      <c r="CB33" s="377">
        <f t="shared" si="36"/>
        <v>0</v>
      </c>
      <c r="CC33"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33"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34" spans="1:82" ht="13.5" customHeight="1">
      <c r="A34" s="190"/>
      <c r="B34" s="208">
        <f>'DATA PESERTA DIDIK'!A24</f>
        <v>19</v>
      </c>
      <c r="C34" s="248" t="str">
        <f>'DATA PESERTA DIDIK'!D24</f>
        <v>LATISHA MEIRA AZIZAHRA</v>
      </c>
      <c r="D34" s="297">
        <v>98</v>
      </c>
      <c r="E34" s="297">
        <v>90</v>
      </c>
      <c r="F34" s="297">
        <v>88.392857142857139</v>
      </c>
      <c r="G34" s="297">
        <v>92</v>
      </c>
      <c r="H34" s="297"/>
      <c r="I34" s="297"/>
      <c r="J34" s="297"/>
      <c r="K34" s="297"/>
      <c r="L34" s="297"/>
      <c r="M34" s="297"/>
      <c r="N34" s="252">
        <f t="shared" si="12"/>
        <v>92.098214285714278</v>
      </c>
      <c r="O34" s="298"/>
      <c r="P34" s="251">
        <v>92</v>
      </c>
      <c r="Q34" s="252">
        <f t="shared" si="6"/>
        <v>92</v>
      </c>
      <c r="R34" s="252">
        <f t="shared" si="7"/>
        <v>92.06547619047619</v>
      </c>
      <c r="S34" s="190"/>
      <c r="T34" s="190"/>
      <c r="U34" s="253">
        <f t="shared" ref="U34:AD34" si="103">IF(D34&gt;=$R$16,D34,"")</f>
        <v>98</v>
      </c>
      <c r="V34" s="253" t="str">
        <f t="shared" si="103"/>
        <v/>
      </c>
      <c r="W34" s="253" t="str">
        <f t="shared" si="103"/>
        <v/>
      </c>
      <c r="X34" s="253">
        <f t="shared" si="103"/>
        <v>92</v>
      </c>
      <c r="Y34" s="253" t="str">
        <f t="shared" si="103"/>
        <v/>
      </c>
      <c r="Z34" s="253" t="str">
        <f t="shared" si="103"/>
        <v/>
      </c>
      <c r="AA34" s="253" t="str">
        <f t="shared" si="103"/>
        <v/>
      </c>
      <c r="AB34" s="253" t="str">
        <f t="shared" si="103"/>
        <v/>
      </c>
      <c r="AC34" s="253" t="str">
        <f t="shared" si="103"/>
        <v/>
      </c>
      <c r="AD34" s="253" t="str">
        <f t="shared" si="103"/>
        <v/>
      </c>
      <c r="AE34" s="254">
        <f t="shared" ref="AE34:AN34" si="104">IFERROR(RANK(U34,$U34:$AD34,0)+COUNTIF($U34:U34,U34)-1,"")</f>
        <v>1</v>
      </c>
      <c r="AF34" s="254" t="str">
        <f t="shared" si="104"/>
        <v/>
      </c>
      <c r="AG34" s="254" t="str">
        <f t="shared" si="104"/>
        <v/>
      </c>
      <c r="AH34" s="254">
        <f t="shared" si="104"/>
        <v>2</v>
      </c>
      <c r="AI34" s="254" t="str">
        <f t="shared" si="104"/>
        <v/>
      </c>
      <c r="AJ34" s="254" t="str">
        <f t="shared" si="104"/>
        <v/>
      </c>
      <c r="AK34" s="254" t="str">
        <f t="shared" si="104"/>
        <v/>
      </c>
      <c r="AL34" s="254" t="str">
        <f t="shared" si="104"/>
        <v/>
      </c>
      <c r="AM34" s="254" t="str">
        <f t="shared" si="104"/>
        <v/>
      </c>
      <c r="AN34" s="254" t="str">
        <f t="shared" si="104"/>
        <v/>
      </c>
      <c r="AO34" s="379" t="str">
        <f t="shared" si="15"/>
        <v>mampu memanfaatkan berbagai jenis perangkat TIK yang ada di sekitarnya untuk berkomunikasi, belajar, mengetik, menggambar, berhitung, dan presentasi, dan menerapkan praktik baik yang memperhatikan aspek kesehatan, kenyamanan, keamanan, dan keselamatan.</v>
      </c>
      <c r="AP34" s="380" t="str">
        <f t="shared" si="16"/>
        <v/>
      </c>
      <c r="AQ34" s="380" t="str">
        <f t="shared" si="17"/>
        <v/>
      </c>
      <c r="AR34" s="380" t="str">
        <f t="shared" si="18"/>
        <v/>
      </c>
      <c r="AS34" s="380" t="str">
        <f t="shared" si="19"/>
        <v/>
      </c>
      <c r="AT34" s="380" t="str">
        <f t="shared" si="20"/>
        <v/>
      </c>
      <c r="AU34" s="380" t="str">
        <f t="shared" si="21"/>
        <v/>
      </c>
      <c r="AV34" s="380" t="str">
        <f t="shared" si="22"/>
        <v/>
      </c>
      <c r="AW34" s="380" t="str">
        <f t="shared" si="23"/>
        <v/>
      </c>
      <c r="AX34" s="380" t="str">
        <f t="shared" si="24"/>
        <v/>
      </c>
      <c r="AY34" s="299" t="str">
        <f t="shared" ref="AY34:BH34" si="105">IF(D34&lt;$R$16,D34,"")</f>
        <v/>
      </c>
      <c r="AZ34" s="299">
        <f t="shared" si="105"/>
        <v>90</v>
      </c>
      <c r="BA34" s="299">
        <f t="shared" si="105"/>
        <v>88.392857142857139</v>
      </c>
      <c r="BB34" s="299" t="str">
        <f t="shared" si="105"/>
        <v/>
      </c>
      <c r="BC34" s="299">
        <f t="shared" si="105"/>
        <v>0</v>
      </c>
      <c r="BD34" s="299">
        <f t="shared" si="105"/>
        <v>0</v>
      </c>
      <c r="BE34" s="299">
        <f t="shared" si="105"/>
        <v>0</v>
      </c>
      <c r="BF34" s="299">
        <f t="shared" si="105"/>
        <v>0</v>
      </c>
      <c r="BG34" s="299">
        <f t="shared" si="105"/>
        <v>0</v>
      </c>
      <c r="BH34" s="299">
        <f t="shared" si="105"/>
        <v>0</v>
      </c>
      <c r="BI34" s="225" t="str">
        <f t="shared" ref="BI34:BR34" si="106">IFERROR(RANK(AY34,$AY34:$BH34,0)+COUNTIF($AY34:AY34,AY34)-1,"")</f>
        <v/>
      </c>
      <c r="BJ34" s="225">
        <f t="shared" si="106"/>
        <v>1</v>
      </c>
      <c r="BK34" s="225">
        <f t="shared" si="106"/>
        <v>2</v>
      </c>
      <c r="BL34" s="225" t="str">
        <f t="shared" si="106"/>
        <v/>
      </c>
      <c r="BM34" s="225">
        <f t="shared" si="106"/>
        <v>3</v>
      </c>
      <c r="BN34" s="225">
        <f t="shared" si="106"/>
        <v>4</v>
      </c>
      <c r="BO34" s="225">
        <f t="shared" si="106"/>
        <v>5</v>
      </c>
      <c r="BP34" s="225">
        <f t="shared" si="106"/>
        <v>6</v>
      </c>
      <c r="BQ34" s="225">
        <f t="shared" si="106"/>
        <v>7</v>
      </c>
      <c r="BR34" s="225">
        <f t="shared" si="106"/>
        <v>8</v>
      </c>
      <c r="BS34" s="379" t="str">
        <f t="shared" si="27"/>
        <v/>
      </c>
      <c r="BT34"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4" s="377" t="str">
        <f t="shared" si="29"/>
        <v>mampu mengenal dunia digital yang ada di sekitarnya, memahami dampak positif dan negatif dari kehadiran perangkat TIK, memiliki etika dalam berkomunikasi di dunia digital, serta mengenal dan menghargai hak karya digital.</v>
      </c>
      <c r="BV34" s="377" t="str">
        <f t="shared" si="30"/>
        <v>mampu memanfaatkan berbagai jenis perangkat TIK yang ada di sekitarnya untuk berkomunikasi, belajar, mengetik, menggambar, berhitung, dan presentasi</v>
      </c>
      <c r="BW34" s="377">
        <f t="shared" si="31"/>
        <v>0</v>
      </c>
      <c r="BX34" s="377">
        <f t="shared" si="32"/>
        <v>0</v>
      </c>
      <c r="BY34" s="377">
        <f t="shared" si="33"/>
        <v>0</v>
      </c>
      <c r="BZ34" s="377">
        <f t="shared" si="34"/>
        <v>0</v>
      </c>
      <c r="CA34" s="377">
        <f t="shared" si="35"/>
        <v>0</v>
      </c>
      <c r="CB34" s="377">
        <f t="shared" si="36"/>
        <v>0</v>
      </c>
      <c r="CC34"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 sudah tercapai.</v>
      </c>
      <c r="CD34"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35" spans="1:82" ht="13.5" customHeight="1">
      <c r="A35" s="190"/>
      <c r="B35" s="208">
        <f>'DATA PESERTA DIDIK'!A25</f>
        <v>20</v>
      </c>
      <c r="C35" s="248" t="str">
        <f>'DATA PESERTA DIDIK'!D25</f>
        <v>MUHAMMAD ANANTA AESAR NAIL</v>
      </c>
      <c r="D35" s="297">
        <v>88</v>
      </c>
      <c r="E35" s="297">
        <v>80</v>
      </c>
      <c r="F35" s="297">
        <v>86.607142857142861</v>
      </c>
      <c r="G35" s="297">
        <v>88</v>
      </c>
      <c r="H35" s="297"/>
      <c r="I35" s="297"/>
      <c r="J35" s="297"/>
      <c r="K35" s="297"/>
      <c r="L35" s="297"/>
      <c r="M35" s="297"/>
      <c r="N35" s="252">
        <f t="shared" si="12"/>
        <v>85.651785714285722</v>
      </c>
      <c r="O35" s="298"/>
      <c r="P35" s="251">
        <v>88</v>
      </c>
      <c r="Q35" s="252">
        <f t="shared" si="6"/>
        <v>88</v>
      </c>
      <c r="R35" s="252">
        <f t="shared" si="7"/>
        <v>86.43452380952381</v>
      </c>
      <c r="S35" s="190"/>
      <c r="T35" s="190"/>
      <c r="U35" s="253" t="str">
        <f t="shared" ref="U35:AD35" si="107">IF(D35&gt;=$R$16,D35,"")</f>
        <v/>
      </c>
      <c r="V35" s="253" t="str">
        <f t="shared" si="107"/>
        <v/>
      </c>
      <c r="W35" s="253" t="str">
        <f t="shared" si="107"/>
        <v/>
      </c>
      <c r="X35" s="253" t="str">
        <f t="shared" si="107"/>
        <v/>
      </c>
      <c r="Y35" s="253" t="str">
        <f t="shared" si="107"/>
        <v/>
      </c>
      <c r="Z35" s="253" t="str">
        <f t="shared" si="107"/>
        <v/>
      </c>
      <c r="AA35" s="253" t="str">
        <f t="shared" si="107"/>
        <v/>
      </c>
      <c r="AB35" s="253" t="str">
        <f t="shared" si="107"/>
        <v/>
      </c>
      <c r="AC35" s="253" t="str">
        <f t="shared" si="107"/>
        <v/>
      </c>
      <c r="AD35" s="253" t="str">
        <f t="shared" si="107"/>
        <v/>
      </c>
      <c r="AE35" s="254" t="str">
        <f t="shared" ref="AE35:AN35" si="108">IFERROR(RANK(U35,$U35:$AD35,0)+COUNTIF($U35:U35,U35)-1,"")</f>
        <v/>
      </c>
      <c r="AF35" s="254" t="str">
        <f t="shared" si="108"/>
        <v/>
      </c>
      <c r="AG35" s="254" t="str">
        <f t="shared" si="108"/>
        <v/>
      </c>
      <c r="AH35" s="254" t="str">
        <f t="shared" si="108"/>
        <v/>
      </c>
      <c r="AI35" s="254" t="str">
        <f t="shared" si="108"/>
        <v/>
      </c>
      <c r="AJ35" s="254" t="str">
        <f t="shared" si="108"/>
        <v/>
      </c>
      <c r="AK35" s="254" t="str">
        <f t="shared" si="108"/>
        <v/>
      </c>
      <c r="AL35" s="254" t="str">
        <f t="shared" si="108"/>
        <v/>
      </c>
      <c r="AM35" s="254" t="str">
        <f t="shared" si="108"/>
        <v/>
      </c>
      <c r="AN35" s="254" t="str">
        <f t="shared" si="108"/>
        <v/>
      </c>
      <c r="AO35" s="379" t="str">
        <f t="shared" si="15"/>
        <v>mampu memanfaatkan berbagai jenis perangkat TIK yang ada di sekitarnya untuk berkomunikasi, belajar, mengetik, menggambar, berhitung, dan presentasi, dan menerapkan praktik baik yang memperhatikan aspek kesehatan, kenyamanan, keamanan, dan keselamatan.</v>
      </c>
      <c r="AP35" s="380" t="str">
        <f t="shared" si="16"/>
        <v/>
      </c>
      <c r="AQ35" s="380" t="str">
        <f t="shared" si="17"/>
        <v>mampu mengenal dunia digital yang ada di sekitarnya, memahami dampak positif dan negatif dari kehadiran perangkat TIK, memiliki etika dalam berkomunikasi di dunia digital, serta mengenal dan menghargai hak karya digital.</v>
      </c>
      <c r="AR35" s="380" t="str">
        <f t="shared" si="18"/>
        <v>mampu memanfaatkan berbagai jenis perangkat TIK yang ada di sekitarnya untuk berkomunikasi, belajar, mengetik, menggambar, berhitung, dan presentasi</v>
      </c>
      <c r="AS35" s="380" t="str">
        <f t="shared" si="19"/>
        <v/>
      </c>
      <c r="AT35" s="380" t="str">
        <f t="shared" si="20"/>
        <v/>
      </c>
      <c r="AU35" s="380" t="str">
        <f t="shared" si="21"/>
        <v/>
      </c>
      <c r="AV35" s="380" t="str">
        <f t="shared" si="22"/>
        <v/>
      </c>
      <c r="AW35" s="380" t="str">
        <f t="shared" si="23"/>
        <v/>
      </c>
      <c r="AX35" s="380" t="str">
        <f t="shared" si="24"/>
        <v/>
      </c>
      <c r="AY35" s="299">
        <f t="shared" ref="AY35:BH35" si="109">IF(D35&lt;$R$16,D35,"")</f>
        <v>88</v>
      </c>
      <c r="AZ35" s="299">
        <f t="shared" si="109"/>
        <v>80</v>
      </c>
      <c r="BA35" s="299">
        <f t="shared" si="109"/>
        <v>86.607142857142861</v>
      </c>
      <c r="BB35" s="299">
        <f t="shared" si="109"/>
        <v>88</v>
      </c>
      <c r="BC35" s="299">
        <f t="shared" si="109"/>
        <v>0</v>
      </c>
      <c r="BD35" s="299">
        <f t="shared" si="109"/>
        <v>0</v>
      </c>
      <c r="BE35" s="299">
        <f t="shared" si="109"/>
        <v>0</v>
      </c>
      <c r="BF35" s="299">
        <f t="shared" si="109"/>
        <v>0</v>
      </c>
      <c r="BG35" s="299">
        <f t="shared" si="109"/>
        <v>0</v>
      </c>
      <c r="BH35" s="299">
        <f t="shared" si="109"/>
        <v>0</v>
      </c>
      <c r="BI35" s="225">
        <f t="shared" ref="BI35:BR35" si="110">IFERROR(RANK(AY35,$AY35:$BH35,0)+COUNTIF($AY35:AY35,AY35)-1,"")</f>
        <v>1</v>
      </c>
      <c r="BJ35" s="225">
        <f t="shared" si="110"/>
        <v>4</v>
      </c>
      <c r="BK35" s="225">
        <f t="shared" si="110"/>
        <v>3</v>
      </c>
      <c r="BL35" s="225">
        <f t="shared" si="110"/>
        <v>2</v>
      </c>
      <c r="BM35" s="225">
        <f t="shared" si="110"/>
        <v>5</v>
      </c>
      <c r="BN35" s="225">
        <f t="shared" si="110"/>
        <v>6</v>
      </c>
      <c r="BO35" s="225">
        <f t="shared" si="110"/>
        <v>7</v>
      </c>
      <c r="BP35" s="225">
        <f t="shared" si="110"/>
        <v>8</v>
      </c>
      <c r="BQ35" s="225">
        <f t="shared" si="110"/>
        <v>9</v>
      </c>
      <c r="BR35" s="225">
        <f t="shared" si="110"/>
        <v>10</v>
      </c>
      <c r="BS35" s="379" t="str">
        <f t="shared" si="27"/>
        <v/>
      </c>
      <c r="BT35"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5" s="377" t="str">
        <f t="shared" si="29"/>
        <v/>
      </c>
      <c r="BV35" s="377" t="str">
        <f t="shared" si="30"/>
        <v/>
      </c>
      <c r="BW35" s="377">
        <f t="shared" si="31"/>
        <v>0</v>
      </c>
      <c r="BX35" s="377">
        <f t="shared" si="32"/>
        <v>0</v>
      </c>
      <c r="BY35" s="377">
        <f t="shared" si="33"/>
        <v>0</v>
      </c>
      <c r="BZ35" s="377">
        <f t="shared" si="34"/>
        <v>0</v>
      </c>
      <c r="CA35" s="377">
        <f t="shared" si="35"/>
        <v>0</v>
      </c>
      <c r="CB35" s="377">
        <f t="shared" si="36"/>
        <v>0</v>
      </c>
      <c r="CC35"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sudah tercapai.</v>
      </c>
      <c r="CD35"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 perlu ditingkatkan</v>
      </c>
    </row>
    <row r="36" spans="1:82" ht="13.5" customHeight="1">
      <c r="A36" s="190"/>
      <c r="B36" s="208">
        <f>'DATA PESERTA DIDIK'!A26</f>
        <v>21</v>
      </c>
      <c r="C36" s="248" t="str">
        <f>'DATA PESERTA DIDIK'!D26</f>
        <v>MUHAMMAD FAREZKY IMANULLAH</v>
      </c>
      <c r="D36" s="297">
        <v>90</v>
      </c>
      <c r="E36" s="297">
        <v>80</v>
      </c>
      <c r="F36" s="297">
        <v>88.392857142857139</v>
      </c>
      <c r="G36" s="297">
        <v>80</v>
      </c>
      <c r="H36" s="297"/>
      <c r="I36" s="297"/>
      <c r="J36" s="297"/>
      <c r="K36" s="297"/>
      <c r="L36" s="297"/>
      <c r="M36" s="297"/>
      <c r="N36" s="252">
        <f t="shared" si="12"/>
        <v>84.598214285714278</v>
      </c>
      <c r="O36" s="298"/>
      <c r="P36" s="251">
        <v>80</v>
      </c>
      <c r="Q36" s="252">
        <f t="shared" si="6"/>
        <v>80</v>
      </c>
      <c r="R36" s="252">
        <f t="shared" si="7"/>
        <v>83.06547619047619</v>
      </c>
      <c r="S36" s="190"/>
      <c r="T36" s="190"/>
      <c r="U36" s="253" t="str">
        <f t="shared" ref="U36:AD36" si="111">IF(D36&gt;=$R$16,D36,"")</f>
        <v/>
      </c>
      <c r="V36" s="253" t="str">
        <f t="shared" si="111"/>
        <v/>
      </c>
      <c r="W36" s="253" t="str">
        <f t="shared" si="111"/>
        <v/>
      </c>
      <c r="X36" s="253" t="str">
        <f t="shared" si="111"/>
        <v/>
      </c>
      <c r="Y36" s="253" t="str">
        <f t="shared" si="111"/>
        <v/>
      </c>
      <c r="Z36" s="253" t="str">
        <f t="shared" si="111"/>
        <v/>
      </c>
      <c r="AA36" s="253" t="str">
        <f t="shared" si="111"/>
        <v/>
      </c>
      <c r="AB36" s="253" t="str">
        <f t="shared" si="111"/>
        <v/>
      </c>
      <c r="AC36" s="253" t="str">
        <f t="shared" si="111"/>
        <v/>
      </c>
      <c r="AD36" s="253" t="str">
        <f t="shared" si="111"/>
        <v/>
      </c>
      <c r="AE36" s="254" t="str">
        <f t="shared" ref="AE36:AN36" si="112">IFERROR(RANK(U36,$U36:$AD36,0)+COUNTIF($U36:U36,U36)-1,"")</f>
        <v/>
      </c>
      <c r="AF36" s="254" t="str">
        <f t="shared" si="112"/>
        <v/>
      </c>
      <c r="AG36" s="254" t="str">
        <f t="shared" si="112"/>
        <v/>
      </c>
      <c r="AH36" s="254" t="str">
        <f t="shared" si="112"/>
        <v/>
      </c>
      <c r="AI36" s="254" t="str">
        <f t="shared" si="112"/>
        <v/>
      </c>
      <c r="AJ36" s="254" t="str">
        <f t="shared" si="112"/>
        <v/>
      </c>
      <c r="AK36" s="254" t="str">
        <f t="shared" si="112"/>
        <v/>
      </c>
      <c r="AL36" s="254" t="str">
        <f t="shared" si="112"/>
        <v/>
      </c>
      <c r="AM36" s="254" t="str">
        <f t="shared" si="112"/>
        <v/>
      </c>
      <c r="AN36" s="254" t="str">
        <f t="shared" si="112"/>
        <v/>
      </c>
      <c r="AO36" s="379" t="str">
        <f t="shared" si="15"/>
        <v>mampu memanfaatkan berbagai jenis perangkat TIK yang ada di sekitarnya untuk berkomunikasi, belajar, mengetik, menggambar, berhitung, dan presentasi, dan menerapkan praktik baik yang memperhatikan aspek kesehatan, kenyamanan, keamanan, dan keselamatan.</v>
      </c>
      <c r="AP36" s="380" t="str">
        <f t="shared" si="16"/>
        <v/>
      </c>
      <c r="AQ36" s="380" t="str">
        <f t="shared" si="17"/>
        <v>mampu mengenal dunia digital yang ada di sekitarnya, memahami dampak positif dan negatif dari kehadiran perangkat TIK, memiliki etika dalam berkomunikasi di dunia digital, serta mengenal dan menghargai hak karya digital.</v>
      </c>
      <c r="AR36" s="380" t="str">
        <f t="shared" si="18"/>
        <v/>
      </c>
      <c r="AS36" s="380" t="str">
        <f t="shared" si="19"/>
        <v/>
      </c>
      <c r="AT36" s="380" t="str">
        <f t="shared" si="20"/>
        <v/>
      </c>
      <c r="AU36" s="380" t="str">
        <f t="shared" si="21"/>
        <v/>
      </c>
      <c r="AV36" s="380" t="str">
        <f t="shared" si="22"/>
        <v/>
      </c>
      <c r="AW36" s="380" t="str">
        <f t="shared" si="23"/>
        <v/>
      </c>
      <c r="AX36" s="380" t="str">
        <f t="shared" si="24"/>
        <v/>
      </c>
      <c r="AY36" s="299">
        <f t="shared" ref="AY36:BH36" si="113">IF(D36&lt;$R$16,D36,"")</f>
        <v>90</v>
      </c>
      <c r="AZ36" s="299">
        <f t="shared" si="113"/>
        <v>80</v>
      </c>
      <c r="BA36" s="299">
        <f t="shared" si="113"/>
        <v>88.392857142857139</v>
      </c>
      <c r="BB36" s="299">
        <f t="shared" si="113"/>
        <v>80</v>
      </c>
      <c r="BC36" s="299">
        <f t="shared" si="113"/>
        <v>0</v>
      </c>
      <c r="BD36" s="299">
        <f t="shared" si="113"/>
        <v>0</v>
      </c>
      <c r="BE36" s="299">
        <f t="shared" si="113"/>
        <v>0</v>
      </c>
      <c r="BF36" s="299">
        <f t="shared" si="113"/>
        <v>0</v>
      </c>
      <c r="BG36" s="299">
        <f t="shared" si="113"/>
        <v>0</v>
      </c>
      <c r="BH36" s="299">
        <f t="shared" si="113"/>
        <v>0</v>
      </c>
      <c r="BI36" s="225">
        <f t="shared" ref="BI36:BR36" si="114">IFERROR(RANK(AY36,$AY36:$BH36,0)+COUNTIF($AY36:AY36,AY36)-1,"")</f>
        <v>1</v>
      </c>
      <c r="BJ36" s="225">
        <f t="shared" si="114"/>
        <v>3</v>
      </c>
      <c r="BK36" s="225">
        <f t="shared" si="114"/>
        <v>2</v>
      </c>
      <c r="BL36" s="225">
        <f t="shared" si="114"/>
        <v>4</v>
      </c>
      <c r="BM36" s="225">
        <f t="shared" si="114"/>
        <v>5</v>
      </c>
      <c r="BN36" s="225">
        <f t="shared" si="114"/>
        <v>6</v>
      </c>
      <c r="BO36" s="225">
        <f t="shared" si="114"/>
        <v>7</v>
      </c>
      <c r="BP36" s="225">
        <f t="shared" si="114"/>
        <v>8</v>
      </c>
      <c r="BQ36" s="225">
        <f t="shared" si="114"/>
        <v>9</v>
      </c>
      <c r="BR36" s="225">
        <f t="shared" si="114"/>
        <v>10</v>
      </c>
      <c r="BS36" s="379" t="str">
        <f t="shared" si="27"/>
        <v/>
      </c>
      <c r="BT36"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6" s="377" t="str">
        <f t="shared" si="29"/>
        <v/>
      </c>
      <c r="BV36" s="377" t="str">
        <f t="shared" si="30"/>
        <v>mampu memanfaatkan berbagai jenis perangkat TIK yang ada di sekitarnya untuk berkomunikasi, belajar, mengetik, menggambar, berhitung, dan presentasi</v>
      </c>
      <c r="BW36" s="377">
        <f t="shared" si="31"/>
        <v>0</v>
      </c>
      <c r="BX36" s="377">
        <f t="shared" si="32"/>
        <v>0</v>
      </c>
      <c r="BY36" s="377">
        <f t="shared" si="33"/>
        <v>0</v>
      </c>
      <c r="BZ36" s="377">
        <f t="shared" si="34"/>
        <v>0</v>
      </c>
      <c r="CA36" s="377">
        <f t="shared" si="35"/>
        <v>0</v>
      </c>
      <c r="CB36" s="377">
        <f t="shared" si="36"/>
        <v>0</v>
      </c>
      <c r="CC36"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36"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37" spans="1:82" ht="13.5" customHeight="1">
      <c r="A37" s="190"/>
      <c r="B37" s="208">
        <f>'DATA PESERTA DIDIK'!A27</f>
        <v>22</v>
      </c>
      <c r="C37" s="248" t="str">
        <f>'DATA PESERTA DIDIK'!D27</f>
        <v>MUHAMMAD HAFIDZ RAFI RACHMAN</v>
      </c>
      <c r="D37" s="297">
        <v>100</v>
      </c>
      <c r="E37" s="297">
        <v>100</v>
      </c>
      <c r="F37" s="297">
        <v>90</v>
      </c>
      <c r="G37" s="297">
        <v>96</v>
      </c>
      <c r="H37" s="297"/>
      <c r="I37" s="297"/>
      <c r="J37" s="297"/>
      <c r="K37" s="297"/>
      <c r="L37" s="297"/>
      <c r="M37" s="297"/>
      <c r="N37" s="252">
        <f t="shared" si="12"/>
        <v>96.5</v>
      </c>
      <c r="O37" s="298"/>
      <c r="P37" s="251">
        <v>96</v>
      </c>
      <c r="Q37" s="252">
        <f t="shared" si="6"/>
        <v>96</v>
      </c>
      <c r="R37" s="252">
        <f t="shared" si="7"/>
        <v>96.333333333333329</v>
      </c>
      <c r="S37" s="190"/>
      <c r="T37" s="190"/>
      <c r="U37" s="253">
        <f t="shared" ref="U37:AD37" si="115">IF(D37&gt;=$R$16,D37,"")</f>
        <v>100</v>
      </c>
      <c r="V37" s="253">
        <f t="shared" si="115"/>
        <v>100</v>
      </c>
      <c r="W37" s="253" t="str">
        <f t="shared" si="115"/>
        <v/>
      </c>
      <c r="X37" s="253">
        <f t="shared" si="115"/>
        <v>96</v>
      </c>
      <c r="Y37" s="253" t="str">
        <f t="shared" si="115"/>
        <v/>
      </c>
      <c r="Z37" s="253" t="str">
        <f t="shared" si="115"/>
        <v/>
      </c>
      <c r="AA37" s="253" t="str">
        <f t="shared" si="115"/>
        <v/>
      </c>
      <c r="AB37" s="253" t="str">
        <f t="shared" si="115"/>
        <v/>
      </c>
      <c r="AC37" s="253" t="str">
        <f t="shared" si="115"/>
        <v/>
      </c>
      <c r="AD37" s="253" t="str">
        <f t="shared" si="115"/>
        <v/>
      </c>
      <c r="AE37" s="254">
        <f t="shared" ref="AE37:AN37" si="116">IFERROR(RANK(U37,$U37:$AD37,0)+COUNTIF($U37:U37,U37)-1,"")</f>
        <v>1</v>
      </c>
      <c r="AF37" s="254">
        <f t="shared" si="116"/>
        <v>2</v>
      </c>
      <c r="AG37" s="254" t="str">
        <f t="shared" si="116"/>
        <v/>
      </c>
      <c r="AH37" s="254">
        <f t="shared" si="116"/>
        <v>3</v>
      </c>
      <c r="AI37" s="254" t="str">
        <f t="shared" si="116"/>
        <v/>
      </c>
      <c r="AJ37" s="254" t="str">
        <f t="shared" si="116"/>
        <v/>
      </c>
      <c r="AK37" s="254" t="str">
        <f t="shared" si="116"/>
        <v/>
      </c>
      <c r="AL37" s="254" t="str">
        <f t="shared" si="116"/>
        <v/>
      </c>
      <c r="AM37" s="254" t="str">
        <f t="shared" si="116"/>
        <v/>
      </c>
      <c r="AN37" s="254" t="str">
        <f t="shared" si="116"/>
        <v/>
      </c>
      <c r="AO37" s="379" t="str">
        <f t="shared" si="15"/>
        <v>mampu memanfaatkan berbagai jenis perangkat TIK yang ada di sekitarnya untuk berkomunikasi, belajar, mengetik, menggambar, berhitung, dan presentasi, dan menerapkan praktik baik yang memperhatikan aspek kesehatan, kenyamanan, keamanan, dan keselamatan.</v>
      </c>
      <c r="AP37"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37" s="380" t="str">
        <f t="shared" si="17"/>
        <v/>
      </c>
      <c r="AR37" s="380" t="str">
        <f t="shared" si="18"/>
        <v/>
      </c>
      <c r="AS37" s="380" t="str">
        <f t="shared" si="19"/>
        <v/>
      </c>
      <c r="AT37" s="380" t="str">
        <f t="shared" si="20"/>
        <v/>
      </c>
      <c r="AU37" s="380" t="str">
        <f t="shared" si="21"/>
        <v/>
      </c>
      <c r="AV37" s="380" t="str">
        <f t="shared" si="22"/>
        <v/>
      </c>
      <c r="AW37" s="380" t="str">
        <f t="shared" si="23"/>
        <v/>
      </c>
      <c r="AX37" s="380" t="str">
        <f t="shared" si="24"/>
        <v/>
      </c>
      <c r="AY37" s="299" t="str">
        <f t="shared" ref="AY37:BH37" si="117">IF(D37&lt;$R$16,D37,"")</f>
        <v/>
      </c>
      <c r="AZ37" s="299" t="str">
        <f t="shared" si="117"/>
        <v/>
      </c>
      <c r="BA37" s="299">
        <f t="shared" si="117"/>
        <v>90</v>
      </c>
      <c r="BB37" s="299" t="str">
        <f t="shared" si="117"/>
        <v/>
      </c>
      <c r="BC37" s="299">
        <f t="shared" si="117"/>
        <v>0</v>
      </c>
      <c r="BD37" s="299">
        <f t="shared" si="117"/>
        <v>0</v>
      </c>
      <c r="BE37" s="299">
        <f t="shared" si="117"/>
        <v>0</v>
      </c>
      <c r="BF37" s="299">
        <f t="shared" si="117"/>
        <v>0</v>
      </c>
      <c r="BG37" s="299">
        <f t="shared" si="117"/>
        <v>0</v>
      </c>
      <c r="BH37" s="299">
        <f t="shared" si="117"/>
        <v>0</v>
      </c>
      <c r="BI37" s="225" t="str">
        <f t="shared" ref="BI37:BR37" si="118">IFERROR(RANK(AY37,$AY37:$BH37,0)+COUNTIF($AY37:AY37,AY37)-1,"")</f>
        <v/>
      </c>
      <c r="BJ37" s="225" t="str">
        <f t="shared" si="118"/>
        <v/>
      </c>
      <c r="BK37" s="225">
        <f t="shared" si="118"/>
        <v>1</v>
      </c>
      <c r="BL37" s="225" t="str">
        <f t="shared" si="118"/>
        <v/>
      </c>
      <c r="BM37" s="225">
        <f t="shared" si="118"/>
        <v>2</v>
      </c>
      <c r="BN37" s="225">
        <f t="shared" si="118"/>
        <v>3</v>
      </c>
      <c r="BO37" s="225">
        <f t="shared" si="118"/>
        <v>4</v>
      </c>
      <c r="BP37" s="225">
        <f t="shared" si="118"/>
        <v>5</v>
      </c>
      <c r="BQ37" s="225">
        <f t="shared" si="118"/>
        <v>6</v>
      </c>
      <c r="BR37" s="225">
        <f t="shared" si="118"/>
        <v>7</v>
      </c>
      <c r="BS37" s="379" t="str">
        <f t="shared" si="27"/>
        <v/>
      </c>
      <c r="BT37" s="377" t="str">
        <f t="shared" si="28"/>
        <v/>
      </c>
      <c r="BU37" s="377" t="str">
        <f t="shared" si="29"/>
        <v>mampu mengenal dunia digital yang ada di sekitarnya, memahami dampak positif dan negatif dari kehadiran perangkat TIK, memiliki etika dalam berkomunikasi di dunia digital, serta mengenal dan menghargai hak karya digital.</v>
      </c>
      <c r="BV37" s="377" t="str">
        <f t="shared" si="30"/>
        <v>mampu memanfaatkan berbagai jenis perangkat TIK yang ada di sekitarnya untuk berkomunikasi, belajar, mengetik, menggambar, berhitung, dan presentasi</v>
      </c>
      <c r="BW37" s="377">
        <f t="shared" si="31"/>
        <v>0</v>
      </c>
      <c r="BX37" s="377">
        <f t="shared" si="32"/>
        <v>0</v>
      </c>
      <c r="BY37" s="377">
        <f t="shared" si="33"/>
        <v>0</v>
      </c>
      <c r="BZ37" s="377">
        <f t="shared" si="34"/>
        <v>0</v>
      </c>
      <c r="CA37" s="377">
        <f t="shared" si="35"/>
        <v>0</v>
      </c>
      <c r="CB37" s="377">
        <f t="shared" si="36"/>
        <v>0</v>
      </c>
      <c r="CC37"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37"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38" spans="1:82" ht="13.5" customHeight="1">
      <c r="A38" s="190"/>
      <c r="B38" s="208">
        <f>'DATA PESERTA DIDIK'!A28</f>
        <v>23</v>
      </c>
      <c r="C38" s="248" t="str">
        <f>'DATA PESERTA DIDIK'!D28</f>
        <v>MUHAMMAD RAJASTA ANDISA KRISNATAMA</v>
      </c>
      <c r="D38" s="297">
        <v>88</v>
      </c>
      <c r="E38" s="297">
        <v>90</v>
      </c>
      <c r="F38" s="297">
        <v>96</v>
      </c>
      <c r="G38" s="297">
        <v>90</v>
      </c>
      <c r="H38" s="297"/>
      <c r="I38" s="297"/>
      <c r="J38" s="297"/>
      <c r="K38" s="297"/>
      <c r="L38" s="297"/>
      <c r="M38" s="297"/>
      <c r="N38" s="252">
        <f t="shared" si="12"/>
        <v>91</v>
      </c>
      <c r="O38" s="298"/>
      <c r="P38" s="251">
        <v>90</v>
      </c>
      <c r="Q38" s="252">
        <f t="shared" si="6"/>
        <v>90</v>
      </c>
      <c r="R38" s="252">
        <f t="shared" si="7"/>
        <v>90.666666666666671</v>
      </c>
      <c r="S38" s="190"/>
      <c r="T38" s="190"/>
      <c r="U38" s="253" t="str">
        <f t="shared" ref="U38:AD38" si="119">IF(D38&gt;=$R$16,D38,"")</f>
        <v/>
      </c>
      <c r="V38" s="253" t="str">
        <f t="shared" si="119"/>
        <v/>
      </c>
      <c r="W38" s="253">
        <f t="shared" si="119"/>
        <v>96</v>
      </c>
      <c r="X38" s="253" t="str">
        <f t="shared" si="119"/>
        <v/>
      </c>
      <c r="Y38" s="253" t="str">
        <f t="shared" si="119"/>
        <v/>
      </c>
      <c r="Z38" s="253" t="str">
        <f t="shared" si="119"/>
        <v/>
      </c>
      <c r="AA38" s="253" t="str">
        <f t="shared" si="119"/>
        <v/>
      </c>
      <c r="AB38" s="253" t="str">
        <f t="shared" si="119"/>
        <v/>
      </c>
      <c r="AC38" s="253" t="str">
        <f t="shared" si="119"/>
        <v/>
      </c>
      <c r="AD38" s="253" t="str">
        <f t="shared" si="119"/>
        <v/>
      </c>
      <c r="AE38" s="254" t="str">
        <f t="shared" ref="AE38:AN38" si="120">IFERROR(RANK(U38,$U38:$AD38,0)+COUNTIF($U38:U38,U38)-1,"")</f>
        <v/>
      </c>
      <c r="AF38" s="254" t="str">
        <f t="shared" si="120"/>
        <v/>
      </c>
      <c r="AG38" s="254">
        <f t="shared" si="120"/>
        <v>1</v>
      </c>
      <c r="AH38" s="254" t="str">
        <f t="shared" si="120"/>
        <v/>
      </c>
      <c r="AI38" s="254" t="str">
        <f t="shared" si="120"/>
        <v/>
      </c>
      <c r="AJ38" s="254" t="str">
        <f t="shared" si="120"/>
        <v/>
      </c>
      <c r="AK38" s="254" t="str">
        <f t="shared" si="120"/>
        <v/>
      </c>
      <c r="AL38" s="254" t="str">
        <f t="shared" si="120"/>
        <v/>
      </c>
      <c r="AM38" s="254" t="str">
        <f t="shared" si="120"/>
        <v/>
      </c>
      <c r="AN38" s="254" t="str">
        <f t="shared" si="120"/>
        <v/>
      </c>
      <c r="AO38" s="379" t="str">
        <f t="shared" si="15"/>
        <v/>
      </c>
      <c r="AP38" s="380" t="str">
        <f t="shared" si="16"/>
        <v/>
      </c>
      <c r="AQ38" s="380" t="str">
        <f t="shared" si="17"/>
        <v>mampu mengenal dunia digital yang ada di sekitarnya, memahami dampak positif dan negatif dari kehadiran perangkat TIK, memiliki etika dalam berkomunikasi di dunia digital, serta mengenal dan menghargai hak karya digital.</v>
      </c>
      <c r="AR38" s="380" t="str">
        <f t="shared" si="18"/>
        <v/>
      </c>
      <c r="AS38" s="380" t="str">
        <f t="shared" si="19"/>
        <v/>
      </c>
      <c r="AT38" s="380" t="str">
        <f t="shared" si="20"/>
        <v/>
      </c>
      <c r="AU38" s="380" t="str">
        <f t="shared" si="21"/>
        <v/>
      </c>
      <c r="AV38" s="380" t="str">
        <f t="shared" si="22"/>
        <v/>
      </c>
      <c r="AW38" s="380" t="str">
        <f t="shared" si="23"/>
        <v/>
      </c>
      <c r="AX38" s="380" t="str">
        <f t="shared" si="24"/>
        <v/>
      </c>
      <c r="AY38" s="299">
        <f t="shared" ref="AY38:BH38" si="121">IF(D38&lt;$R$16,D38,"")</f>
        <v>88</v>
      </c>
      <c r="AZ38" s="299">
        <f t="shared" si="121"/>
        <v>90</v>
      </c>
      <c r="BA38" s="299" t="str">
        <f t="shared" si="121"/>
        <v/>
      </c>
      <c r="BB38" s="299">
        <f t="shared" si="121"/>
        <v>90</v>
      </c>
      <c r="BC38" s="299">
        <f t="shared" si="121"/>
        <v>0</v>
      </c>
      <c r="BD38" s="299">
        <f t="shared" si="121"/>
        <v>0</v>
      </c>
      <c r="BE38" s="299">
        <f t="shared" si="121"/>
        <v>0</v>
      </c>
      <c r="BF38" s="299">
        <f t="shared" si="121"/>
        <v>0</v>
      </c>
      <c r="BG38" s="299">
        <f t="shared" si="121"/>
        <v>0</v>
      </c>
      <c r="BH38" s="299">
        <f t="shared" si="121"/>
        <v>0</v>
      </c>
      <c r="BI38" s="225">
        <f t="shared" ref="BI38:BR38" si="122">IFERROR(RANK(AY38,$AY38:$BH38,0)+COUNTIF($AY38:AY38,AY38)-1,"")</f>
        <v>3</v>
      </c>
      <c r="BJ38" s="225">
        <f t="shared" si="122"/>
        <v>1</v>
      </c>
      <c r="BK38" s="225" t="str">
        <f t="shared" si="122"/>
        <v/>
      </c>
      <c r="BL38" s="225">
        <f t="shared" si="122"/>
        <v>2</v>
      </c>
      <c r="BM38" s="225">
        <f t="shared" si="122"/>
        <v>4</v>
      </c>
      <c r="BN38" s="225">
        <f t="shared" si="122"/>
        <v>5</v>
      </c>
      <c r="BO38" s="225">
        <f t="shared" si="122"/>
        <v>6</v>
      </c>
      <c r="BP38" s="225">
        <f t="shared" si="122"/>
        <v>7</v>
      </c>
      <c r="BQ38" s="225">
        <f t="shared" si="122"/>
        <v>8</v>
      </c>
      <c r="BR38" s="225">
        <f t="shared" si="122"/>
        <v>9</v>
      </c>
      <c r="BS38" s="379" t="str">
        <f t="shared" si="27"/>
        <v>mampu memanfaatkan berbagai jenis perangkat TIK yang ada di sekitarnya untuk berkomunikasi, belajar, mengetik, menggambar, berhitung, dan presentasi, dan menerapkan praktik baik yang memperhatikan aspek kesehatan, kenyamanan, keamanan, dan keselamatan.</v>
      </c>
      <c r="BT38"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38" s="377" t="str">
        <f t="shared" si="29"/>
        <v/>
      </c>
      <c r="BV38" s="377" t="str">
        <f t="shared" si="30"/>
        <v>mampu memanfaatkan berbagai jenis perangkat TIK yang ada di sekitarnya untuk berkomunikasi, belajar, mengetik, menggambar, berhitung, dan presentasi</v>
      </c>
      <c r="BW38" s="377">
        <f t="shared" si="31"/>
        <v>0</v>
      </c>
      <c r="BX38" s="377">
        <f t="shared" si="32"/>
        <v>0</v>
      </c>
      <c r="BY38" s="377">
        <f t="shared" si="33"/>
        <v>0</v>
      </c>
      <c r="BZ38" s="377">
        <f t="shared" si="34"/>
        <v>0</v>
      </c>
      <c r="CA38" s="377">
        <f t="shared" si="35"/>
        <v>0</v>
      </c>
      <c r="CB38" s="377">
        <f t="shared" si="36"/>
        <v>0</v>
      </c>
      <c r="CC38" s="257" t="str">
        <f t="shared" si="37"/>
        <v>Kompetensi dalam hal mampu mengenal dunia digital yang ada di sekitarnya, memahami dampak positif dan negatif dari kehadiran perangkat TIK, memiliki etika dalam berkomunikasi di dunia digital, serta mengenal dan menghargai hak karya digital. sudah tercapai.</v>
      </c>
      <c r="CD38"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39" spans="1:82" ht="13.5" customHeight="1">
      <c r="A39" s="190"/>
      <c r="B39" s="208">
        <f>'DATA PESERTA DIDIK'!A29</f>
        <v>24</v>
      </c>
      <c r="C39" s="248" t="str">
        <f>'DATA PESERTA DIDIK'!D29</f>
        <v>MUHAMMAD SABIAN ELDEN LAKSANA</v>
      </c>
      <c r="D39" s="297">
        <v>100</v>
      </c>
      <c r="E39" s="297">
        <v>96</v>
      </c>
      <c r="F39" s="297">
        <v>96</v>
      </c>
      <c r="G39" s="297">
        <v>90</v>
      </c>
      <c r="H39" s="297"/>
      <c r="I39" s="297"/>
      <c r="J39" s="297"/>
      <c r="K39" s="297"/>
      <c r="L39" s="297"/>
      <c r="M39" s="297"/>
      <c r="N39" s="252">
        <f t="shared" si="12"/>
        <v>95.5</v>
      </c>
      <c r="O39" s="298"/>
      <c r="P39" s="251">
        <v>90</v>
      </c>
      <c r="Q39" s="252">
        <f t="shared" si="6"/>
        <v>90</v>
      </c>
      <c r="R39" s="252">
        <f t="shared" si="7"/>
        <v>93.666666666666671</v>
      </c>
      <c r="S39" s="190"/>
      <c r="T39" s="190"/>
      <c r="U39" s="253">
        <f t="shared" ref="U39:AD39" si="123">IF(D39&gt;=$R$16,D39,"")</f>
        <v>100</v>
      </c>
      <c r="V39" s="253">
        <f t="shared" si="123"/>
        <v>96</v>
      </c>
      <c r="W39" s="253">
        <f t="shared" si="123"/>
        <v>96</v>
      </c>
      <c r="X39" s="253" t="str">
        <f t="shared" si="123"/>
        <v/>
      </c>
      <c r="Y39" s="253" t="str">
        <f t="shared" si="123"/>
        <v/>
      </c>
      <c r="Z39" s="253" t="str">
        <f t="shared" si="123"/>
        <v/>
      </c>
      <c r="AA39" s="253" t="str">
        <f t="shared" si="123"/>
        <v/>
      </c>
      <c r="AB39" s="253" t="str">
        <f t="shared" si="123"/>
        <v/>
      </c>
      <c r="AC39" s="253" t="str">
        <f t="shared" si="123"/>
        <v/>
      </c>
      <c r="AD39" s="253" t="str">
        <f t="shared" si="123"/>
        <v/>
      </c>
      <c r="AE39" s="254">
        <f t="shared" ref="AE39:AN39" si="124">IFERROR(RANK(U39,$U39:$AD39,0)+COUNTIF($U39:U39,U39)-1,"")</f>
        <v>1</v>
      </c>
      <c r="AF39" s="254">
        <f t="shared" si="124"/>
        <v>2</v>
      </c>
      <c r="AG39" s="254">
        <f t="shared" si="124"/>
        <v>3</v>
      </c>
      <c r="AH39" s="254" t="str">
        <f t="shared" si="124"/>
        <v/>
      </c>
      <c r="AI39" s="254" t="str">
        <f t="shared" si="124"/>
        <v/>
      </c>
      <c r="AJ39" s="254" t="str">
        <f t="shared" si="124"/>
        <v/>
      </c>
      <c r="AK39" s="254" t="str">
        <f t="shared" si="124"/>
        <v/>
      </c>
      <c r="AL39" s="254" t="str">
        <f t="shared" si="124"/>
        <v/>
      </c>
      <c r="AM39" s="254" t="str">
        <f t="shared" si="124"/>
        <v/>
      </c>
      <c r="AN39" s="254" t="str">
        <f t="shared" si="124"/>
        <v/>
      </c>
      <c r="AO39" s="379" t="str">
        <f t="shared" si="15"/>
        <v>mampu memanfaatkan berbagai jenis perangkat TIK yang ada di sekitarnya untuk berkomunikasi, belajar, mengetik, menggambar, berhitung, dan presentasi, dan menerapkan praktik baik yang memperhatikan aspek kesehatan, kenyamanan, keamanan, dan keselamatan.</v>
      </c>
      <c r="AP39"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39" s="380" t="str">
        <f t="shared" si="17"/>
        <v>mampu mengenal dunia digital yang ada di sekitarnya, memahami dampak positif dan negatif dari kehadiran perangkat TIK, memiliki etika dalam berkomunikasi di dunia digital, serta mengenal dan menghargai hak karya digital.</v>
      </c>
      <c r="AR39" s="380" t="str">
        <f t="shared" si="18"/>
        <v/>
      </c>
      <c r="AS39" s="380" t="str">
        <f t="shared" si="19"/>
        <v/>
      </c>
      <c r="AT39" s="380" t="str">
        <f t="shared" si="20"/>
        <v/>
      </c>
      <c r="AU39" s="380" t="str">
        <f t="shared" si="21"/>
        <v/>
      </c>
      <c r="AV39" s="380" t="str">
        <f t="shared" si="22"/>
        <v/>
      </c>
      <c r="AW39" s="380" t="str">
        <f t="shared" si="23"/>
        <v/>
      </c>
      <c r="AX39" s="380" t="str">
        <f t="shared" si="24"/>
        <v/>
      </c>
      <c r="AY39" s="299" t="str">
        <f t="shared" ref="AY39:BH39" si="125">IF(D39&lt;$R$16,D39,"")</f>
        <v/>
      </c>
      <c r="AZ39" s="299" t="str">
        <f t="shared" si="125"/>
        <v/>
      </c>
      <c r="BA39" s="299" t="str">
        <f t="shared" si="125"/>
        <v/>
      </c>
      <c r="BB39" s="299">
        <f t="shared" si="125"/>
        <v>90</v>
      </c>
      <c r="BC39" s="299">
        <f t="shared" si="125"/>
        <v>0</v>
      </c>
      <c r="BD39" s="299">
        <f t="shared" si="125"/>
        <v>0</v>
      </c>
      <c r="BE39" s="299">
        <f t="shared" si="125"/>
        <v>0</v>
      </c>
      <c r="BF39" s="299">
        <f t="shared" si="125"/>
        <v>0</v>
      </c>
      <c r="BG39" s="299">
        <f t="shared" si="125"/>
        <v>0</v>
      </c>
      <c r="BH39" s="299">
        <f t="shared" si="125"/>
        <v>0</v>
      </c>
      <c r="BI39" s="225" t="str">
        <f t="shared" ref="BI39:BR39" si="126">IFERROR(RANK(AY39,$AY39:$BH39,0)+COUNTIF($AY39:AY39,AY39)-1,"")</f>
        <v/>
      </c>
      <c r="BJ39" s="225" t="str">
        <f t="shared" si="126"/>
        <v/>
      </c>
      <c r="BK39" s="225" t="str">
        <f t="shared" si="126"/>
        <v/>
      </c>
      <c r="BL39" s="225">
        <f t="shared" si="126"/>
        <v>1</v>
      </c>
      <c r="BM39" s="225">
        <f t="shared" si="126"/>
        <v>2</v>
      </c>
      <c r="BN39" s="225">
        <f t="shared" si="126"/>
        <v>3</v>
      </c>
      <c r="BO39" s="225">
        <f t="shared" si="126"/>
        <v>4</v>
      </c>
      <c r="BP39" s="225">
        <f t="shared" si="126"/>
        <v>5</v>
      </c>
      <c r="BQ39" s="225">
        <f t="shared" si="126"/>
        <v>6</v>
      </c>
      <c r="BR39" s="225">
        <f t="shared" si="126"/>
        <v>7</v>
      </c>
      <c r="BS39" s="379" t="str">
        <f t="shared" si="27"/>
        <v/>
      </c>
      <c r="BT39" s="377" t="str">
        <f t="shared" si="28"/>
        <v/>
      </c>
      <c r="BU39" s="377" t="str">
        <f t="shared" si="29"/>
        <v/>
      </c>
      <c r="BV39" s="377" t="str">
        <f t="shared" si="30"/>
        <v>mampu memanfaatkan berbagai jenis perangkat TIK yang ada di sekitarnya untuk berkomunikasi, belajar, mengetik, menggambar, berhitung, dan presentasi</v>
      </c>
      <c r="BW39" s="377">
        <f t="shared" si="31"/>
        <v>0</v>
      </c>
      <c r="BX39" s="377">
        <f t="shared" si="32"/>
        <v>0</v>
      </c>
      <c r="BY39" s="377">
        <f t="shared" si="33"/>
        <v>0</v>
      </c>
      <c r="BZ39" s="377">
        <f t="shared" si="34"/>
        <v>0</v>
      </c>
      <c r="CA39" s="377">
        <f t="shared" si="35"/>
        <v>0</v>
      </c>
      <c r="CB39" s="377">
        <f t="shared" si="36"/>
        <v>0</v>
      </c>
      <c r="CC39"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sudah tercapai.</v>
      </c>
      <c r="CD39" s="257" t="str">
        <f t="shared" si="38"/>
        <v>Kompetensi dalam hal mampu memanfaatkan berbagai jenis perangkat TIK yang ada di sekitarnya untuk berkomunikasi, belajar, mengetik, menggambar, berhitung, dan presentasi, perlu ditingkatkan</v>
      </c>
    </row>
    <row r="40" spans="1:82" ht="13.5" customHeight="1">
      <c r="A40" s="190"/>
      <c r="B40" s="208">
        <f>'DATA PESERTA DIDIK'!A30</f>
        <v>25</v>
      </c>
      <c r="C40" s="248" t="str">
        <f>'DATA PESERTA DIDIK'!D30</f>
        <v>NARENDRA AZKA RAMADHAN</v>
      </c>
      <c r="D40" s="297">
        <v>90</v>
      </c>
      <c r="E40" s="297">
        <v>100</v>
      </c>
      <c r="F40" s="297">
        <v>96.428571428571431</v>
      </c>
      <c r="G40" s="297">
        <v>96</v>
      </c>
      <c r="H40" s="297"/>
      <c r="I40" s="297"/>
      <c r="J40" s="297"/>
      <c r="K40" s="297"/>
      <c r="L40" s="297"/>
      <c r="M40" s="297"/>
      <c r="N40" s="252">
        <f t="shared" si="12"/>
        <v>95.607142857142861</v>
      </c>
      <c r="O40" s="298"/>
      <c r="P40" s="251">
        <v>96</v>
      </c>
      <c r="Q40" s="252">
        <f t="shared" si="6"/>
        <v>96</v>
      </c>
      <c r="R40" s="252">
        <f t="shared" si="7"/>
        <v>95.738095238095241</v>
      </c>
      <c r="S40" s="190"/>
      <c r="T40" s="190"/>
      <c r="U40" s="253" t="str">
        <f t="shared" ref="U40:AD40" si="127">IF(D40&gt;=$R$16,D40,"")</f>
        <v/>
      </c>
      <c r="V40" s="253">
        <f t="shared" si="127"/>
        <v>100</v>
      </c>
      <c r="W40" s="253">
        <f t="shared" si="127"/>
        <v>96.428571428571431</v>
      </c>
      <c r="X40" s="253">
        <f t="shared" si="127"/>
        <v>96</v>
      </c>
      <c r="Y40" s="253" t="str">
        <f t="shared" si="127"/>
        <v/>
      </c>
      <c r="Z40" s="253" t="str">
        <f t="shared" si="127"/>
        <v/>
      </c>
      <c r="AA40" s="253" t="str">
        <f t="shared" si="127"/>
        <v/>
      </c>
      <c r="AB40" s="253" t="str">
        <f t="shared" si="127"/>
        <v/>
      </c>
      <c r="AC40" s="253" t="str">
        <f t="shared" si="127"/>
        <v/>
      </c>
      <c r="AD40" s="253" t="str">
        <f t="shared" si="127"/>
        <v/>
      </c>
      <c r="AE40" s="254" t="str">
        <f t="shared" ref="AE40:AN40" si="128">IFERROR(RANK(U40,$U40:$AD40,0)+COUNTIF($U40:U40,U40)-1,"")</f>
        <v/>
      </c>
      <c r="AF40" s="254">
        <f t="shared" si="128"/>
        <v>1</v>
      </c>
      <c r="AG40" s="254">
        <f t="shared" si="128"/>
        <v>2</v>
      </c>
      <c r="AH40" s="254">
        <f t="shared" si="128"/>
        <v>3</v>
      </c>
      <c r="AI40" s="254" t="str">
        <f t="shared" si="128"/>
        <v/>
      </c>
      <c r="AJ40" s="254" t="str">
        <f t="shared" si="128"/>
        <v/>
      </c>
      <c r="AK40" s="254" t="str">
        <f t="shared" si="128"/>
        <v/>
      </c>
      <c r="AL40" s="254" t="str">
        <f t="shared" si="128"/>
        <v/>
      </c>
      <c r="AM40" s="254" t="str">
        <f t="shared" si="128"/>
        <v/>
      </c>
      <c r="AN40" s="254" t="str">
        <f t="shared" si="128"/>
        <v/>
      </c>
      <c r="AO40" s="379" t="str">
        <f t="shared" si="15"/>
        <v/>
      </c>
      <c r="AP40"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40" s="380" t="str">
        <f t="shared" si="17"/>
        <v>mampu mengenal dunia digital yang ada di sekitarnya, memahami dampak positif dan negatif dari kehadiran perangkat TIK, memiliki etika dalam berkomunikasi di dunia digital, serta mengenal dan menghargai hak karya digital.</v>
      </c>
      <c r="AR40" s="380" t="str">
        <f t="shared" si="18"/>
        <v>mampu memanfaatkan berbagai jenis perangkat TIK yang ada di sekitarnya untuk berkomunikasi, belajar, mengetik, menggambar, berhitung, dan presentasi</v>
      </c>
      <c r="AS40" s="380" t="str">
        <f t="shared" si="19"/>
        <v/>
      </c>
      <c r="AT40" s="380" t="str">
        <f t="shared" si="20"/>
        <v/>
      </c>
      <c r="AU40" s="380" t="str">
        <f t="shared" si="21"/>
        <v/>
      </c>
      <c r="AV40" s="380" t="str">
        <f t="shared" si="22"/>
        <v/>
      </c>
      <c r="AW40" s="380" t="str">
        <f t="shared" si="23"/>
        <v/>
      </c>
      <c r="AX40" s="380" t="str">
        <f t="shared" si="24"/>
        <v/>
      </c>
      <c r="AY40" s="299">
        <f t="shared" ref="AY40:BH40" si="129">IF(D40&lt;$R$16,D40,"")</f>
        <v>90</v>
      </c>
      <c r="AZ40" s="299" t="str">
        <f t="shared" si="129"/>
        <v/>
      </c>
      <c r="BA40" s="299" t="str">
        <f t="shared" si="129"/>
        <v/>
      </c>
      <c r="BB40" s="299" t="str">
        <f t="shared" si="129"/>
        <v/>
      </c>
      <c r="BC40" s="299">
        <f t="shared" si="129"/>
        <v>0</v>
      </c>
      <c r="BD40" s="299">
        <f t="shared" si="129"/>
        <v>0</v>
      </c>
      <c r="BE40" s="299">
        <f t="shared" si="129"/>
        <v>0</v>
      </c>
      <c r="BF40" s="299">
        <f t="shared" si="129"/>
        <v>0</v>
      </c>
      <c r="BG40" s="299">
        <f t="shared" si="129"/>
        <v>0</v>
      </c>
      <c r="BH40" s="299">
        <f t="shared" si="129"/>
        <v>0</v>
      </c>
      <c r="BI40" s="225">
        <f t="shared" ref="BI40:BR40" si="130">IFERROR(RANK(AY40,$AY40:$BH40,0)+COUNTIF($AY40:AY40,AY40)-1,"")</f>
        <v>1</v>
      </c>
      <c r="BJ40" s="225" t="str">
        <f t="shared" si="130"/>
        <v/>
      </c>
      <c r="BK40" s="225" t="str">
        <f t="shared" si="130"/>
        <v/>
      </c>
      <c r="BL40" s="225" t="str">
        <f t="shared" si="130"/>
        <v/>
      </c>
      <c r="BM40" s="225">
        <f t="shared" si="130"/>
        <v>2</v>
      </c>
      <c r="BN40" s="225">
        <f t="shared" si="130"/>
        <v>3</v>
      </c>
      <c r="BO40" s="225">
        <f t="shared" si="130"/>
        <v>4</v>
      </c>
      <c r="BP40" s="225">
        <f t="shared" si="130"/>
        <v>5</v>
      </c>
      <c r="BQ40" s="225">
        <f t="shared" si="130"/>
        <v>6</v>
      </c>
      <c r="BR40" s="225">
        <f t="shared" si="130"/>
        <v>7</v>
      </c>
      <c r="BS40" s="379" t="str">
        <f t="shared" si="27"/>
        <v>mampu memanfaatkan berbagai jenis perangkat TIK yang ada di sekitarnya untuk berkomunikasi, belajar, mengetik, menggambar, berhitung, dan presentasi, dan menerapkan praktik baik yang memperhatikan aspek kesehatan, kenyamanan, keamanan, dan keselamatan.</v>
      </c>
      <c r="BT40" s="377" t="str">
        <f t="shared" si="28"/>
        <v/>
      </c>
      <c r="BU40" s="377" t="str">
        <f t="shared" si="29"/>
        <v/>
      </c>
      <c r="BV40" s="377" t="str">
        <f t="shared" si="30"/>
        <v/>
      </c>
      <c r="BW40" s="377">
        <f t="shared" si="31"/>
        <v>0</v>
      </c>
      <c r="BX40" s="377">
        <f t="shared" si="32"/>
        <v>0</v>
      </c>
      <c r="BY40" s="377">
        <f t="shared" si="33"/>
        <v>0</v>
      </c>
      <c r="BZ40" s="377">
        <f t="shared" si="34"/>
        <v>0</v>
      </c>
      <c r="CA40" s="377">
        <f t="shared" si="35"/>
        <v>0</v>
      </c>
      <c r="CB40" s="377">
        <f t="shared" si="36"/>
        <v>0</v>
      </c>
      <c r="CC40" s="257" t="str">
        <f t="shared" si="37"/>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sudah tercapai.</v>
      </c>
      <c r="CD40"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 perlu ditingkatkan</v>
      </c>
    </row>
    <row r="41" spans="1:82" ht="13.5" customHeight="1">
      <c r="A41" s="190"/>
      <c r="B41" s="208">
        <f>'DATA PESERTA DIDIK'!A31</f>
        <v>26</v>
      </c>
      <c r="C41" s="248" t="str">
        <f>'DATA PESERTA DIDIK'!D31</f>
        <v>NAUFAL IHSAN HAWARI</v>
      </c>
      <c r="D41" s="297">
        <v>98</v>
      </c>
      <c r="E41" s="297">
        <v>87.5</v>
      </c>
      <c r="F41" s="297">
        <v>90</v>
      </c>
      <c r="G41" s="297">
        <v>94</v>
      </c>
      <c r="H41" s="297"/>
      <c r="I41" s="297"/>
      <c r="J41" s="297"/>
      <c r="K41" s="297"/>
      <c r="L41" s="297"/>
      <c r="M41" s="297"/>
      <c r="N41" s="252">
        <f t="shared" si="12"/>
        <v>92.375</v>
      </c>
      <c r="O41" s="298"/>
      <c r="P41" s="251">
        <v>94</v>
      </c>
      <c r="Q41" s="252">
        <f t="shared" si="6"/>
        <v>94</v>
      </c>
      <c r="R41" s="252">
        <f t="shared" si="7"/>
        <v>92.916666666666671</v>
      </c>
      <c r="S41" s="190"/>
      <c r="T41" s="190"/>
      <c r="U41" s="253">
        <f t="shared" ref="U41:AD41" si="131">IF(D41&gt;=$R$16,D41,"")</f>
        <v>98</v>
      </c>
      <c r="V41" s="253" t="str">
        <f t="shared" si="131"/>
        <v/>
      </c>
      <c r="W41" s="253" t="str">
        <f t="shared" si="131"/>
        <v/>
      </c>
      <c r="X41" s="253">
        <f t="shared" si="131"/>
        <v>94</v>
      </c>
      <c r="Y41" s="253" t="str">
        <f t="shared" si="131"/>
        <v/>
      </c>
      <c r="Z41" s="253" t="str">
        <f t="shared" si="131"/>
        <v/>
      </c>
      <c r="AA41" s="253" t="str">
        <f t="shared" si="131"/>
        <v/>
      </c>
      <c r="AB41" s="253" t="str">
        <f t="shared" si="131"/>
        <v/>
      </c>
      <c r="AC41" s="253" t="str">
        <f t="shared" si="131"/>
        <v/>
      </c>
      <c r="AD41" s="253" t="str">
        <f t="shared" si="131"/>
        <v/>
      </c>
      <c r="AE41" s="254">
        <f t="shared" ref="AE41:AN41" si="132">IFERROR(RANK(U41,$U41:$AD41,0)+COUNTIF($U41:U41,U41)-1,"")</f>
        <v>1</v>
      </c>
      <c r="AF41" s="254" t="str">
        <f t="shared" si="132"/>
        <v/>
      </c>
      <c r="AG41" s="254" t="str">
        <f t="shared" si="132"/>
        <v/>
      </c>
      <c r="AH41" s="254">
        <f t="shared" si="132"/>
        <v>2</v>
      </c>
      <c r="AI41" s="254" t="str">
        <f t="shared" si="132"/>
        <v/>
      </c>
      <c r="AJ41" s="254" t="str">
        <f t="shared" si="132"/>
        <v/>
      </c>
      <c r="AK41" s="254" t="str">
        <f t="shared" si="132"/>
        <v/>
      </c>
      <c r="AL41" s="254" t="str">
        <f t="shared" si="132"/>
        <v/>
      </c>
      <c r="AM41" s="254" t="str">
        <f t="shared" si="132"/>
        <v/>
      </c>
      <c r="AN41" s="254" t="str">
        <f t="shared" si="132"/>
        <v/>
      </c>
      <c r="AO41" s="379" t="str">
        <f t="shared" si="15"/>
        <v>mampu memanfaatkan berbagai jenis perangkat TIK yang ada di sekitarnya untuk berkomunikasi, belajar, mengetik, menggambar, berhitung, dan presentasi, dan menerapkan praktik baik yang memperhatikan aspek kesehatan, kenyamanan, keamanan, dan keselamatan.</v>
      </c>
      <c r="AP41" s="380" t="str">
        <f t="shared" si="16"/>
        <v/>
      </c>
      <c r="AQ41" s="380" t="str">
        <f t="shared" si="17"/>
        <v/>
      </c>
      <c r="AR41" s="380" t="str">
        <f t="shared" si="18"/>
        <v>mampu memanfaatkan berbagai jenis perangkat TIK yang ada di sekitarnya untuk berkomunikasi, belajar, mengetik, menggambar, berhitung, dan presentasi</v>
      </c>
      <c r="AS41" s="380" t="str">
        <f t="shared" si="19"/>
        <v/>
      </c>
      <c r="AT41" s="380" t="str">
        <f t="shared" si="20"/>
        <v/>
      </c>
      <c r="AU41" s="380" t="str">
        <f t="shared" si="21"/>
        <v/>
      </c>
      <c r="AV41" s="380" t="str">
        <f t="shared" si="22"/>
        <v/>
      </c>
      <c r="AW41" s="380" t="str">
        <f t="shared" si="23"/>
        <v/>
      </c>
      <c r="AX41" s="380" t="str">
        <f t="shared" si="24"/>
        <v/>
      </c>
      <c r="AY41" s="299" t="str">
        <f t="shared" ref="AY41:BH41" si="133">IF(D41&lt;$R$16,D41,"")</f>
        <v/>
      </c>
      <c r="AZ41" s="299">
        <f t="shared" si="133"/>
        <v>87.5</v>
      </c>
      <c r="BA41" s="299">
        <f t="shared" si="133"/>
        <v>90</v>
      </c>
      <c r="BB41" s="299" t="str">
        <f t="shared" si="133"/>
        <v/>
      </c>
      <c r="BC41" s="299">
        <f t="shared" si="133"/>
        <v>0</v>
      </c>
      <c r="BD41" s="299">
        <f t="shared" si="133"/>
        <v>0</v>
      </c>
      <c r="BE41" s="299">
        <f t="shared" si="133"/>
        <v>0</v>
      </c>
      <c r="BF41" s="299">
        <f t="shared" si="133"/>
        <v>0</v>
      </c>
      <c r="BG41" s="299">
        <f t="shared" si="133"/>
        <v>0</v>
      </c>
      <c r="BH41" s="299">
        <f t="shared" si="133"/>
        <v>0</v>
      </c>
      <c r="BI41" s="225" t="str">
        <f t="shared" ref="BI41:BR41" si="134">IFERROR(RANK(AY41,$AY41:$BH41,0)+COUNTIF($AY41:AY41,AY41)-1,"")</f>
        <v/>
      </c>
      <c r="BJ41" s="225">
        <f t="shared" si="134"/>
        <v>2</v>
      </c>
      <c r="BK41" s="225">
        <f t="shared" si="134"/>
        <v>1</v>
      </c>
      <c r="BL41" s="225" t="str">
        <f t="shared" si="134"/>
        <v/>
      </c>
      <c r="BM41" s="225">
        <f t="shared" si="134"/>
        <v>3</v>
      </c>
      <c r="BN41" s="225">
        <f t="shared" si="134"/>
        <v>4</v>
      </c>
      <c r="BO41" s="225">
        <f t="shared" si="134"/>
        <v>5</v>
      </c>
      <c r="BP41" s="225">
        <f t="shared" si="134"/>
        <v>6</v>
      </c>
      <c r="BQ41" s="225">
        <f t="shared" si="134"/>
        <v>7</v>
      </c>
      <c r="BR41" s="225">
        <f t="shared" si="134"/>
        <v>8</v>
      </c>
      <c r="BS41" s="379" t="str">
        <f t="shared" si="27"/>
        <v/>
      </c>
      <c r="BT41"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1" s="377" t="str">
        <f t="shared" si="29"/>
        <v>mampu mengenal dunia digital yang ada di sekitarnya, memahami dampak positif dan negatif dari kehadiran perangkat TIK, memiliki etika dalam berkomunikasi di dunia digital, serta mengenal dan menghargai hak karya digital.</v>
      </c>
      <c r="BV41" s="377" t="str">
        <f t="shared" si="30"/>
        <v/>
      </c>
      <c r="BW41" s="377">
        <f t="shared" si="31"/>
        <v>0</v>
      </c>
      <c r="BX41" s="377">
        <f t="shared" si="32"/>
        <v>0</v>
      </c>
      <c r="BY41" s="377">
        <f t="shared" si="33"/>
        <v>0</v>
      </c>
      <c r="BZ41" s="377">
        <f t="shared" si="34"/>
        <v>0</v>
      </c>
      <c r="CA41" s="377">
        <f t="shared" si="35"/>
        <v>0</v>
      </c>
      <c r="CB41" s="377">
        <f t="shared" si="36"/>
        <v>0</v>
      </c>
      <c r="CC41"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CD41"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row>
    <row r="42" spans="1:82" ht="13.5" customHeight="1">
      <c r="A42" s="190"/>
      <c r="B42" s="208">
        <f>'DATA PESERTA DIDIK'!A32</f>
        <v>27</v>
      </c>
      <c r="C42" s="248" t="str">
        <f>'DATA PESERTA DIDIK'!D32</f>
        <v>SULTAN ATHALA DAVILLIO JAYANEGARA</v>
      </c>
      <c r="D42" s="297">
        <v>98</v>
      </c>
      <c r="E42" s="297">
        <v>100</v>
      </c>
      <c r="F42" s="297">
        <v>88.392857142857139</v>
      </c>
      <c r="G42" s="297">
        <v>92</v>
      </c>
      <c r="H42" s="297"/>
      <c r="I42" s="297"/>
      <c r="J42" s="297"/>
      <c r="K42" s="297"/>
      <c r="L42" s="297"/>
      <c r="M42" s="297"/>
      <c r="N42" s="252">
        <f t="shared" si="12"/>
        <v>94.598214285714278</v>
      </c>
      <c r="O42" s="298"/>
      <c r="P42" s="251">
        <v>92</v>
      </c>
      <c r="Q42" s="252">
        <f t="shared" si="6"/>
        <v>92</v>
      </c>
      <c r="R42" s="252">
        <f t="shared" si="7"/>
        <v>93.732142857142847</v>
      </c>
      <c r="S42" s="190"/>
      <c r="T42" s="190"/>
      <c r="U42" s="253">
        <f t="shared" ref="U42:AD42" si="135">IF(D42&gt;=$R$16,D42,"")</f>
        <v>98</v>
      </c>
      <c r="V42" s="253">
        <f t="shared" si="135"/>
        <v>100</v>
      </c>
      <c r="W42" s="253" t="str">
        <f t="shared" si="135"/>
        <v/>
      </c>
      <c r="X42" s="253">
        <f t="shared" si="135"/>
        <v>92</v>
      </c>
      <c r="Y42" s="253" t="str">
        <f t="shared" si="135"/>
        <v/>
      </c>
      <c r="Z42" s="253" t="str">
        <f t="shared" si="135"/>
        <v/>
      </c>
      <c r="AA42" s="253" t="str">
        <f t="shared" si="135"/>
        <v/>
      </c>
      <c r="AB42" s="253" t="str">
        <f t="shared" si="135"/>
        <v/>
      </c>
      <c r="AC42" s="253" t="str">
        <f t="shared" si="135"/>
        <v/>
      </c>
      <c r="AD42" s="253" t="str">
        <f t="shared" si="135"/>
        <v/>
      </c>
      <c r="AE42" s="254">
        <f t="shared" ref="AE42:AN42" si="136">IFERROR(RANK(U42,$U42:$AD42,0)+COUNTIF($U42:U42,U42)-1,"")</f>
        <v>2</v>
      </c>
      <c r="AF42" s="254">
        <f t="shared" si="136"/>
        <v>1</v>
      </c>
      <c r="AG42" s="254" t="str">
        <f t="shared" si="136"/>
        <v/>
      </c>
      <c r="AH42" s="254">
        <f t="shared" si="136"/>
        <v>3</v>
      </c>
      <c r="AI42" s="254" t="str">
        <f t="shared" si="136"/>
        <v/>
      </c>
      <c r="AJ42" s="254" t="str">
        <f t="shared" si="136"/>
        <v/>
      </c>
      <c r="AK42" s="254" t="str">
        <f t="shared" si="136"/>
        <v/>
      </c>
      <c r="AL42" s="254" t="str">
        <f t="shared" si="136"/>
        <v/>
      </c>
      <c r="AM42" s="254" t="str">
        <f t="shared" si="136"/>
        <v/>
      </c>
      <c r="AN42" s="254" t="str">
        <f t="shared" si="136"/>
        <v/>
      </c>
      <c r="AO42" s="379" t="str">
        <f t="shared" si="15"/>
        <v>mampu memanfaatkan berbagai jenis perangkat TIK yang ada di sekitarnya untuk berkomunikasi, belajar, mengetik, menggambar, berhitung, dan presentasi, dan menerapkan praktik baik yang memperhatikan aspek kesehatan, kenyamanan, keamanan, dan keselamatan.</v>
      </c>
      <c r="AP42"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42" s="380" t="str">
        <f t="shared" si="17"/>
        <v/>
      </c>
      <c r="AR42" s="380" t="str">
        <f t="shared" si="18"/>
        <v/>
      </c>
      <c r="AS42" s="380" t="str">
        <f t="shared" si="19"/>
        <v/>
      </c>
      <c r="AT42" s="380" t="str">
        <f t="shared" si="20"/>
        <v/>
      </c>
      <c r="AU42" s="380" t="str">
        <f t="shared" si="21"/>
        <v/>
      </c>
      <c r="AV42" s="380" t="str">
        <f t="shared" si="22"/>
        <v/>
      </c>
      <c r="AW42" s="380" t="str">
        <f t="shared" si="23"/>
        <v/>
      </c>
      <c r="AX42" s="380" t="str">
        <f t="shared" si="24"/>
        <v/>
      </c>
      <c r="AY42" s="299" t="str">
        <f t="shared" ref="AY42:BH42" si="137">IF(D42&lt;$R$16,D42,"")</f>
        <v/>
      </c>
      <c r="AZ42" s="299" t="str">
        <f t="shared" si="137"/>
        <v/>
      </c>
      <c r="BA42" s="299">
        <f t="shared" si="137"/>
        <v>88.392857142857139</v>
      </c>
      <c r="BB42" s="299" t="str">
        <f t="shared" si="137"/>
        <v/>
      </c>
      <c r="BC42" s="299">
        <f t="shared" si="137"/>
        <v>0</v>
      </c>
      <c r="BD42" s="299">
        <f t="shared" si="137"/>
        <v>0</v>
      </c>
      <c r="BE42" s="299">
        <f t="shared" si="137"/>
        <v>0</v>
      </c>
      <c r="BF42" s="299">
        <f t="shared" si="137"/>
        <v>0</v>
      </c>
      <c r="BG42" s="299">
        <f t="shared" si="137"/>
        <v>0</v>
      </c>
      <c r="BH42" s="299">
        <f t="shared" si="137"/>
        <v>0</v>
      </c>
      <c r="BI42" s="225" t="str">
        <f t="shared" ref="BI42:BR42" si="138">IFERROR(RANK(AY42,$AY42:$BH42,0)+COUNTIF($AY42:AY42,AY42)-1,"")</f>
        <v/>
      </c>
      <c r="BJ42" s="225" t="str">
        <f t="shared" si="138"/>
        <v/>
      </c>
      <c r="BK42" s="225">
        <f t="shared" si="138"/>
        <v>1</v>
      </c>
      <c r="BL42" s="225" t="str">
        <f t="shared" si="138"/>
        <v/>
      </c>
      <c r="BM42" s="225">
        <f t="shared" si="138"/>
        <v>2</v>
      </c>
      <c r="BN42" s="225">
        <f t="shared" si="138"/>
        <v>3</v>
      </c>
      <c r="BO42" s="225">
        <f t="shared" si="138"/>
        <v>4</v>
      </c>
      <c r="BP42" s="225">
        <f t="shared" si="138"/>
        <v>5</v>
      </c>
      <c r="BQ42" s="225">
        <f t="shared" si="138"/>
        <v>6</v>
      </c>
      <c r="BR42" s="225">
        <f t="shared" si="138"/>
        <v>7</v>
      </c>
      <c r="BS42" s="379" t="str">
        <f t="shared" si="27"/>
        <v/>
      </c>
      <c r="BT42" s="377" t="str">
        <f t="shared" si="28"/>
        <v/>
      </c>
      <c r="BU42" s="377" t="str">
        <f t="shared" si="29"/>
        <v>mampu mengenal dunia digital yang ada di sekitarnya, memahami dampak positif dan negatif dari kehadiran perangkat TIK, memiliki etika dalam berkomunikasi di dunia digital, serta mengenal dan menghargai hak karya digital.</v>
      </c>
      <c r="BV42" s="377" t="str">
        <f t="shared" si="30"/>
        <v>mampu memanfaatkan berbagai jenis perangkat TIK yang ada di sekitarnya untuk berkomunikasi, belajar, mengetik, menggambar, berhitung, dan presentasi</v>
      </c>
      <c r="BW42" s="377">
        <f t="shared" si="31"/>
        <v>0</v>
      </c>
      <c r="BX42" s="377">
        <f t="shared" si="32"/>
        <v>0</v>
      </c>
      <c r="BY42" s="377">
        <f t="shared" si="33"/>
        <v>0</v>
      </c>
      <c r="BZ42" s="377">
        <f t="shared" si="34"/>
        <v>0</v>
      </c>
      <c r="CA42" s="377">
        <f t="shared" si="35"/>
        <v>0</v>
      </c>
      <c r="CB42" s="377">
        <f t="shared" si="36"/>
        <v>0</v>
      </c>
      <c r="CC42"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42"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43" spans="1:82" ht="13.5" customHeight="1">
      <c r="A43" s="190"/>
      <c r="B43" s="208">
        <f>'DATA PESERTA DIDIK'!A33</f>
        <v>28</v>
      </c>
      <c r="C43" s="248" t="str">
        <f>'DATA PESERTA DIDIK'!D33</f>
        <v>SYIFA AZZAHRA RAHMANIA</v>
      </c>
      <c r="D43" s="297">
        <v>96</v>
      </c>
      <c r="E43" s="297">
        <v>90</v>
      </c>
      <c r="F43" s="297">
        <v>88</v>
      </c>
      <c r="G43" s="297">
        <v>94</v>
      </c>
      <c r="H43" s="297"/>
      <c r="I43" s="297"/>
      <c r="J43" s="297"/>
      <c r="K43" s="297"/>
      <c r="L43" s="297"/>
      <c r="M43" s="297"/>
      <c r="N43" s="252">
        <f t="shared" si="12"/>
        <v>92</v>
      </c>
      <c r="O43" s="298"/>
      <c r="P43" s="251">
        <v>94</v>
      </c>
      <c r="Q43" s="252">
        <f t="shared" si="6"/>
        <v>94</v>
      </c>
      <c r="R43" s="252">
        <f t="shared" si="7"/>
        <v>92.666666666666671</v>
      </c>
      <c r="S43" s="190"/>
      <c r="T43" s="190"/>
      <c r="U43" s="253">
        <f t="shared" ref="U43:AD43" si="139">IF(D43&gt;=$R$16,D43,"")</f>
        <v>96</v>
      </c>
      <c r="V43" s="253" t="str">
        <f t="shared" si="139"/>
        <v/>
      </c>
      <c r="W43" s="253" t="str">
        <f t="shared" si="139"/>
        <v/>
      </c>
      <c r="X43" s="253">
        <f t="shared" si="139"/>
        <v>94</v>
      </c>
      <c r="Y43" s="253" t="str">
        <f t="shared" si="139"/>
        <v/>
      </c>
      <c r="Z43" s="253" t="str">
        <f t="shared" si="139"/>
        <v/>
      </c>
      <c r="AA43" s="253" t="str">
        <f t="shared" si="139"/>
        <v/>
      </c>
      <c r="AB43" s="253" t="str">
        <f t="shared" si="139"/>
        <v/>
      </c>
      <c r="AC43" s="253" t="str">
        <f t="shared" si="139"/>
        <v/>
      </c>
      <c r="AD43" s="253" t="str">
        <f t="shared" si="139"/>
        <v/>
      </c>
      <c r="AE43" s="254">
        <f t="shared" ref="AE43:AN43" si="140">IFERROR(RANK(U43,$U43:$AD43,0)+COUNTIF($U43:U43,U43)-1,"")</f>
        <v>1</v>
      </c>
      <c r="AF43" s="254" t="str">
        <f t="shared" si="140"/>
        <v/>
      </c>
      <c r="AG43" s="254" t="str">
        <f t="shared" si="140"/>
        <v/>
      </c>
      <c r="AH43" s="254">
        <f t="shared" si="140"/>
        <v>2</v>
      </c>
      <c r="AI43" s="254" t="str">
        <f t="shared" si="140"/>
        <v/>
      </c>
      <c r="AJ43" s="254" t="str">
        <f t="shared" si="140"/>
        <v/>
      </c>
      <c r="AK43" s="254" t="str">
        <f t="shared" si="140"/>
        <v/>
      </c>
      <c r="AL43" s="254" t="str">
        <f t="shared" si="140"/>
        <v/>
      </c>
      <c r="AM43" s="254" t="str">
        <f t="shared" si="140"/>
        <v/>
      </c>
      <c r="AN43" s="254" t="str">
        <f t="shared" si="140"/>
        <v/>
      </c>
      <c r="AO43" s="379" t="str">
        <f t="shared" si="15"/>
        <v>mampu memanfaatkan berbagai jenis perangkat TIK yang ada di sekitarnya untuk berkomunikasi, belajar, mengetik, menggambar, berhitung, dan presentasi, dan menerapkan praktik baik yang memperhatikan aspek kesehatan, kenyamanan, keamanan, dan keselamatan.</v>
      </c>
      <c r="AP43" s="380" t="str">
        <f t="shared" si="16"/>
        <v/>
      </c>
      <c r="AQ43" s="380" t="str">
        <f t="shared" si="17"/>
        <v/>
      </c>
      <c r="AR43" s="380" t="str">
        <f t="shared" si="18"/>
        <v>mampu memanfaatkan berbagai jenis perangkat TIK yang ada di sekitarnya untuk berkomunikasi, belajar, mengetik, menggambar, berhitung, dan presentasi</v>
      </c>
      <c r="AS43" s="380" t="str">
        <f t="shared" si="19"/>
        <v/>
      </c>
      <c r="AT43" s="380" t="str">
        <f t="shared" si="20"/>
        <v/>
      </c>
      <c r="AU43" s="380" t="str">
        <f t="shared" si="21"/>
        <v/>
      </c>
      <c r="AV43" s="380" t="str">
        <f t="shared" si="22"/>
        <v/>
      </c>
      <c r="AW43" s="380" t="str">
        <f t="shared" si="23"/>
        <v/>
      </c>
      <c r="AX43" s="380" t="str">
        <f t="shared" si="24"/>
        <v/>
      </c>
      <c r="AY43" s="299" t="str">
        <f t="shared" ref="AY43:BH43" si="141">IF(D43&lt;$R$16,D43,"")</f>
        <v/>
      </c>
      <c r="AZ43" s="299">
        <f t="shared" si="141"/>
        <v>90</v>
      </c>
      <c r="BA43" s="299">
        <f t="shared" si="141"/>
        <v>88</v>
      </c>
      <c r="BB43" s="299" t="str">
        <f t="shared" si="141"/>
        <v/>
      </c>
      <c r="BC43" s="299">
        <f t="shared" si="141"/>
        <v>0</v>
      </c>
      <c r="BD43" s="299">
        <f t="shared" si="141"/>
        <v>0</v>
      </c>
      <c r="BE43" s="299">
        <f t="shared" si="141"/>
        <v>0</v>
      </c>
      <c r="BF43" s="299">
        <f t="shared" si="141"/>
        <v>0</v>
      </c>
      <c r="BG43" s="299">
        <f t="shared" si="141"/>
        <v>0</v>
      </c>
      <c r="BH43" s="299">
        <f t="shared" si="141"/>
        <v>0</v>
      </c>
      <c r="BI43" s="225" t="str">
        <f t="shared" ref="BI43:BR43" si="142">IFERROR(RANK(AY43,$AY43:$BH43,0)+COUNTIF($AY43:AY43,AY43)-1,"")</f>
        <v/>
      </c>
      <c r="BJ43" s="225">
        <f t="shared" si="142"/>
        <v>1</v>
      </c>
      <c r="BK43" s="225">
        <f t="shared" si="142"/>
        <v>2</v>
      </c>
      <c r="BL43" s="225" t="str">
        <f t="shared" si="142"/>
        <v/>
      </c>
      <c r="BM43" s="225">
        <f t="shared" si="142"/>
        <v>3</v>
      </c>
      <c r="BN43" s="225">
        <f t="shared" si="142"/>
        <v>4</v>
      </c>
      <c r="BO43" s="225">
        <f t="shared" si="142"/>
        <v>5</v>
      </c>
      <c r="BP43" s="225">
        <f t="shared" si="142"/>
        <v>6</v>
      </c>
      <c r="BQ43" s="225">
        <f t="shared" si="142"/>
        <v>7</v>
      </c>
      <c r="BR43" s="225">
        <f t="shared" si="142"/>
        <v>8</v>
      </c>
      <c r="BS43" s="379" t="str">
        <f t="shared" si="27"/>
        <v/>
      </c>
      <c r="BT43"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3" s="377" t="str">
        <f t="shared" si="29"/>
        <v>mampu mengenal dunia digital yang ada di sekitarnya, memahami dampak positif dan negatif dari kehadiran perangkat TIK, memiliki etika dalam berkomunikasi di dunia digital, serta mengenal dan menghargai hak karya digital.</v>
      </c>
      <c r="BV43" s="377" t="str">
        <f t="shared" si="30"/>
        <v/>
      </c>
      <c r="BW43" s="377">
        <f t="shared" si="31"/>
        <v>0</v>
      </c>
      <c r="BX43" s="377">
        <f t="shared" si="32"/>
        <v>0</v>
      </c>
      <c r="BY43" s="377">
        <f t="shared" si="33"/>
        <v>0</v>
      </c>
      <c r="BZ43" s="377">
        <f t="shared" si="34"/>
        <v>0</v>
      </c>
      <c r="CA43" s="377">
        <f t="shared" si="35"/>
        <v>0</v>
      </c>
      <c r="CB43" s="377">
        <f t="shared" si="36"/>
        <v>0</v>
      </c>
      <c r="CC43"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memanfaatkan berbagai jenis perangkat TIK yang ada di sekitarnya untuk berkomunikasi, belajar, mengetik, menggambar, berhitung, dan presentasi sudah tercapai.</v>
      </c>
      <c r="CD43"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 perlu ditingkatkan</v>
      </c>
    </row>
    <row r="44" spans="1:82" ht="13.5" customHeight="1">
      <c r="A44" s="190"/>
      <c r="B44" s="208">
        <f>'DATA PESERTA DIDIK'!A34</f>
        <v>29</v>
      </c>
      <c r="C44" s="248" t="str">
        <f>'DATA PESERTA DIDIK'!D34</f>
        <v>ZERINA RAZEETA SHANUM</v>
      </c>
      <c r="D44" s="297">
        <v>96</v>
      </c>
      <c r="E44" s="297">
        <v>100</v>
      </c>
      <c r="F44" s="297">
        <v>91.964285714285722</v>
      </c>
      <c r="G44" s="297">
        <v>90</v>
      </c>
      <c r="H44" s="297"/>
      <c r="I44" s="297"/>
      <c r="J44" s="297"/>
      <c r="K44" s="297"/>
      <c r="L44" s="297"/>
      <c r="M44" s="297"/>
      <c r="N44" s="252">
        <f t="shared" si="12"/>
        <v>94.491071428571431</v>
      </c>
      <c r="O44" s="298"/>
      <c r="P44" s="251">
        <v>90</v>
      </c>
      <c r="Q44" s="252">
        <f t="shared" si="6"/>
        <v>90</v>
      </c>
      <c r="R44" s="252">
        <f t="shared" si="7"/>
        <v>92.994047619047635</v>
      </c>
      <c r="S44" s="190"/>
      <c r="T44" s="190"/>
      <c r="U44" s="253">
        <f t="shared" ref="U44:AD44" si="143">IF(D44&gt;=$R$16,D44,"")</f>
        <v>96</v>
      </c>
      <c r="V44" s="253">
        <f t="shared" si="143"/>
        <v>100</v>
      </c>
      <c r="W44" s="253">
        <f t="shared" si="143"/>
        <v>91.964285714285722</v>
      </c>
      <c r="X44" s="253" t="str">
        <f t="shared" si="143"/>
        <v/>
      </c>
      <c r="Y44" s="253" t="str">
        <f t="shared" si="143"/>
        <v/>
      </c>
      <c r="Z44" s="253" t="str">
        <f t="shared" si="143"/>
        <v/>
      </c>
      <c r="AA44" s="253" t="str">
        <f t="shared" si="143"/>
        <v/>
      </c>
      <c r="AB44" s="253" t="str">
        <f t="shared" si="143"/>
        <v/>
      </c>
      <c r="AC44" s="253" t="str">
        <f t="shared" si="143"/>
        <v/>
      </c>
      <c r="AD44" s="253" t="str">
        <f t="shared" si="143"/>
        <v/>
      </c>
      <c r="AE44" s="254">
        <f t="shared" ref="AE44:AN44" si="144">IFERROR(RANK(U44,$U44:$AD44,0)+COUNTIF($U44:U44,U44)-1,"")</f>
        <v>2</v>
      </c>
      <c r="AF44" s="254">
        <f t="shared" si="144"/>
        <v>1</v>
      </c>
      <c r="AG44" s="254">
        <f t="shared" si="144"/>
        <v>3</v>
      </c>
      <c r="AH44" s="254" t="str">
        <f t="shared" si="144"/>
        <v/>
      </c>
      <c r="AI44" s="254" t="str">
        <f t="shared" si="144"/>
        <v/>
      </c>
      <c r="AJ44" s="254" t="str">
        <f t="shared" si="144"/>
        <v/>
      </c>
      <c r="AK44" s="254" t="str">
        <f t="shared" si="144"/>
        <v/>
      </c>
      <c r="AL44" s="254" t="str">
        <f t="shared" si="144"/>
        <v/>
      </c>
      <c r="AM44" s="254" t="str">
        <f t="shared" si="144"/>
        <v/>
      </c>
      <c r="AN44" s="254" t="str">
        <f t="shared" si="144"/>
        <v/>
      </c>
      <c r="AO44" s="379" t="str">
        <f t="shared" si="15"/>
        <v>mampu memanfaatkan berbagai jenis perangkat TIK yang ada di sekitarnya untuk berkomunikasi, belajar, mengetik, menggambar, berhitung, dan presentasi, dan menerapkan praktik baik yang memperhatikan aspek kesehatan, kenyamanan, keamanan, dan keselamatan.</v>
      </c>
      <c r="AP44" s="380" t="str">
        <f t="shared" si="16"/>
        <v>mampu memahami praktik baik dalam berkomunikasi menggunakan alat komunikasi berbasis TIK yang memperhatikan aspek keamanan penggunaan internet dan jaringan lokal pada saat tersambung pada bluetooth, wifi, atau internet sesuai dengan batasan yang ditentukan.</v>
      </c>
      <c r="AQ44" s="380" t="str">
        <f t="shared" si="17"/>
        <v/>
      </c>
      <c r="AR44" s="380" t="str">
        <f t="shared" si="18"/>
        <v/>
      </c>
      <c r="AS44" s="380" t="str">
        <f t="shared" si="19"/>
        <v/>
      </c>
      <c r="AT44" s="380" t="str">
        <f t="shared" si="20"/>
        <v/>
      </c>
      <c r="AU44" s="380" t="str">
        <f t="shared" si="21"/>
        <v/>
      </c>
      <c r="AV44" s="380" t="str">
        <f t="shared" si="22"/>
        <v/>
      </c>
      <c r="AW44" s="380" t="str">
        <f t="shared" si="23"/>
        <v/>
      </c>
      <c r="AX44" s="380" t="str">
        <f t="shared" si="24"/>
        <v/>
      </c>
      <c r="AY44" s="299" t="str">
        <f t="shared" ref="AY44:BH44" si="145">IF(D44&lt;$R$16,D44,"")</f>
        <v/>
      </c>
      <c r="AZ44" s="299" t="str">
        <f t="shared" si="145"/>
        <v/>
      </c>
      <c r="BA44" s="299" t="str">
        <f t="shared" si="145"/>
        <v/>
      </c>
      <c r="BB44" s="299">
        <f t="shared" si="145"/>
        <v>90</v>
      </c>
      <c r="BC44" s="299">
        <f t="shared" si="145"/>
        <v>0</v>
      </c>
      <c r="BD44" s="299">
        <f t="shared" si="145"/>
        <v>0</v>
      </c>
      <c r="BE44" s="299">
        <f t="shared" si="145"/>
        <v>0</v>
      </c>
      <c r="BF44" s="299">
        <f t="shared" si="145"/>
        <v>0</v>
      </c>
      <c r="BG44" s="299">
        <f t="shared" si="145"/>
        <v>0</v>
      </c>
      <c r="BH44" s="299">
        <f t="shared" si="145"/>
        <v>0</v>
      </c>
      <c r="BI44" s="225" t="str">
        <f t="shared" ref="BI44:BR44" si="146">IFERROR(RANK(AY44,$AY44:$BH44,0)+COUNTIF($AY44:AY44,AY44)-1,"")</f>
        <v/>
      </c>
      <c r="BJ44" s="225" t="str">
        <f t="shared" si="146"/>
        <v/>
      </c>
      <c r="BK44" s="225" t="str">
        <f t="shared" si="146"/>
        <v/>
      </c>
      <c r="BL44" s="225">
        <f t="shared" si="146"/>
        <v>1</v>
      </c>
      <c r="BM44" s="225">
        <f t="shared" si="146"/>
        <v>2</v>
      </c>
      <c r="BN44" s="225">
        <f t="shared" si="146"/>
        <v>3</v>
      </c>
      <c r="BO44" s="225">
        <f t="shared" si="146"/>
        <v>4</v>
      </c>
      <c r="BP44" s="225">
        <f t="shared" si="146"/>
        <v>5</v>
      </c>
      <c r="BQ44" s="225">
        <f t="shared" si="146"/>
        <v>6</v>
      </c>
      <c r="BR44" s="225">
        <f t="shared" si="146"/>
        <v>7</v>
      </c>
      <c r="BS44" s="379" t="str">
        <f t="shared" si="27"/>
        <v/>
      </c>
      <c r="BT44" s="377" t="str">
        <f t="shared" si="28"/>
        <v/>
      </c>
      <c r="BU44" s="377" t="str">
        <f t="shared" si="29"/>
        <v>mampu mengenal dunia digital yang ada di sekitarnya, memahami dampak positif dan negatif dari kehadiran perangkat TIK, memiliki etika dalam berkomunikasi di dunia digital, serta mengenal dan menghargai hak karya digital.</v>
      </c>
      <c r="BV44" s="377" t="str">
        <f t="shared" si="30"/>
        <v>mampu memanfaatkan berbagai jenis perangkat TIK yang ada di sekitarnya untuk berkomunikasi, belajar, mengetik, menggambar, berhitung, dan presentasi</v>
      </c>
      <c r="BW44" s="377">
        <f t="shared" si="31"/>
        <v>0</v>
      </c>
      <c r="BX44" s="377">
        <f t="shared" si="32"/>
        <v>0</v>
      </c>
      <c r="BY44" s="377">
        <f t="shared" si="33"/>
        <v>0</v>
      </c>
      <c r="BZ44" s="377">
        <f t="shared" si="34"/>
        <v>0</v>
      </c>
      <c r="CA44" s="377">
        <f t="shared" si="35"/>
        <v>0</v>
      </c>
      <c r="CB44" s="377">
        <f t="shared" si="36"/>
        <v>0</v>
      </c>
      <c r="CC44"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 sudah tercapai.</v>
      </c>
      <c r="CD44" s="257" t="str">
        <f t="shared" si="38"/>
        <v>Kompetensi dalam hal 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45" spans="1:82" ht="13.5" customHeight="1">
      <c r="A45" s="190"/>
      <c r="B45" s="208">
        <f>'DATA PESERTA DIDIK'!A35</f>
        <v>30</v>
      </c>
      <c r="C45" s="248" t="str">
        <f>'DATA PESERTA DIDIK'!D35</f>
        <v>ANAYRA TALITHA AZZAHRA</v>
      </c>
      <c r="D45" s="297">
        <v>96</v>
      </c>
      <c r="E45" s="297">
        <v>88</v>
      </c>
      <c r="F45" s="297">
        <v>96.428571428571431</v>
      </c>
      <c r="G45" s="297">
        <v>90</v>
      </c>
      <c r="H45" s="297"/>
      <c r="I45" s="297"/>
      <c r="J45" s="297"/>
      <c r="K45" s="297"/>
      <c r="L45" s="297"/>
      <c r="M45" s="297"/>
      <c r="N45" s="252">
        <f t="shared" si="12"/>
        <v>92.607142857142861</v>
      </c>
      <c r="O45" s="298"/>
      <c r="P45" s="251">
        <v>90</v>
      </c>
      <c r="Q45" s="252">
        <f t="shared" si="6"/>
        <v>90</v>
      </c>
      <c r="R45" s="252">
        <f t="shared" si="7"/>
        <v>91.738095238095241</v>
      </c>
      <c r="S45" s="190"/>
      <c r="T45" s="190"/>
      <c r="U45" s="253">
        <f t="shared" ref="U45:AD45" si="147">IF(D45&gt;=$R$16,D45,"")</f>
        <v>96</v>
      </c>
      <c r="V45" s="253" t="str">
        <f t="shared" si="147"/>
        <v/>
      </c>
      <c r="W45" s="253">
        <f t="shared" si="147"/>
        <v>96.428571428571431</v>
      </c>
      <c r="X45" s="253" t="str">
        <f t="shared" si="147"/>
        <v/>
      </c>
      <c r="Y45" s="253" t="str">
        <f t="shared" si="147"/>
        <v/>
      </c>
      <c r="Z45" s="253" t="str">
        <f t="shared" si="147"/>
        <v/>
      </c>
      <c r="AA45" s="253" t="str">
        <f t="shared" si="147"/>
        <v/>
      </c>
      <c r="AB45" s="253" t="str">
        <f t="shared" si="147"/>
        <v/>
      </c>
      <c r="AC45" s="253" t="str">
        <f t="shared" si="147"/>
        <v/>
      </c>
      <c r="AD45" s="253" t="str">
        <f t="shared" si="147"/>
        <v/>
      </c>
      <c r="AE45" s="254">
        <f t="shared" ref="AE45:AN45" si="148">IFERROR(RANK(U45,$U45:$AD45,0)+COUNTIF($U45:U45,U45)-1,"")</f>
        <v>2</v>
      </c>
      <c r="AF45" s="254" t="str">
        <f t="shared" si="148"/>
        <v/>
      </c>
      <c r="AG45" s="254">
        <f t="shared" si="148"/>
        <v>1</v>
      </c>
      <c r="AH45" s="254" t="str">
        <f t="shared" si="148"/>
        <v/>
      </c>
      <c r="AI45" s="254" t="str">
        <f t="shared" si="148"/>
        <v/>
      </c>
      <c r="AJ45" s="254" t="str">
        <f t="shared" si="148"/>
        <v/>
      </c>
      <c r="AK45" s="254" t="str">
        <f t="shared" si="148"/>
        <v/>
      </c>
      <c r="AL45" s="254" t="str">
        <f t="shared" si="148"/>
        <v/>
      </c>
      <c r="AM45" s="254" t="str">
        <f t="shared" si="148"/>
        <v/>
      </c>
      <c r="AN45" s="254" t="str">
        <f t="shared" si="148"/>
        <v/>
      </c>
      <c r="AO45" s="379" t="str">
        <f t="shared" si="15"/>
        <v>mampu memanfaatkan berbagai jenis perangkat TIK yang ada di sekitarnya untuk berkomunikasi, belajar, mengetik, menggambar, berhitung, dan presentasi, dan menerapkan praktik baik yang memperhatikan aspek kesehatan, kenyamanan, keamanan, dan keselamatan.</v>
      </c>
      <c r="AP45" s="380" t="str">
        <f t="shared" si="16"/>
        <v/>
      </c>
      <c r="AQ45" s="380" t="str">
        <f t="shared" si="17"/>
        <v>mampu mengenal dunia digital yang ada di sekitarnya, memahami dampak positif dan negatif dari kehadiran perangkat TIK, memiliki etika dalam berkomunikasi di dunia digital, serta mengenal dan menghargai hak karya digital.</v>
      </c>
      <c r="AR45" s="380" t="str">
        <f t="shared" si="18"/>
        <v/>
      </c>
      <c r="AS45" s="380" t="str">
        <f t="shared" si="19"/>
        <v/>
      </c>
      <c r="AT45" s="380" t="str">
        <f t="shared" si="20"/>
        <v/>
      </c>
      <c r="AU45" s="380" t="str">
        <f t="shared" si="21"/>
        <v/>
      </c>
      <c r="AV45" s="380" t="str">
        <f t="shared" si="22"/>
        <v/>
      </c>
      <c r="AW45" s="380" t="str">
        <f t="shared" si="23"/>
        <v/>
      </c>
      <c r="AX45" s="380" t="str">
        <f t="shared" si="24"/>
        <v/>
      </c>
      <c r="AY45" s="299" t="str">
        <f t="shared" ref="AY45:BH45" si="149">IF(D45&lt;$R$16,D45,"")</f>
        <v/>
      </c>
      <c r="AZ45" s="299">
        <f t="shared" si="149"/>
        <v>88</v>
      </c>
      <c r="BA45" s="299" t="str">
        <f t="shared" si="149"/>
        <v/>
      </c>
      <c r="BB45" s="299">
        <f t="shared" si="149"/>
        <v>90</v>
      </c>
      <c r="BC45" s="299">
        <f t="shared" si="149"/>
        <v>0</v>
      </c>
      <c r="BD45" s="299">
        <f t="shared" si="149"/>
        <v>0</v>
      </c>
      <c r="BE45" s="299">
        <f t="shared" si="149"/>
        <v>0</v>
      </c>
      <c r="BF45" s="299">
        <f t="shared" si="149"/>
        <v>0</v>
      </c>
      <c r="BG45" s="299">
        <f t="shared" si="149"/>
        <v>0</v>
      </c>
      <c r="BH45" s="299">
        <f t="shared" si="149"/>
        <v>0</v>
      </c>
      <c r="BI45" s="225" t="str">
        <f t="shared" ref="BI45:BR45" si="150">IFERROR(RANK(AY45,$AY45:$BH45,0)+COUNTIF($AY45:AY45,AY45)-1,"")</f>
        <v/>
      </c>
      <c r="BJ45" s="225">
        <f t="shared" si="150"/>
        <v>2</v>
      </c>
      <c r="BK45" s="225" t="str">
        <f t="shared" si="150"/>
        <v/>
      </c>
      <c r="BL45" s="225">
        <f t="shared" si="150"/>
        <v>1</v>
      </c>
      <c r="BM45" s="225">
        <f t="shared" si="150"/>
        <v>3</v>
      </c>
      <c r="BN45" s="225">
        <f t="shared" si="150"/>
        <v>4</v>
      </c>
      <c r="BO45" s="225">
        <f t="shared" si="150"/>
        <v>5</v>
      </c>
      <c r="BP45" s="225">
        <f t="shared" si="150"/>
        <v>6</v>
      </c>
      <c r="BQ45" s="225">
        <f t="shared" si="150"/>
        <v>7</v>
      </c>
      <c r="BR45" s="225">
        <f t="shared" si="150"/>
        <v>8</v>
      </c>
      <c r="BS45" s="379" t="str">
        <f t="shared" si="27"/>
        <v/>
      </c>
      <c r="BT45"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5" s="377" t="str">
        <f t="shared" si="29"/>
        <v/>
      </c>
      <c r="BV45" s="377" t="str">
        <f t="shared" si="30"/>
        <v>mampu memanfaatkan berbagai jenis perangkat TIK yang ada di sekitarnya untuk berkomunikasi, belajar, mengetik, menggambar, berhitung, dan presentasi</v>
      </c>
      <c r="BW45" s="377">
        <f t="shared" si="31"/>
        <v>0</v>
      </c>
      <c r="BX45" s="377">
        <f t="shared" si="32"/>
        <v>0</v>
      </c>
      <c r="BY45" s="377">
        <f t="shared" si="33"/>
        <v>0</v>
      </c>
      <c r="BZ45" s="377">
        <f t="shared" si="34"/>
        <v>0</v>
      </c>
      <c r="CA45" s="377">
        <f t="shared" si="35"/>
        <v>0</v>
      </c>
      <c r="CB45" s="377">
        <f t="shared" si="36"/>
        <v>0</v>
      </c>
      <c r="CC45"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45"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46" spans="1:82" ht="13.5" customHeight="1">
      <c r="A46" s="190"/>
      <c r="B46" s="208">
        <f>'DATA PESERTA DIDIK'!A36</f>
        <v>31</v>
      </c>
      <c r="C46" s="248" t="str">
        <f>'DATA PESERTA DIDIK'!D36</f>
        <v>VARIO RAUF WILUTOMO</v>
      </c>
      <c r="D46" s="297">
        <v>100</v>
      </c>
      <c r="E46" s="297">
        <v>87.5</v>
      </c>
      <c r="F46" s="297">
        <v>90</v>
      </c>
      <c r="G46" s="297">
        <v>90</v>
      </c>
      <c r="H46" s="297"/>
      <c r="I46" s="297"/>
      <c r="J46" s="297"/>
      <c r="K46" s="297"/>
      <c r="L46" s="297"/>
      <c r="M46" s="297"/>
      <c r="N46" s="252">
        <f t="shared" si="12"/>
        <v>91.875</v>
      </c>
      <c r="O46" s="298"/>
      <c r="P46" s="251">
        <v>90</v>
      </c>
      <c r="Q46" s="252">
        <f t="shared" si="6"/>
        <v>90</v>
      </c>
      <c r="R46" s="252">
        <f t="shared" si="7"/>
        <v>91.25</v>
      </c>
      <c r="S46" s="190"/>
      <c r="T46" s="190"/>
      <c r="U46" s="253">
        <f t="shared" ref="U46:AD46" si="151">IF(D46&gt;=$R$16,D46,"")</f>
        <v>100</v>
      </c>
      <c r="V46" s="253" t="str">
        <f t="shared" si="151"/>
        <v/>
      </c>
      <c r="W46" s="253" t="str">
        <f t="shared" si="151"/>
        <v/>
      </c>
      <c r="X46" s="253" t="str">
        <f t="shared" si="151"/>
        <v/>
      </c>
      <c r="Y46" s="253" t="str">
        <f t="shared" si="151"/>
        <v/>
      </c>
      <c r="Z46" s="253" t="str">
        <f t="shared" si="151"/>
        <v/>
      </c>
      <c r="AA46" s="253" t="str">
        <f t="shared" si="151"/>
        <v/>
      </c>
      <c r="AB46" s="253" t="str">
        <f t="shared" si="151"/>
        <v/>
      </c>
      <c r="AC46" s="253" t="str">
        <f t="shared" si="151"/>
        <v/>
      </c>
      <c r="AD46" s="253" t="str">
        <f t="shared" si="151"/>
        <v/>
      </c>
      <c r="AE46" s="254">
        <f t="shared" ref="AE46:AN46" si="152">IFERROR(RANK(U46,$U46:$AD46,0)+COUNTIF($U46:U46,U46)-1,"")</f>
        <v>1</v>
      </c>
      <c r="AF46" s="254" t="str">
        <f t="shared" si="152"/>
        <v/>
      </c>
      <c r="AG46" s="254" t="str">
        <f t="shared" si="152"/>
        <v/>
      </c>
      <c r="AH46" s="254" t="str">
        <f t="shared" si="152"/>
        <v/>
      </c>
      <c r="AI46" s="254" t="str">
        <f t="shared" si="152"/>
        <v/>
      </c>
      <c r="AJ46" s="254" t="str">
        <f t="shared" si="152"/>
        <v/>
      </c>
      <c r="AK46" s="254" t="str">
        <f t="shared" si="152"/>
        <v/>
      </c>
      <c r="AL46" s="254" t="str">
        <f t="shared" si="152"/>
        <v/>
      </c>
      <c r="AM46" s="254" t="str">
        <f t="shared" si="152"/>
        <v/>
      </c>
      <c r="AN46" s="254" t="str">
        <f t="shared" si="152"/>
        <v/>
      </c>
      <c r="AO46" s="379" t="str">
        <f t="shared" si="15"/>
        <v>mampu memanfaatkan berbagai jenis perangkat TIK yang ada di sekitarnya untuk berkomunikasi, belajar, mengetik, menggambar, berhitung, dan presentasi, dan menerapkan praktik baik yang memperhatikan aspek kesehatan, kenyamanan, keamanan, dan keselamatan.</v>
      </c>
      <c r="AP46" s="380" t="str">
        <f t="shared" si="16"/>
        <v/>
      </c>
      <c r="AQ46" s="380" t="str">
        <f t="shared" si="17"/>
        <v/>
      </c>
      <c r="AR46" s="380" t="str">
        <f t="shared" si="18"/>
        <v/>
      </c>
      <c r="AS46" s="380" t="str">
        <f t="shared" si="19"/>
        <v/>
      </c>
      <c r="AT46" s="380" t="str">
        <f t="shared" si="20"/>
        <v/>
      </c>
      <c r="AU46" s="380" t="str">
        <f t="shared" si="21"/>
        <v/>
      </c>
      <c r="AV46" s="380" t="str">
        <f t="shared" si="22"/>
        <v/>
      </c>
      <c r="AW46" s="380" t="str">
        <f t="shared" si="23"/>
        <v/>
      </c>
      <c r="AX46" s="380" t="str">
        <f t="shared" si="24"/>
        <v/>
      </c>
      <c r="AY46" s="299" t="str">
        <f t="shared" ref="AY46:BH46" si="153">IF(D46&lt;$R$16,D46,"")</f>
        <v/>
      </c>
      <c r="AZ46" s="299">
        <f t="shared" si="153"/>
        <v>87.5</v>
      </c>
      <c r="BA46" s="299">
        <f t="shared" si="153"/>
        <v>90</v>
      </c>
      <c r="BB46" s="299">
        <f t="shared" si="153"/>
        <v>90</v>
      </c>
      <c r="BC46" s="299">
        <f t="shared" si="153"/>
        <v>0</v>
      </c>
      <c r="BD46" s="299">
        <f t="shared" si="153"/>
        <v>0</v>
      </c>
      <c r="BE46" s="299">
        <f t="shared" si="153"/>
        <v>0</v>
      </c>
      <c r="BF46" s="299">
        <f t="shared" si="153"/>
        <v>0</v>
      </c>
      <c r="BG46" s="299">
        <f t="shared" si="153"/>
        <v>0</v>
      </c>
      <c r="BH46" s="299">
        <f t="shared" si="153"/>
        <v>0</v>
      </c>
      <c r="BI46" s="225" t="str">
        <f t="shared" ref="BI46:BR46" si="154">IFERROR(RANK(AY46,$AY46:$BH46,0)+COUNTIF($AY46:AY46,AY46)-1,"")</f>
        <v/>
      </c>
      <c r="BJ46" s="225">
        <f t="shared" si="154"/>
        <v>3</v>
      </c>
      <c r="BK46" s="225">
        <f t="shared" si="154"/>
        <v>1</v>
      </c>
      <c r="BL46" s="225">
        <f t="shared" si="154"/>
        <v>2</v>
      </c>
      <c r="BM46" s="225">
        <f t="shared" si="154"/>
        <v>4</v>
      </c>
      <c r="BN46" s="225">
        <f t="shared" si="154"/>
        <v>5</v>
      </c>
      <c r="BO46" s="225">
        <f t="shared" si="154"/>
        <v>6</v>
      </c>
      <c r="BP46" s="225">
        <f t="shared" si="154"/>
        <v>7</v>
      </c>
      <c r="BQ46" s="225">
        <f t="shared" si="154"/>
        <v>8</v>
      </c>
      <c r="BR46" s="225">
        <f t="shared" si="154"/>
        <v>9</v>
      </c>
      <c r="BS46" s="379" t="str">
        <f t="shared" si="27"/>
        <v/>
      </c>
      <c r="BT46"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6" s="377" t="str">
        <f t="shared" si="29"/>
        <v>mampu mengenal dunia digital yang ada di sekitarnya, memahami dampak positif dan negatif dari kehadiran perangkat TIK, memiliki etika dalam berkomunikasi di dunia digital, serta mengenal dan menghargai hak karya digital.</v>
      </c>
      <c r="BV46" s="377" t="str">
        <f t="shared" si="30"/>
        <v>mampu memanfaatkan berbagai jenis perangkat TIK yang ada di sekitarnya untuk berkomunikasi, belajar, mengetik, menggambar, berhitung, dan presentasi</v>
      </c>
      <c r="BW46" s="377">
        <f t="shared" si="31"/>
        <v>0</v>
      </c>
      <c r="BX46" s="377">
        <f t="shared" si="32"/>
        <v>0</v>
      </c>
      <c r="BY46" s="377">
        <f t="shared" si="33"/>
        <v>0</v>
      </c>
      <c r="BZ46" s="377">
        <f t="shared" si="34"/>
        <v>0</v>
      </c>
      <c r="CA46" s="377">
        <f t="shared" si="35"/>
        <v>0</v>
      </c>
      <c r="CB46" s="377">
        <f t="shared" si="36"/>
        <v>0</v>
      </c>
      <c r="CC46"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 sudah tercapai.</v>
      </c>
      <c r="CD46"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47" spans="1:82" ht="13.5" customHeight="1">
      <c r="A47" s="190"/>
      <c r="B47" s="208">
        <f>'DATA PESERTA DIDIK'!A37</f>
        <v>32</v>
      </c>
      <c r="C47" s="248" t="str">
        <f>'DATA PESERTA DIDIK'!D37</f>
        <v>BERLIANTI QAIRINA WIGATI CANDRA</v>
      </c>
      <c r="D47" s="297">
        <v>96</v>
      </c>
      <c r="E47" s="297">
        <v>87.5</v>
      </c>
      <c r="F47" s="297">
        <v>90</v>
      </c>
      <c r="G47" s="297">
        <v>88</v>
      </c>
      <c r="H47" s="297"/>
      <c r="I47" s="297"/>
      <c r="J47" s="297"/>
      <c r="K47" s="297"/>
      <c r="L47" s="297"/>
      <c r="M47" s="297"/>
      <c r="N47" s="252">
        <f t="shared" si="12"/>
        <v>90.375</v>
      </c>
      <c r="O47" s="298"/>
      <c r="P47" s="251">
        <v>88</v>
      </c>
      <c r="Q47" s="252">
        <f t="shared" si="6"/>
        <v>88</v>
      </c>
      <c r="R47" s="252">
        <f t="shared" si="7"/>
        <v>89.583333333333329</v>
      </c>
      <c r="S47" s="190"/>
      <c r="T47" s="190"/>
      <c r="U47" s="253">
        <f t="shared" ref="U47:AD47" si="155">IF(D47&gt;=$R$16,D47,"")</f>
        <v>96</v>
      </c>
      <c r="V47" s="253" t="str">
        <f t="shared" si="155"/>
        <v/>
      </c>
      <c r="W47" s="253" t="str">
        <f t="shared" si="155"/>
        <v/>
      </c>
      <c r="X47" s="253" t="str">
        <f t="shared" si="155"/>
        <v/>
      </c>
      <c r="Y47" s="253" t="str">
        <f t="shared" si="155"/>
        <v/>
      </c>
      <c r="Z47" s="253" t="str">
        <f t="shared" si="155"/>
        <v/>
      </c>
      <c r="AA47" s="253" t="str">
        <f t="shared" si="155"/>
        <v/>
      </c>
      <c r="AB47" s="253" t="str">
        <f t="shared" si="155"/>
        <v/>
      </c>
      <c r="AC47" s="253" t="str">
        <f t="shared" si="155"/>
        <v/>
      </c>
      <c r="AD47" s="253" t="str">
        <f t="shared" si="155"/>
        <v/>
      </c>
      <c r="AE47" s="254">
        <f t="shared" ref="AE47:AN47" si="156">IFERROR(RANK(U47,$U47:$AD47,0)+COUNTIF($U47:U47,U47)-1,"")</f>
        <v>1</v>
      </c>
      <c r="AF47" s="254" t="str">
        <f t="shared" si="156"/>
        <v/>
      </c>
      <c r="AG47" s="254" t="str">
        <f t="shared" si="156"/>
        <v/>
      </c>
      <c r="AH47" s="254" t="str">
        <f t="shared" si="156"/>
        <v/>
      </c>
      <c r="AI47" s="254" t="str">
        <f t="shared" si="156"/>
        <v/>
      </c>
      <c r="AJ47" s="254" t="str">
        <f t="shared" si="156"/>
        <v/>
      </c>
      <c r="AK47" s="254" t="str">
        <f t="shared" si="156"/>
        <v/>
      </c>
      <c r="AL47" s="254" t="str">
        <f t="shared" si="156"/>
        <v/>
      </c>
      <c r="AM47" s="254" t="str">
        <f t="shared" si="156"/>
        <v/>
      </c>
      <c r="AN47" s="254" t="str">
        <f t="shared" si="156"/>
        <v/>
      </c>
      <c r="AO47" s="379" t="str">
        <f t="shared" si="15"/>
        <v>mampu memanfaatkan berbagai jenis perangkat TIK yang ada di sekitarnya untuk berkomunikasi, belajar, mengetik, menggambar, berhitung, dan presentasi, dan menerapkan praktik baik yang memperhatikan aspek kesehatan, kenyamanan, keamanan, dan keselamatan.</v>
      </c>
      <c r="AP47" s="380" t="str">
        <f t="shared" si="16"/>
        <v/>
      </c>
      <c r="AQ47" s="380" t="str">
        <f t="shared" si="17"/>
        <v>mampu mengenal dunia digital yang ada di sekitarnya, memahami dampak positif dan negatif dari kehadiran perangkat TIK, memiliki etika dalam berkomunikasi di dunia digital, serta mengenal dan menghargai hak karya digital.</v>
      </c>
      <c r="AR47" s="380" t="str">
        <f t="shared" si="18"/>
        <v/>
      </c>
      <c r="AS47" s="380" t="str">
        <f t="shared" si="19"/>
        <v/>
      </c>
      <c r="AT47" s="380" t="str">
        <f t="shared" si="20"/>
        <v/>
      </c>
      <c r="AU47" s="380" t="str">
        <f t="shared" si="21"/>
        <v/>
      </c>
      <c r="AV47" s="380" t="str">
        <f t="shared" si="22"/>
        <v/>
      </c>
      <c r="AW47" s="380" t="str">
        <f t="shared" si="23"/>
        <v/>
      </c>
      <c r="AX47" s="380" t="str">
        <f t="shared" si="24"/>
        <v/>
      </c>
      <c r="AY47" s="299" t="str">
        <f t="shared" ref="AY47:BH47" si="157">IF(D47&lt;$R$16,D47,"")</f>
        <v/>
      </c>
      <c r="AZ47" s="299">
        <f t="shared" si="157"/>
        <v>87.5</v>
      </c>
      <c r="BA47" s="299">
        <f t="shared" si="157"/>
        <v>90</v>
      </c>
      <c r="BB47" s="299">
        <f t="shared" si="157"/>
        <v>88</v>
      </c>
      <c r="BC47" s="299">
        <f t="shared" si="157"/>
        <v>0</v>
      </c>
      <c r="BD47" s="299">
        <f t="shared" si="157"/>
        <v>0</v>
      </c>
      <c r="BE47" s="299">
        <f t="shared" si="157"/>
        <v>0</v>
      </c>
      <c r="BF47" s="299">
        <f t="shared" si="157"/>
        <v>0</v>
      </c>
      <c r="BG47" s="299">
        <f t="shared" si="157"/>
        <v>0</v>
      </c>
      <c r="BH47" s="299">
        <f t="shared" si="157"/>
        <v>0</v>
      </c>
      <c r="BI47" s="225" t="str">
        <f t="shared" ref="BI47:BR47" si="158">IFERROR(RANK(AY47,$AY47:$BH47,0)+COUNTIF($AY47:AY47,AY47)-1,"")</f>
        <v/>
      </c>
      <c r="BJ47" s="225">
        <f t="shared" si="158"/>
        <v>3</v>
      </c>
      <c r="BK47" s="225">
        <f t="shared" si="158"/>
        <v>1</v>
      </c>
      <c r="BL47" s="225">
        <f t="shared" si="158"/>
        <v>2</v>
      </c>
      <c r="BM47" s="225">
        <f t="shared" si="158"/>
        <v>4</v>
      </c>
      <c r="BN47" s="225">
        <f t="shared" si="158"/>
        <v>5</v>
      </c>
      <c r="BO47" s="225">
        <f t="shared" si="158"/>
        <v>6</v>
      </c>
      <c r="BP47" s="225">
        <f t="shared" si="158"/>
        <v>7</v>
      </c>
      <c r="BQ47" s="225">
        <f t="shared" si="158"/>
        <v>8</v>
      </c>
      <c r="BR47" s="225">
        <f t="shared" si="158"/>
        <v>9</v>
      </c>
      <c r="BS47" s="379" t="str">
        <f t="shared" si="27"/>
        <v/>
      </c>
      <c r="BT47"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7" s="377" t="str">
        <f t="shared" si="29"/>
        <v/>
      </c>
      <c r="BV47" s="377" t="str">
        <f t="shared" si="30"/>
        <v>mampu memanfaatkan berbagai jenis perangkat TIK yang ada di sekitarnya untuk berkomunikasi, belajar, mengetik, menggambar, berhitung, dan presentasi</v>
      </c>
      <c r="BW47" s="377">
        <f t="shared" si="31"/>
        <v>0</v>
      </c>
      <c r="BX47" s="377">
        <f t="shared" si="32"/>
        <v>0</v>
      </c>
      <c r="BY47" s="377">
        <f t="shared" si="33"/>
        <v>0</v>
      </c>
      <c r="BZ47" s="377">
        <f t="shared" si="34"/>
        <v>0</v>
      </c>
      <c r="CA47" s="377">
        <f t="shared" si="35"/>
        <v>0</v>
      </c>
      <c r="CB47" s="377">
        <f t="shared" si="36"/>
        <v>0</v>
      </c>
      <c r="CC47" s="257" t="str">
        <f t="shared" si="37"/>
        <v>Kompetensi dalam hal mampu memanfaatkan berbagai jenis perangkat TIK yang ada di sekitarnya untuk berkomunikasi, belajar, mengetik, menggambar, berhitung, dan presentasi, dan menerapkan praktik baik yang memperhatikan aspek kesehatan, kenyamanan, keamanan, dan keselamatan.mampu mengenal dunia digital yang ada di sekitarnya, memahami dampak positif dan negatif dari kehadiran perangkat TIK, memiliki etika dalam berkomunikasi di dunia digital, serta mengenal dan menghargai hak karya digital. sudah tercapai.</v>
      </c>
      <c r="CD47" s="257" t="str">
        <f t="shared" si="38"/>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memanfaatkan berbagai jenis perangkat TIK yang ada di sekitarnya untuk berkomunikasi, belajar, mengetik, menggambar, berhitung, dan presentasi, perlu ditingkatkan</v>
      </c>
    </row>
    <row r="48" spans="1:82" ht="13.5" customHeight="1">
      <c r="A48" s="190"/>
      <c r="B48" s="208">
        <f>'DATA PESERTA DIDIK'!A38</f>
        <v>33</v>
      </c>
      <c r="C48" s="248">
        <f>'DATA PESERTA DIDIK'!D38</f>
        <v>0</v>
      </c>
      <c r="D48" s="297"/>
      <c r="E48" s="297"/>
      <c r="F48" s="297"/>
      <c r="G48" s="297"/>
      <c r="H48" s="297"/>
      <c r="I48" s="297"/>
      <c r="J48" s="297"/>
      <c r="K48" s="297"/>
      <c r="L48" s="297"/>
      <c r="M48" s="297"/>
      <c r="N48" s="252" t="str">
        <f t="shared" si="12"/>
        <v>-</v>
      </c>
      <c r="O48" s="298"/>
      <c r="P48" s="298"/>
      <c r="Q48" s="252" t="str">
        <f t="shared" si="6"/>
        <v>-</v>
      </c>
      <c r="R48" s="252" t="str">
        <f t="shared" si="7"/>
        <v>-</v>
      </c>
      <c r="S48" s="190"/>
      <c r="T48" s="190"/>
      <c r="U48" s="253" t="str">
        <f t="shared" ref="U48:AD48" si="159">IF(D48&gt;=$R$16,D48,"")</f>
        <v/>
      </c>
      <c r="V48" s="253" t="str">
        <f t="shared" si="159"/>
        <v/>
      </c>
      <c r="W48" s="253" t="str">
        <f t="shared" si="159"/>
        <v/>
      </c>
      <c r="X48" s="253" t="str">
        <f t="shared" si="159"/>
        <v/>
      </c>
      <c r="Y48" s="253" t="str">
        <f t="shared" si="159"/>
        <v/>
      </c>
      <c r="Z48" s="253" t="str">
        <f t="shared" si="159"/>
        <v/>
      </c>
      <c r="AA48" s="253" t="str">
        <f t="shared" si="159"/>
        <v/>
      </c>
      <c r="AB48" s="253" t="str">
        <f t="shared" si="159"/>
        <v/>
      </c>
      <c r="AC48" s="253" t="str">
        <f t="shared" si="159"/>
        <v/>
      </c>
      <c r="AD48" s="253" t="str">
        <f t="shared" si="159"/>
        <v/>
      </c>
      <c r="AE48" s="254" t="str">
        <f t="shared" ref="AE48:AN48" si="160">IFERROR(RANK(U48,$U48:$AD48,0)+COUNTIF($U48:U48,U48)-1,"")</f>
        <v/>
      </c>
      <c r="AF48" s="254" t="str">
        <f t="shared" si="160"/>
        <v/>
      </c>
      <c r="AG48" s="254" t="str">
        <f t="shared" si="160"/>
        <v/>
      </c>
      <c r="AH48" s="254" t="str">
        <f t="shared" si="160"/>
        <v/>
      </c>
      <c r="AI48" s="254" t="str">
        <f t="shared" si="160"/>
        <v/>
      </c>
      <c r="AJ48" s="254" t="str">
        <f t="shared" si="160"/>
        <v/>
      </c>
      <c r="AK48" s="254" t="str">
        <f t="shared" si="160"/>
        <v/>
      </c>
      <c r="AL48" s="254" t="str">
        <f t="shared" si="160"/>
        <v/>
      </c>
      <c r="AM48" s="254" t="str">
        <f t="shared" si="160"/>
        <v/>
      </c>
      <c r="AN48" s="254" t="str">
        <f t="shared" si="160"/>
        <v/>
      </c>
      <c r="AO48" s="379" t="str">
        <f t="shared" si="15"/>
        <v/>
      </c>
      <c r="AP48" s="380" t="str">
        <f t="shared" si="16"/>
        <v/>
      </c>
      <c r="AQ48" s="380" t="str">
        <f t="shared" si="17"/>
        <v/>
      </c>
      <c r="AR48" s="380" t="str">
        <f t="shared" si="18"/>
        <v/>
      </c>
      <c r="AS48" s="380" t="str">
        <f t="shared" si="19"/>
        <v/>
      </c>
      <c r="AT48" s="380" t="str">
        <f t="shared" si="20"/>
        <v/>
      </c>
      <c r="AU48" s="380" t="str">
        <f t="shared" si="21"/>
        <v/>
      </c>
      <c r="AV48" s="380" t="str">
        <f t="shared" si="22"/>
        <v/>
      </c>
      <c r="AW48" s="380" t="str">
        <f t="shared" si="23"/>
        <v/>
      </c>
      <c r="AX48" s="380" t="str">
        <f t="shared" si="24"/>
        <v/>
      </c>
      <c r="AY48" s="299">
        <f t="shared" ref="AY48:BH48" si="161">IF(D48&lt;$R$16,D48,"")</f>
        <v>0</v>
      </c>
      <c r="AZ48" s="299">
        <f t="shared" si="161"/>
        <v>0</v>
      </c>
      <c r="BA48" s="299">
        <f t="shared" si="161"/>
        <v>0</v>
      </c>
      <c r="BB48" s="299">
        <f t="shared" si="161"/>
        <v>0</v>
      </c>
      <c r="BC48" s="299">
        <f t="shared" si="161"/>
        <v>0</v>
      </c>
      <c r="BD48" s="299">
        <f t="shared" si="161"/>
        <v>0</v>
      </c>
      <c r="BE48" s="299">
        <f t="shared" si="161"/>
        <v>0</v>
      </c>
      <c r="BF48" s="299">
        <f t="shared" si="161"/>
        <v>0</v>
      </c>
      <c r="BG48" s="299">
        <f t="shared" si="161"/>
        <v>0</v>
      </c>
      <c r="BH48" s="299">
        <f t="shared" si="161"/>
        <v>0</v>
      </c>
      <c r="BI48" s="225">
        <f t="shared" ref="BI48:BR48" si="162">IFERROR(RANK(AY48,$AY48:$BH48,0)+COUNTIF($AY48:AY48,AY48)-1,"")</f>
        <v>1</v>
      </c>
      <c r="BJ48" s="225">
        <f t="shared" si="162"/>
        <v>2</v>
      </c>
      <c r="BK48" s="225">
        <f t="shared" si="162"/>
        <v>3</v>
      </c>
      <c r="BL48" s="225">
        <f t="shared" si="162"/>
        <v>4</v>
      </c>
      <c r="BM48" s="225">
        <f t="shared" si="162"/>
        <v>5</v>
      </c>
      <c r="BN48" s="225">
        <f t="shared" si="162"/>
        <v>6</v>
      </c>
      <c r="BO48" s="225">
        <f t="shared" si="162"/>
        <v>7</v>
      </c>
      <c r="BP48" s="225">
        <f t="shared" si="162"/>
        <v>8</v>
      </c>
      <c r="BQ48" s="225">
        <f t="shared" si="162"/>
        <v>9</v>
      </c>
      <c r="BR48" s="225">
        <f t="shared" si="162"/>
        <v>10</v>
      </c>
      <c r="BS48" s="379" t="str">
        <f t="shared" si="27"/>
        <v>mampu memanfaatkan berbagai jenis perangkat TIK yang ada di sekitarnya untuk berkomunikasi, belajar, mengetik, menggambar, berhitung, dan presentasi, dan menerapkan praktik baik yang memperhatikan aspek kesehatan, kenyamanan, keamanan, dan keselamatan.</v>
      </c>
      <c r="BT48"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8" s="377" t="str">
        <f t="shared" si="29"/>
        <v>mampu mengenal dunia digital yang ada di sekitarnya, memahami dampak positif dan negatif dari kehadiran perangkat TIK, memiliki etika dalam berkomunikasi di dunia digital, serta mengenal dan menghargai hak karya digital.</v>
      </c>
      <c r="BV48" s="377" t="str">
        <f t="shared" si="30"/>
        <v>mampu memanfaatkan berbagai jenis perangkat TIK yang ada di sekitarnya untuk berkomunikasi, belajar, mengetik, menggambar, berhitung, dan presentasi</v>
      </c>
      <c r="BW48" s="377">
        <f t="shared" si="31"/>
        <v>0</v>
      </c>
      <c r="BX48" s="377">
        <f t="shared" si="32"/>
        <v>0</v>
      </c>
      <c r="BY48" s="377">
        <f t="shared" si="33"/>
        <v>0</v>
      </c>
      <c r="BZ48" s="377">
        <f t="shared" si="34"/>
        <v>0</v>
      </c>
      <c r="CA48" s="377">
        <f t="shared" si="35"/>
        <v>0</v>
      </c>
      <c r="CB48" s="377">
        <f t="shared" si="36"/>
        <v>0</v>
      </c>
      <c r="CC48" s="257" t="str">
        <f t="shared" si="37"/>
        <v>Kompetensi dalam hal  sudah tercapai.</v>
      </c>
      <c r="CD48"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49" spans="1:82" ht="13.5" customHeight="1">
      <c r="A49" s="190"/>
      <c r="B49" s="208">
        <f>'DATA PESERTA DIDIK'!A39</f>
        <v>34</v>
      </c>
      <c r="C49" s="248">
        <f>'DATA PESERTA DIDIK'!D39</f>
        <v>0</v>
      </c>
      <c r="D49" s="297"/>
      <c r="E49" s="297"/>
      <c r="F49" s="297"/>
      <c r="G49" s="297"/>
      <c r="H49" s="297"/>
      <c r="I49" s="297"/>
      <c r="J49" s="297"/>
      <c r="K49" s="297"/>
      <c r="L49" s="297"/>
      <c r="M49" s="297"/>
      <c r="N49" s="252" t="str">
        <f t="shared" si="12"/>
        <v>-</v>
      </c>
      <c r="O49" s="298"/>
      <c r="P49" s="298"/>
      <c r="Q49" s="252" t="str">
        <f t="shared" si="6"/>
        <v>-</v>
      </c>
      <c r="R49" s="252" t="str">
        <f t="shared" si="7"/>
        <v>-</v>
      </c>
      <c r="S49" s="190"/>
      <c r="T49" s="190"/>
      <c r="U49" s="253" t="str">
        <f t="shared" ref="U49:AD49" si="163">IF(D49&gt;=$R$16,D49,"")</f>
        <v/>
      </c>
      <c r="V49" s="253" t="str">
        <f t="shared" si="163"/>
        <v/>
      </c>
      <c r="W49" s="253" t="str">
        <f t="shared" si="163"/>
        <v/>
      </c>
      <c r="X49" s="253" t="str">
        <f t="shared" si="163"/>
        <v/>
      </c>
      <c r="Y49" s="253" t="str">
        <f t="shared" si="163"/>
        <v/>
      </c>
      <c r="Z49" s="253" t="str">
        <f t="shared" si="163"/>
        <v/>
      </c>
      <c r="AA49" s="253" t="str">
        <f t="shared" si="163"/>
        <v/>
      </c>
      <c r="AB49" s="253" t="str">
        <f t="shared" si="163"/>
        <v/>
      </c>
      <c r="AC49" s="253" t="str">
        <f t="shared" si="163"/>
        <v/>
      </c>
      <c r="AD49" s="253" t="str">
        <f t="shared" si="163"/>
        <v/>
      </c>
      <c r="AE49" s="254" t="str">
        <f t="shared" ref="AE49:AN49" si="164">IFERROR(RANK(U49,$U49:$AD49,0)+COUNTIF($U49:U49,U49)-1,"")</f>
        <v/>
      </c>
      <c r="AF49" s="254" t="str">
        <f t="shared" si="164"/>
        <v/>
      </c>
      <c r="AG49" s="254" t="str">
        <f t="shared" si="164"/>
        <v/>
      </c>
      <c r="AH49" s="254" t="str">
        <f t="shared" si="164"/>
        <v/>
      </c>
      <c r="AI49" s="254" t="str">
        <f t="shared" si="164"/>
        <v/>
      </c>
      <c r="AJ49" s="254" t="str">
        <f t="shared" si="164"/>
        <v/>
      </c>
      <c r="AK49" s="254" t="str">
        <f t="shared" si="164"/>
        <v/>
      </c>
      <c r="AL49" s="254" t="str">
        <f t="shared" si="164"/>
        <v/>
      </c>
      <c r="AM49" s="254" t="str">
        <f t="shared" si="164"/>
        <v/>
      </c>
      <c r="AN49" s="254" t="str">
        <f t="shared" si="164"/>
        <v/>
      </c>
      <c r="AO49" s="379" t="str">
        <f t="shared" si="15"/>
        <v/>
      </c>
      <c r="AP49" s="380" t="str">
        <f t="shared" si="16"/>
        <v/>
      </c>
      <c r="AQ49" s="380" t="str">
        <f t="shared" si="17"/>
        <v/>
      </c>
      <c r="AR49" s="380" t="str">
        <f t="shared" si="18"/>
        <v/>
      </c>
      <c r="AS49" s="380" t="str">
        <f t="shared" si="19"/>
        <v/>
      </c>
      <c r="AT49" s="380" t="str">
        <f t="shared" si="20"/>
        <v/>
      </c>
      <c r="AU49" s="380" t="str">
        <f t="shared" si="21"/>
        <v/>
      </c>
      <c r="AV49" s="380" t="str">
        <f t="shared" si="22"/>
        <v/>
      </c>
      <c r="AW49" s="380" t="str">
        <f t="shared" si="23"/>
        <v/>
      </c>
      <c r="AX49" s="380" t="str">
        <f t="shared" si="24"/>
        <v/>
      </c>
      <c r="AY49" s="299">
        <f t="shared" ref="AY49:BH49" si="165">IF(D49&lt;$R$16,D49,"")</f>
        <v>0</v>
      </c>
      <c r="AZ49" s="299">
        <f t="shared" si="165"/>
        <v>0</v>
      </c>
      <c r="BA49" s="299">
        <f t="shared" si="165"/>
        <v>0</v>
      </c>
      <c r="BB49" s="299">
        <f t="shared" si="165"/>
        <v>0</v>
      </c>
      <c r="BC49" s="299">
        <f t="shared" si="165"/>
        <v>0</v>
      </c>
      <c r="BD49" s="299">
        <f t="shared" si="165"/>
        <v>0</v>
      </c>
      <c r="BE49" s="299">
        <f t="shared" si="165"/>
        <v>0</v>
      </c>
      <c r="BF49" s="299">
        <f t="shared" si="165"/>
        <v>0</v>
      </c>
      <c r="BG49" s="299">
        <f t="shared" si="165"/>
        <v>0</v>
      </c>
      <c r="BH49" s="299">
        <f t="shared" si="165"/>
        <v>0</v>
      </c>
      <c r="BI49" s="225">
        <f t="shared" ref="BI49:BR49" si="166">IFERROR(RANK(AY49,$AY49:$BH49,0)+COUNTIF($AY49:AY49,AY49)-1,"")</f>
        <v>1</v>
      </c>
      <c r="BJ49" s="225">
        <f t="shared" si="166"/>
        <v>2</v>
      </c>
      <c r="BK49" s="225">
        <f t="shared" si="166"/>
        <v>3</v>
      </c>
      <c r="BL49" s="225">
        <f t="shared" si="166"/>
        <v>4</v>
      </c>
      <c r="BM49" s="225">
        <f t="shared" si="166"/>
        <v>5</v>
      </c>
      <c r="BN49" s="225">
        <f t="shared" si="166"/>
        <v>6</v>
      </c>
      <c r="BO49" s="225">
        <f t="shared" si="166"/>
        <v>7</v>
      </c>
      <c r="BP49" s="225">
        <f t="shared" si="166"/>
        <v>8</v>
      </c>
      <c r="BQ49" s="225">
        <f t="shared" si="166"/>
        <v>9</v>
      </c>
      <c r="BR49" s="225">
        <f t="shared" si="166"/>
        <v>10</v>
      </c>
      <c r="BS49" s="379" t="str">
        <f t="shared" si="27"/>
        <v>mampu memanfaatkan berbagai jenis perangkat TIK yang ada di sekitarnya untuk berkomunikasi, belajar, mengetik, menggambar, berhitung, dan presentasi, dan menerapkan praktik baik yang memperhatikan aspek kesehatan, kenyamanan, keamanan, dan keselamatan.</v>
      </c>
      <c r="BT49"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49" s="377" t="str">
        <f t="shared" si="29"/>
        <v>mampu mengenal dunia digital yang ada di sekitarnya, memahami dampak positif dan negatif dari kehadiran perangkat TIK, memiliki etika dalam berkomunikasi di dunia digital, serta mengenal dan menghargai hak karya digital.</v>
      </c>
      <c r="BV49" s="377" t="str">
        <f t="shared" si="30"/>
        <v>mampu memanfaatkan berbagai jenis perangkat TIK yang ada di sekitarnya untuk berkomunikasi, belajar, mengetik, menggambar, berhitung, dan presentasi</v>
      </c>
      <c r="BW49" s="377">
        <f t="shared" si="31"/>
        <v>0</v>
      </c>
      <c r="BX49" s="377">
        <f t="shared" si="32"/>
        <v>0</v>
      </c>
      <c r="BY49" s="377">
        <f t="shared" si="33"/>
        <v>0</v>
      </c>
      <c r="BZ49" s="377">
        <f t="shared" si="34"/>
        <v>0</v>
      </c>
      <c r="CA49" s="377">
        <f t="shared" si="35"/>
        <v>0</v>
      </c>
      <c r="CB49" s="377">
        <f t="shared" si="36"/>
        <v>0</v>
      </c>
      <c r="CC49" s="257" t="str">
        <f t="shared" si="37"/>
        <v>Kompetensi dalam hal  sudah tercapai.</v>
      </c>
      <c r="CD49"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0" spans="1:82" ht="13.5" customHeight="1">
      <c r="A50" s="190"/>
      <c r="B50" s="208">
        <f>'DATA PESERTA DIDIK'!A40</f>
        <v>0</v>
      </c>
      <c r="C50" s="248">
        <f>'DATA PESERTA DIDIK'!D40</f>
        <v>0</v>
      </c>
      <c r="D50" s="297"/>
      <c r="E50" s="297"/>
      <c r="F50" s="297"/>
      <c r="G50" s="297"/>
      <c r="H50" s="297"/>
      <c r="I50" s="297"/>
      <c r="J50" s="297"/>
      <c r="K50" s="297"/>
      <c r="L50" s="297"/>
      <c r="M50" s="297"/>
      <c r="N50" s="252" t="str">
        <f t="shared" si="12"/>
        <v>-</v>
      </c>
      <c r="O50" s="298"/>
      <c r="P50" s="298"/>
      <c r="Q50" s="252" t="str">
        <f t="shared" si="6"/>
        <v>-</v>
      </c>
      <c r="R50" s="252" t="str">
        <f t="shared" si="7"/>
        <v>-</v>
      </c>
      <c r="S50" s="190"/>
      <c r="T50" s="190"/>
      <c r="U50" s="253" t="str">
        <f t="shared" ref="U50:AD50" si="167">IF(D50&gt;=$R$16,D50,"")</f>
        <v/>
      </c>
      <c r="V50" s="253" t="str">
        <f t="shared" si="167"/>
        <v/>
      </c>
      <c r="W50" s="253" t="str">
        <f t="shared" si="167"/>
        <v/>
      </c>
      <c r="X50" s="253" t="str">
        <f t="shared" si="167"/>
        <v/>
      </c>
      <c r="Y50" s="253" t="str">
        <f t="shared" si="167"/>
        <v/>
      </c>
      <c r="Z50" s="253" t="str">
        <f t="shared" si="167"/>
        <v/>
      </c>
      <c r="AA50" s="253" t="str">
        <f t="shared" si="167"/>
        <v/>
      </c>
      <c r="AB50" s="253" t="str">
        <f t="shared" si="167"/>
        <v/>
      </c>
      <c r="AC50" s="253" t="str">
        <f t="shared" si="167"/>
        <v/>
      </c>
      <c r="AD50" s="253" t="str">
        <f t="shared" si="167"/>
        <v/>
      </c>
      <c r="AE50" s="254" t="str">
        <f t="shared" ref="AE50:AN50" si="168">IFERROR(RANK(U50,$U50:$AD50,0)+COUNTIF($U50:U50,U50)-1,"")</f>
        <v/>
      </c>
      <c r="AF50" s="254" t="str">
        <f t="shared" si="168"/>
        <v/>
      </c>
      <c r="AG50" s="254" t="str">
        <f t="shared" si="168"/>
        <v/>
      </c>
      <c r="AH50" s="254" t="str">
        <f t="shared" si="168"/>
        <v/>
      </c>
      <c r="AI50" s="254" t="str">
        <f t="shared" si="168"/>
        <v/>
      </c>
      <c r="AJ50" s="254" t="str">
        <f t="shared" si="168"/>
        <v/>
      </c>
      <c r="AK50" s="254" t="str">
        <f t="shared" si="168"/>
        <v/>
      </c>
      <c r="AL50" s="254" t="str">
        <f t="shared" si="168"/>
        <v/>
      </c>
      <c r="AM50" s="254" t="str">
        <f t="shared" si="168"/>
        <v/>
      </c>
      <c r="AN50" s="254" t="str">
        <f t="shared" si="168"/>
        <v/>
      </c>
      <c r="AO50" s="379" t="str">
        <f t="shared" si="15"/>
        <v/>
      </c>
      <c r="AP50" s="380" t="str">
        <f t="shared" si="16"/>
        <v/>
      </c>
      <c r="AQ50" s="380" t="str">
        <f t="shared" si="17"/>
        <v/>
      </c>
      <c r="AR50" s="380" t="str">
        <f t="shared" si="18"/>
        <v/>
      </c>
      <c r="AS50" s="380" t="str">
        <f t="shared" si="19"/>
        <v/>
      </c>
      <c r="AT50" s="380" t="str">
        <f t="shared" si="20"/>
        <v/>
      </c>
      <c r="AU50" s="380" t="str">
        <f t="shared" si="21"/>
        <v/>
      </c>
      <c r="AV50" s="380" t="str">
        <f t="shared" si="22"/>
        <v/>
      </c>
      <c r="AW50" s="380" t="str">
        <f t="shared" si="23"/>
        <v/>
      </c>
      <c r="AX50" s="380" t="str">
        <f t="shared" si="24"/>
        <v/>
      </c>
      <c r="AY50" s="299">
        <f t="shared" ref="AY50:BH50" si="169">IF(D50&lt;$R$16,D50,"")</f>
        <v>0</v>
      </c>
      <c r="AZ50" s="299">
        <f t="shared" si="169"/>
        <v>0</v>
      </c>
      <c r="BA50" s="299">
        <f t="shared" si="169"/>
        <v>0</v>
      </c>
      <c r="BB50" s="299">
        <f t="shared" si="169"/>
        <v>0</v>
      </c>
      <c r="BC50" s="299">
        <f t="shared" si="169"/>
        <v>0</v>
      </c>
      <c r="BD50" s="299">
        <f t="shared" si="169"/>
        <v>0</v>
      </c>
      <c r="BE50" s="299">
        <f t="shared" si="169"/>
        <v>0</v>
      </c>
      <c r="BF50" s="299">
        <f t="shared" si="169"/>
        <v>0</v>
      </c>
      <c r="BG50" s="299">
        <f t="shared" si="169"/>
        <v>0</v>
      </c>
      <c r="BH50" s="299">
        <f t="shared" si="169"/>
        <v>0</v>
      </c>
      <c r="BI50" s="225">
        <f t="shared" ref="BI50:BR50" si="170">IFERROR(RANK(AY50,$AY50:$BH50,0)+COUNTIF($AY50:AY50,AY50)-1,"")</f>
        <v>1</v>
      </c>
      <c r="BJ50" s="225">
        <f t="shared" si="170"/>
        <v>2</v>
      </c>
      <c r="BK50" s="225">
        <f t="shared" si="170"/>
        <v>3</v>
      </c>
      <c r="BL50" s="225">
        <f t="shared" si="170"/>
        <v>4</v>
      </c>
      <c r="BM50" s="225">
        <f t="shared" si="170"/>
        <v>5</v>
      </c>
      <c r="BN50" s="225">
        <f t="shared" si="170"/>
        <v>6</v>
      </c>
      <c r="BO50" s="225">
        <f t="shared" si="170"/>
        <v>7</v>
      </c>
      <c r="BP50" s="225">
        <f t="shared" si="170"/>
        <v>8</v>
      </c>
      <c r="BQ50" s="225">
        <f t="shared" si="170"/>
        <v>9</v>
      </c>
      <c r="BR50" s="225">
        <f t="shared" si="170"/>
        <v>10</v>
      </c>
      <c r="BS50" s="379" t="str">
        <f t="shared" si="27"/>
        <v>mampu memanfaatkan berbagai jenis perangkat TIK yang ada di sekitarnya untuk berkomunikasi, belajar, mengetik, menggambar, berhitung, dan presentasi, dan menerapkan praktik baik yang memperhatikan aspek kesehatan, kenyamanan, keamanan, dan keselamatan.</v>
      </c>
      <c r="BT50"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0" s="377" t="str">
        <f t="shared" si="29"/>
        <v>mampu mengenal dunia digital yang ada di sekitarnya, memahami dampak positif dan negatif dari kehadiran perangkat TIK, memiliki etika dalam berkomunikasi di dunia digital, serta mengenal dan menghargai hak karya digital.</v>
      </c>
      <c r="BV50" s="377" t="str">
        <f t="shared" si="30"/>
        <v>mampu memanfaatkan berbagai jenis perangkat TIK yang ada di sekitarnya untuk berkomunikasi, belajar, mengetik, menggambar, berhitung, dan presentasi</v>
      </c>
      <c r="BW50" s="377">
        <f t="shared" si="31"/>
        <v>0</v>
      </c>
      <c r="BX50" s="377">
        <f t="shared" si="32"/>
        <v>0</v>
      </c>
      <c r="BY50" s="377">
        <f t="shared" si="33"/>
        <v>0</v>
      </c>
      <c r="BZ50" s="377">
        <f t="shared" si="34"/>
        <v>0</v>
      </c>
      <c r="CA50" s="377">
        <f t="shared" si="35"/>
        <v>0</v>
      </c>
      <c r="CB50" s="377">
        <f t="shared" si="36"/>
        <v>0</v>
      </c>
      <c r="CC50" s="257" t="str">
        <f t="shared" si="37"/>
        <v>Kompetensi dalam hal  sudah tercapai.</v>
      </c>
      <c r="CD50"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1" spans="1:82" ht="13.5" customHeight="1">
      <c r="A51" s="190"/>
      <c r="B51" s="208">
        <f>'DATA PESERTA DIDIK'!A41</f>
        <v>0</v>
      </c>
      <c r="C51" s="248">
        <f>'DATA PESERTA DIDIK'!D41</f>
        <v>0</v>
      </c>
      <c r="D51" s="297"/>
      <c r="E51" s="297"/>
      <c r="F51" s="297"/>
      <c r="G51" s="297"/>
      <c r="H51" s="297"/>
      <c r="I51" s="297"/>
      <c r="J51" s="297"/>
      <c r="K51" s="297"/>
      <c r="L51" s="297"/>
      <c r="M51" s="297"/>
      <c r="N51" s="252" t="str">
        <f t="shared" si="12"/>
        <v>-</v>
      </c>
      <c r="O51" s="298"/>
      <c r="P51" s="298"/>
      <c r="Q51" s="252" t="str">
        <f t="shared" si="6"/>
        <v>-</v>
      </c>
      <c r="R51" s="252" t="str">
        <f t="shared" si="7"/>
        <v>-</v>
      </c>
      <c r="S51" s="190"/>
      <c r="T51" s="190"/>
      <c r="U51" s="253" t="str">
        <f t="shared" ref="U51:AD51" si="171">IF(D51&gt;=$R$16,D51,"")</f>
        <v/>
      </c>
      <c r="V51" s="253" t="str">
        <f t="shared" si="171"/>
        <v/>
      </c>
      <c r="W51" s="253" t="str">
        <f t="shared" si="171"/>
        <v/>
      </c>
      <c r="X51" s="253" t="str">
        <f t="shared" si="171"/>
        <v/>
      </c>
      <c r="Y51" s="253" t="str">
        <f t="shared" si="171"/>
        <v/>
      </c>
      <c r="Z51" s="253" t="str">
        <f t="shared" si="171"/>
        <v/>
      </c>
      <c r="AA51" s="253" t="str">
        <f t="shared" si="171"/>
        <v/>
      </c>
      <c r="AB51" s="253" t="str">
        <f t="shared" si="171"/>
        <v/>
      </c>
      <c r="AC51" s="253" t="str">
        <f t="shared" si="171"/>
        <v/>
      </c>
      <c r="AD51" s="253" t="str">
        <f t="shared" si="171"/>
        <v/>
      </c>
      <c r="AE51" s="254" t="str">
        <f t="shared" ref="AE51:AN51" si="172">IFERROR(RANK(U51,$U51:$AD51,0)+COUNTIF($U51:U51,U51)-1,"")</f>
        <v/>
      </c>
      <c r="AF51" s="254" t="str">
        <f t="shared" si="172"/>
        <v/>
      </c>
      <c r="AG51" s="254" t="str">
        <f t="shared" si="172"/>
        <v/>
      </c>
      <c r="AH51" s="254" t="str">
        <f t="shared" si="172"/>
        <v/>
      </c>
      <c r="AI51" s="254" t="str">
        <f t="shared" si="172"/>
        <v/>
      </c>
      <c r="AJ51" s="254" t="str">
        <f t="shared" si="172"/>
        <v/>
      </c>
      <c r="AK51" s="254" t="str">
        <f t="shared" si="172"/>
        <v/>
      </c>
      <c r="AL51" s="254" t="str">
        <f t="shared" si="172"/>
        <v/>
      </c>
      <c r="AM51" s="254" t="str">
        <f t="shared" si="172"/>
        <v/>
      </c>
      <c r="AN51" s="254" t="str">
        <f t="shared" si="172"/>
        <v/>
      </c>
      <c r="AO51" s="379" t="str">
        <f t="shared" si="15"/>
        <v/>
      </c>
      <c r="AP51" s="380" t="str">
        <f t="shared" si="16"/>
        <v/>
      </c>
      <c r="AQ51" s="380" t="str">
        <f t="shared" si="17"/>
        <v/>
      </c>
      <c r="AR51" s="380" t="str">
        <f t="shared" si="18"/>
        <v/>
      </c>
      <c r="AS51" s="380" t="str">
        <f t="shared" si="19"/>
        <v/>
      </c>
      <c r="AT51" s="380" t="str">
        <f t="shared" si="20"/>
        <v/>
      </c>
      <c r="AU51" s="380" t="str">
        <f t="shared" si="21"/>
        <v/>
      </c>
      <c r="AV51" s="380" t="str">
        <f t="shared" si="22"/>
        <v/>
      </c>
      <c r="AW51" s="380" t="str">
        <f t="shared" si="23"/>
        <v/>
      </c>
      <c r="AX51" s="380" t="str">
        <f t="shared" si="24"/>
        <v/>
      </c>
      <c r="AY51" s="299">
        <f t="shared" ref="AY51:BH51" si="173">IF(D51&lt;$R$16,D51,"")</f>
        <v>0</v>
      </c>
      <c r="AZ51" s="299">
        <f t="shared" si="173"/>
        <v>0</v>
      </c>
      <c r="BA51" s="299">
        <f t="shared" si="173"/>
        <v>0</v>
      </c>
      <c r="BB51" s="299">
        <f t="shared" si="173"/>
        <v>0</v>
      </c>
      <c r="BC51" s="299">
        <f t="shared" si="173"/>
        <v>0</v>
      </c>
      <c r="BD51" s="299">
        <f t="shared" si="173"/>
        <v>0</v>
      </c>
      <c r="BE51" s="299">
        <f t="shared" si="173"/>
        <v>0</v>
      </c>
      <c r="BF51" s="299">
        <f t="shared" si="173"/>
        <v>0</v>
      </c>
      <c r="BG51" s="299">
        <f t="shared" si="173"/>
        <v>0</v>
      </c>
      <c r="BH51" s="299">
        <f t="shared" si="173"/>
        <v>0</v>
      </c>
      <c r="BI51" s="225">
        <f t="shared" ref="BI51:BR51" si="174">IFERROR(RANK(AY51,$AY51:$BH51,0)+COUNTIF($AY51:AY51,AY51)-1,"")</f>
        <v>1</v>
      </c>
      <c r="BJ51" s="225">
        <f t="shared" si="174"/>
        <v>2</v>
      </c>
      <c r="BK51" s="225">
        <f t="shared" si="174"/>
        <v>3</v>
      </c>
      <c r="BL51" s="225">
        <f t="shared" si="174"/>
        <v>4</v>
      </c>
      <c r="BM51" s="225">
        <f t="shared" si="174"/>
        <v>5</v>
      </c>
      <c r="BN51" s="225">
        <f t="shared" si="174"/>
        <v>6</v>
      </c>
      <c r="BO51" s="225">
        <f t="shared" si="174"/>
        <v>7</v>
      </c>
      <c r="BP51" s="225">
        <f t="shared" si="174"/>
        <v>8</v>
      </c>
      <c r="BQ51" s="225">
        <f t="shared" si="174"/>
        <v>9</v>
      </c>
      <c r="BR51" s="225">
        <f t="shared" si="174"/>
        <v>10</v>
      </c>
      <c r="BS51" s="379" t="str">
        <f t="shared" si="27"/>
        <v>mampu memanfaatkan berbagai jenis perangkat TIK yang ada di sekitarnya untuk berkomunikasi, belajar, mengetik, menggambar, berhitung, dan presentasi, dan menerapkan praktik baik yang memperhatikan aspek kesehatan, kenyamanan, keamanan, dan keselamatan.</v>
      </c>
      <c r="BT51"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1" s="377" t="str">
        <f t="shared" si="29"/>
        <v>mampu mengenal dunia digital yang ada di sekitarnya, memahami dampak positif dan negatif dari kehadiran perangkat TIK, memiliki etika dalam berkomunikasi di dunia digital, serta mengenal dan menghargai hak karya digital.</v>
      </c>
      <c r="BV51" s="377" t="str">
        <f t="shared" si="30"/>
        <v>mampu memanfaatkan berbagai jenis perangkat TIK yang ada di sekitarnya untuk berkomunikasi, belajar, mengetik, menggambar, berhitung, dan presentasi</v>
      </c>
      <c r="BW51" s="377">
        <f t="shared" si="31"/>
        <v>0</v>
      </c>
      <c r="BX51" s="377">
        <f t="shared" si="32"/>
        <v>0</v>
      </c>
      <c r="BY51" s="377">
        <f t="shared" si="33"/>
        <v>0</v>
      </c>
      <c r="BZ51" s="377">
        <f t="shared" si="34"/>
        <v>0</v>
      </c>
      <c r="CA51" s="377">
        <f t="shared" si="35"/>
        <v>0</v>
      </c>
      <c r="CB51" s="377">
        <f t="shared" si="36"/>
        <v>0</v>
      </c>
      <c r="CC51" s="257" t="str">
        <f t="shared" si="37"/>
        <v>Kompetensi dalam hal  sudah tercapai.</v>
      </c>
      <c r="CD51"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2" spans="1:82" ht="13.5" customHeight="1">
      <c r="A52" s="190"/>
      <c r="B52" s="208">
        <f>'DATA PESERTA DIDIK'!A42</f>
        <v>0</v>
      </c>
      <c r="C52" s="248">
        <f>'DATA PESERTA DIDIK'!D42</f>
        <v>0</v>
      </c>
      <c r="D52" s="297"/>
      <c r="E52" s="297"/>
      <c r="F52" s="297"/>
      <c r="G52" s="297"/>
      <c r="H52" s="297"/>
      <c r="I52" s="297"/>
      <c r="J52" s="297"/>
      <c r="K52" s="297"/>
      <c r="L52" s="297"/>
      <c r="M52" s="297"/>
      <c r="N52" s="252" t="str">
        <f t="shared" si="12"/>
        <v>-</v>
      </c>
      <c r="O52" s="298"/>
      <c r="P52" s="298"/>
      <c r="Q52" s="252" t="str">
        <f t="shared" si="6"/>
        <v>-</v>
      </c>
      <c r="R52" s="252" t="str">
        <f t="shared" si="7"/>
        <v>-</v>
      </c>
      <c r="S52" s="190"/>
      <c r="T52" s="190"/>
      <c r="U52" s="253" t="str">
        <f t="shared" ref="U52:AD52" si="175">IF(D52&gt;=$R$16,D52,"")</f>
        <v/>
      </c>
      <c r="V52" s="253" t="str">
        <f t="shared" si="175"/>
        <v/>
      </c>
      <c r="W52" s="253" t="str">
        <f t="shared" si="175"/>
        <v/>
      </c>
      <c r="X52" s="253" t="str">
        <f t="shared" si="175"/>
        <v/>
      </c>
      <c r="Y52" s="253" t="str">
        <f t="shared" si="175"/>
        <v/>
      </c>
      <c r="Z52" s="253" t="str">
        <f t="shared" si="175"/>
        <v/>
      </c>
      <c r="AA52" s="253" t="str">
        <f t="shared" si="175"/>
        <v/>
      </c>
      <c r="AB52" s="253" t="str">
        <f t="shared" si="175"/>
        <v/>
      </c>
      <c r="AC52" s="253" t="str">
        <f t="shared" si="175"/>
        <v/>
      </c>
      <c r="AD52" s="253" t="str">
        <f t="shared" si="175"/>
        <v/>
      </c>
      <c r="AE52" s="254" t="str">
        <f t="shared" ref="AE52:AN52" si="176">IFERROR(RANK(U52,$U52:$AD52,0)+COUNTIF($U52:U52,U52)-1,"")</f>
        <v/>
      </c>
      <c r="AF52" s="254" t="str">
        <f t="shared" si="176"/>
        <v/>
      </c>
      <c r="AG52" s="254" t="str">
        <f t="shared" si="176"/>
        <v/>
      </c>
      <c r="AH52" s="254" t="str">
        <f t="shared" si="176"/>
        <v/>
      </c>
      <c r="AI52" s="254" t="str">
        <f t="shared" si="176"/>
        <v/>
      </c>
      <c r="AJ52" s="254" t="str">
        <f t="shared" si="176"/>
        <v/>
      </c>
      <c r="AK52" s="254" t="str">
        <f t="shared" si="176"/>
        <v/>
      </c>
      <c r="AL52" s="254" t="str">
        <f t="shared" si="176"/>
        <v/>
      </c>
      <c r="AM52" s="254" t="str">
        <f t="shared" si="176"/>
        <v/>
      </c>
      <c r="AN52" s="254" t="str">
        <f t="shared" si="176"/>
        <v/>
      </c>
      <c r="AO52" s="379" t="str">
        <f t="shared" si="15"/>
        <v/>
      </c>
      <c r="AP52" s="380" t="str">
        <f t="shared" si="16"/>
        <v/>
      </c>
      <c r="AQ52" s="380" t="str">
        <f t="shared" si="17"/>
        <v/>
      </c>
      <c r="AR52" s="380" t="str">
        <f t="shared" si="18"/>
        <v/>
      </c>
      <c r="AS52" s="380" t="str">
        <f t="shared" si="19"/>
        <v/>
      </c>
      <c r="AT52" s="380" t="str">
        <f t="shared" si="20"/>
        <v/>
      </c>
      <c r="AU52" s="380" t="str">
        <f t="shared" si="21"/>
        <v/>
      </c>
      <c r="AV52" s="380" t="str">
        <f t="shared" si="22"/>
        <v/>
      </c>
      <c r="AW52" s="380" t="str">
        <f t="shared" si="23"/>
        <v/>
      </c>
      <c r="AX52" s="380" t="str">
        <f t="shared" si="24"/>
        <v/>
      </c>
      <c r="AY52" s="299">
        <f t="shared" ref="AY52:BH52" si="177">IF(D52&lt;$R$16,D52,"")</f>
        <v>0</v>
      </c>
      <c r="AZ52" s="299">
        <f t="shared" si="177"/>
        <v>0</v>
      </c>
      <c r="BA52" s="299">
        <f t="shared" si="177"/>
        <v>0</v>
      </c>
      <c r="BB52" s="299">
        <f t="shared" si="177"/>
        <v>0</v>
      </c>
      <c r="BC52" s="299">
        <f t="shared" si="177"/>
        <v>0</v>
      </c>
      <c r="BD52" s="299">
        <f t="shared" si="177"/>
        <v>0</v>
      </c>
      <c r="BE52" s="299">
        <f t="shared" si="177"/>
        <v>0</v>
      </c>
      <c r="BF52" s="299">
        <f t="shared" si="177"/>
        <v>0</v>
      </c>
      <c r="BG52" s="299">
        <f t="shared" si="177"/>
        <v>0</v>
      </c>
      <c r="BH52" s="299">
        <f t="shared" si="177"/>
        <v>0</v>
      </c>
      <c r="BI52" s="225">
        <f t="shared" ref="BI52:BR52" si="178">IFERROR(RANK(AY52,$AY52:$BH52,0)+COUNTIF($AY52:AY52,AY52)-1,"")</f>
        <v>1</v>
      </c>
      <c r="BJ52" s="225">
        <f t="shared" si="178"/>
        <v>2</v>
      </c>
      <c r="BK52" s="225">
        <f t="shared" si="178"/>
        <v>3</v>
      </c>
      <c r="BL52" s="225">
        <f t="shared" si="178"/>
        <v>4</v>
      </c>
      <c r="BM52" s="225">
        <f t="shared" si="178"/>
        <v>5</v>
      </c>
      <c r="BN52" s="225">
        <f t="shared" si="178"/>
        <v>6</v>
      </c>
      <c r="BO52" s="225">
        <f t="shared" si="178"/>
        <v>7</v>
      </c>
      <c r="BP52" s="225">
        <f t="shared" si="178"/>
        <v>8</v>
      </c>
      <c r="BQ52" s="225">
        <f t="shared" si="178"/>
        <v>9</v>
      </c>
      <c r="BR52" s="225">
        <f t="shared" si="178"/>
        <v>10</v>
      </c>
      <c r="BS52" s="379" t="str">
        <f t="shared" si="27"/>
        <v>mampu memanfaatkan berbagai jenis perangkat TIK yang ada di sekitarnya untuk berkomunikasi, belajar, mengetik, menggambar, berhitung, dan presentasi, dan menerapkan praktik baik yang memperhatikan aspek kesehatan, kenyamanan, keamanan, dan keselamatan.</v>
      </c>
      <c r="BT52"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2" s="377" t="str">
        <f t="shared" si="29"/>
        <v>mampu mengenal dunia digital yang ada di sekitarnya, memahami dampak positif dan negatif dari kehadiran perangkat TIK, memiliki etika dalam berkomunikasi di dunia digital, serta mengenal dan menghargai hak karya digital.</v>
      </c>
      <c r="BV52" s="377" t="str">
        <f t="shared" si="30"/>
        <v>mampu memanfaatkan berbagai jenis perangkat TIK yang ada di sekitarnya untuk berkomunikasi, belajar, mengetik, menggambar, berhitung, dan presentasi</v>
      </c>
      <c r="BW52" s="377">
        <f t="shared" si="31"/>
        <v>0</v>
      </c>
      <c r="BX52" s="377">
        <f t="shared" si="32"/>
        <v>0</v>
      </c>
      <c r="BY52" s="377">
        <f t="shared" si="33"/>
        <v>0</v>
      </c>
      <c r="BZ52" s="377">
        <f t="shared" si="34"/>
        <v>0</v>
      </c>
      <c r="CA52" s="377">
        <f t="shared" si="35"/>
        <v>0</v>
      </c>
      <c r="CB52" s="377">
        <f t="shared" si="36"/>
        <v>0</v>
      </c>
      <c r="CC52" s="257" t="str">
        <f t="shared" si="37"/>
        <v>Kompetensi dalam hal  sudah tercapai.</v>
      </c>
      <c r="CD52"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3" spans="1:82" ht="13.5" customHeight="1">
      <c r="A53" s="190"/>
      <c r="B53" s="208">
        <f>'DATA PESERTA DIDIK'!A43</f>
        <v>0</v>
      </c>
      <c r="C53" s="248">
        <f>'DATA PESERTA DIDIK'!D43</f>
        <v>0</v>
      </c>
      <c r="D53" s="297"/>
      <c r="E53" s="297"/>
      <c r="F53" s="297"/>
      <c r="G53" s="297"/>
      <c r="H53" s="297"/>
      <c r="I53" s="297"/>
      <c r="J53" s="297"/>
      <c r="K53" s="297"/>
      <c r="L53" s="297"/>
      <c r="M53" s="297"/>
      <c r="N53" s="252" t="str">
        <f t="shared" si="12"/>
        <v>-</v>
      </c>
      <c r="O53" s="298"/>
      <c r="P53" s="298"/>
      <c r="Q53" s="252" t="str">
        <f t="shared" si="6"/>
        <v>-</v>
      </c>
      <c r="R53" s="252" t="str">
        <f t="shared" si="7"/>
        <v>-</v>
      </c>
      <c r="S53" s="190"/>
      <c r="T53" s="190"/>
      <c r="U53" s="253" t="str">
        <f t="shared" ref="U53:AD53" si="179">IF(D53&gt;=$R$16,D53,"")</f>
        <v/>
      </c>
      <c r="V53" s="253" t="str">
        <f t="shared" si="179"/>
        <v/>
      </c>
      <c r="W53" s="253" t="str">
        <f t="shared" si="179"/>
        <v/>
      </c>
      <c r="X53" s="253" t="str">
        <f t="shared" si="179"/>
        <v/>
      </c>
      <c r="Y53" s="253" t="str">
        <f t="shared" si="179"/>
        <v/>
      </c>
      <c r="Z53" s="253" t="str">
        <f t="shared" si="179"/>
        <v/>
      </c>
      <c r="AA53" s="253" t="str">
        <f t="shared" si="179"/>
        <v/>
      </c>
      <c r="AB53" s="253" t="str">
        <f t="shared" si="179"/>
        <v/>
      </c>
      <c r="AC53" s="253" t="str">
        <f t="shared" si="179"/>
        <v/>
      </c>
      <c r="AD53" s="253" t="str">
        <f t="shared" si="179"/>
        <v/>
      </c>
      <c r="AE53" s="254" t="str">
        <f t="shared" ref="AE53:AN53" si="180">IFERROR(RANK(U53,$U53:$AD53,0)+COUNTIF($U53:U53,U53)-1,"")</f>
        <v/>
      </c>
      <c r="AF53" s="254" t="str">
        <f t="shared" si="180"/>
        <v/>
      </c>
      <c r="AG53" s="254" t="str">
        <f t="shared" si="180"/>
        <v/>
      </c>
      <c r="AH53" s="254" t="str">
        <f t="shared" si="180"/>
        <v/>
      </c>
      <c r="AI53" s="254" t="str">
        <f t="shared" si="180"/>
        <v/>
      </c>
      <c r="AJ53" s="254" t="str">
        <f t="shared" si="180"/>
        <v/>
      </c>
      <c r="AK53" s="254" t="str">
        <f t="shared" si="180"/>
        <v/>
      </c>
      <c r="AL53" s="254" t="str">
        <f t="shared" si="180"/>
        <v/>
      </c>
      <c r="AM53" s="254" t="str">
        <f t="shared" si="180"/>
        <v/>
      </c>
      <c r="AN53" s="254" t="str">
        <f t="shared" si="180"/>
        <v/>
      </c>
      <c r="AO53" s="379" t="str">
        <f t="shared" si="15"/>
        <v/>
      </c>
      <c r="AP53" s="380" t="str">
        <f t="shared" si="16"/>
        <v/>
      </c>
      <c r="AQ53" s="380" t="str">
        <f t="shared" si="17"/>
        <v/>
      </c>
      <c r="AR53" s="380" t="str">
        <f t="shared" si="18"/>
        <v/>
      </c>
      <c r="AS53" s="380" t="str">
        <f t="shared" si="19"/>
        <v/>
      </c>
      <c r="AT53" s="380" t="str">
        <f t="shared" si="20"/>
        <v/>
      </c>
      <c r="AU53" s="380" t="str">
        <f t="shared" si="21"/>
        <v/>
      </c>
      <c r="AV53" s="380" t="str">
        <f t="shared" si="22"/>
        <v/>
      </c>
      <c r="AW53" s="380" t="str">
        <f t="shared" si="23"/>
        <v/>
      </c>
      <c r="AX53" s="380" t="str">
        <f t="shared" si="24"/>
        <v/>
      </c>
      <c r="AY53" s="299">
        <f t="shared" ref="AY53:BH53" si="181">IF(D53&lt;$R$16,D53,"")</f>
        <v>0</v>
      </c>
      <c r="AZ53" s="299">
        <f t="shared" si="181"/>
        <v>0</v>
      </c>
      <c r="BA53" s="299">
        <f t="shared" si="181"/>
        <v>0</v>
      </c>
      <c r="BB53" s="299">
        <f t="shared" si="181"/>
        <v>0</v>
      </c>
      <c r="BC53" s="299">
        <f t="shared" si="181"/>
        <v>0</v>
      </c>
      <c r="BD53" s="299">
        <f t="shared" si="181"/>
        <v>0</v>
      </c>
      <c r="BE53" s="299">
        <f t="shared" si="181"/>
        <v>0</v>
      </c>
      <c r="BF53" s="299">
        <f t="shared" si="181"/>
        <v>0</v>
      </c>
      <c r="BG53" s="299">
        <f t="shared" si="181"/>
        <v>0</v>
      </c>
      <c r="BH53" s="299">
        <f t="shared" si="181"/>
        <v>0</v>
      </c>
      <c r="BI53" s="225">
        <f t="shared" ref="BI53:BR53" si="182">IFERROR(RANK(AY53,$AY53:$BH53,0)+COUNTIF($AY53:AY53,AY53)-1,"")</f>
        <v>1</v>
      </c>
      <c r="BJ53" s="225">
        <f t="shared" si="182"/>
        <v>2</v>
      </c>
      <c r="BK53" s="225">
        <f t="shared" si="182"/>
        <v>3</v>
      </c>
      <c r="BL53" s="225">
        <f t="shared" si="182"/>
        <v>4</v>
      </c>
      <c r="BM53" s="225">
        <f t="shared" si="182"/>
        <v>5</v>
      </c>
      <c r="BN53" s="225">
        <f t="shared" si="182"/>
        <v>6</v>
      </c>
      <c r="BO53" s="225">
        <f t="shared" si="182"/>
        <v>7</v>
      </c>
      <c r="BP53" s="225">
        <f t="shared" si="182"/>
        <v>8</v>
      </c>
      <c r="BQ53" s="225">
        <f t="shared" si="182"/>
        <v>9</v>
      </c>
      <c r="BR53" s="225">
        <f t="shared" si="182"/>
        <v>10</v>
      </c>
      <c r="BS53" s="379" t="str">
        <f t="shared" si="27"/>
        <v>mampu memanfaatkan berbagai jenis perangkat TIK yang ada di sekitarnya untuk berkomunikasi, belajar, mengetik, menggambar, berhitung, dan presentasi, dan menerapkan praktik baik yang memperhatikan aspek kesehatan, kenyamanan, keamanan, dan keselamatan.</v>
      </c>
      <c r="BT53"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3" s="377" t="str">
        <f t="shared" si="29"/>
        <v>mampu mengenal dunia digital yang ada di sekitarnya, memahami dampak positif dan negatif dari kehadiran perangkat TIK, memiliki etika dalam berkomunikasi di dunia digital, serta mengenal dan menghargai hak karya digital.</v>
      </c>
      <c r="BV53" s="377" t="str">
        <f t="shared" si="30"/>
        <v>mampu memanfaatkan berbagai jenis perangkat TIK yang ada di sekitarnya untuk berkomunikasi, belajar, mengetik, menggambar, berhitung, dan presentasi</v>
      </c>
      <c r="BW53" s="377">
        <f t="shared" si="31"/>
        <v>0</v>
      </c>
      <c r="BX53" s="377">
        <f t="shared" si="32"/>
        <v>0</v>
      </c>
      <c r="BY53" s="377">
        <f t="shared" si="33"/>
        <v>0</v>
      </c>
      <c r="BZ53" s="377">
        <f t="shared" si="34"/>
        <v>0</v>
      </c>
      <c r="CA53" s="377">
        <f t="shared" si="35"/>
        <v>0</v>
      </c>
      <c r="CB53" s="377">
        <f t="shared" si="36"/>
        <v>0</v>
      </c>
      <c r="CC53" s="257" t="str">
        <f t="shared" si="37"/>
        <v>Kompetensi dalam hal  sudah tercapai.</v>
      </c>
      <c r="CD53"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4" spans="1:82" ht="13.5" customHeight="1">
      <c r="A54" s="190"/>
      <c r="B54" s="208">
        <f>'DATA PESERTA DIDIK'!A44</f>
        <v>0</v>
      </c>
      <c r="C54" s="248">
        <f>'DATA PESERTA DIDIK'!D44</f>
        <v>0</v>
      </c>
      <c r="D54" s="297"/>
      <c r="E54" s="297"/>
      <c r="F54" s="297"/>
      <c r="G54" s="297"/>
      <c r="H54" s="297"/>
      <c r="I54" s="297"/>
      <c r="J54" s="297"/>
      <c r="K54" s="297"/>
      <c r="L54" s="297"/>
      <c r="M54" s="297"/>
      <c r="N54" s="252" t="str">
        <f t="shared" si="12"/>
        <v>-</v>
      </c>
      <c r="O54" s="298"/>
      <c r="P54" s="298"/>
      <c r="Q54" s="252" t="str">
        <f t="shared" si="6"/>
        <v>-</v>
      </c>
      <c r="R54" s="252" t="str">
        <f t="shared" si="7"/>
        <v>-</v>
      </c>
      <c r="S54" s="190"/>
      <c r="T54" s="190"/>
      <c r="U54" s="253" t="str">
        <f t="shared" ref="U54:AD54" si="183">IF(D54&gt;=$R$16,D54,"")</f>
        <v/>
      </c>
      <c r="V54" s="253" t="str">
        <f t="shared" si="183"/>
        <v/>
      </c>
      <c r="W54" s="253" t="str">
        <f t="shared" si="183"/>
        <v/>
      </c>
      <c r="X54" s="253" t="str">
        <f t="shared" si="183"/>
        <v/>
      </c>
      <c r="Y54" s="253" t="str">
        <f t="shared" si="183"/>
        <v/>
      </c>
      <c r="Z54" s="253" t="str">
        <f t="shared" si="183"/>
        <v/>
      </c>
      <c r="AA54" s="253" t="str">
        <f t="shared" si="183"/>
        <v/>
      </c>
      <c r="AB54" s="253" t="str">
        <f t="shared" si="183"/>
        <v/>
      </c>
      <c r="AC54" s="253" t="str">
        <f t="shared" si="183"/>
        <v/>
      </c>
      <c r="AD54" s="253" t="str">
        <f t="shared" si="183"/>
        <v/>
      </c>
      <c r="AE54" s="254" t="str">
        <f t="shared" ref="AE54:AN54" si="184">IFERROR(RANK(U54,$U54:$AD54,0)+COUNTIF($U54:U54,U54)-1,"")</f>
        <v/>
      </c>
      <c r="AF54" s="254" t="str">
        <f t="shared" si="184"/>
        <v/>
      </c>
      <c r="AG54" s="254" t="str">
        <f t="shared" si="184"/>
        <v/>
      </c>
      <c r="AH54" s="254" t="str">
        <f t="shared" si="184"/>
        <v/>
      </c>
      <c r="AI54" s="254" t="str">
        <f t="shared" si="184"/>
        <v/>
      </c>
      <c r="AJ54" s="254" t="str">
        <f t="shared" si="184"/>
        <v/>
      </c>
      <c r="AK54" s="254" t="str">
        <f t="shared" si="184"/>
        <v/>
      </c>
      <c r="AL54" s="254" t="str">
        <f t="shared" si="184"/>
        <v/>
      </c>
      <c r="AM54" s="254" t="str">
        <f t="shared" si="184"/>
        <v/>
      </c>
      <c r="AN54" s="254" t="str">
        <f t="shared" si="184"/>
        <v/>
      </c>
      <c r="AO54" s="379" t="str">
        <f t="shared" si="15"/>
        <v/>
      </c>
      <c r="AP54" s="380" t="str">
        <f t="shared" si="16"/>
        <v/>
      </c>
      <c r="AQ54" s="380" t="str">
        <f t="shared" si="17"/>
        <v/>
      </c>
      <c r="AR54" s="380" t="str">
        <f t="shared" si="18"/>
        <v/>
      </c>
      <c r="AS54" s="380" t="str">
        <f t="shared" si="19"/>
        <v/>
      </c>
      <c r="AT54" s="380" t="str">
        <f t="shared" si="20"/>
        <v/>
      </c>
      <c r="AU54" s="380" t="str">
        <f t="shared" si="21"/>
        <v/>
      </c>
      <c r="AV54" s="380" t="str">
        <f t="shared" si="22"/>
        <v/>
      </c>
      <c r="AW54" s="380" t="str">
        <f t="shared" si="23"/>
        <v/>
      </c>
      <c r="AX54" s="380" t="str">
        <f t="shared" si="24"/>
        <v/>
      </c>
      <c r="AY54" s="299">
        <f t="shared" ref="AY54:BH54" si="185">IF(D54&lt;$R$16,D54,"")</f>
        <v>0</v>
      </c>
      <c r="AZ54" s="299">
        <f t="shared" si="185"/>
        <v>0</v>
      </c>
      <c r="BA54" s="299">
        <f t="shared" si="185"/>
        <v>0</v>
      </c>
      <c r="BB54" s="299">
        <f t="shared" si="185"/>
        <v>0</v>
      </c>
      <c r="BC54" s="299">
        <f t="shared" si="185"/>
        <v>0</v>
      </c>
      <c r="BD54" s="299">
        <f t="shared" si="185"/>
        <v>0</v>
      </c>
      <c r="BE54" s="299">
        <f t="shared" si="185"/>
        <v>0</v>
      </c>
      <c r="BF54" s="299">
        <f t="shared" si="185"/>
        <v>0</v>
      </c>
      <c r="BG54" s="299">
        <f t="shared" si="185"/>
        <v>0</v>
      </c>
      <c r="BH54" s="299">
        <f t="shared" si="185"/>
        <v>0</v>
      </c>
      <c r="BI54" s="225">
        <f t="shared" ref="BI54:BR54" si="186">IFERROR(RANK(AY54,$AY54:$BH54,0)+COUNTIF($AY54:AY54,AY54)-1,"")</f>
        <v>1</v>
      </c>
      <c r="BJ54" s="225">
        <f t="shared" si="186"/>
        <v>2</v>
      </c>
      <c r="BK54" s="225">
        <f t="shared" si="186"/>
        <v>3</v>
      </c>
      <c r="BL54" s="225">
        <f t="shared" si="186"/>
        <v>4</v>
      </c>
      <c r="BM54" s="225">
        <f t="shared" si="186"/>
        <v>5</v>
      </c>
      <c r="BN54" s="225">
        <f t="shared" si="186"/>
        <v>6</v>
      </c>
      <c r="BO54" s="225">
        <f t="shared" si="186"/>
        <v>7</v>
      </c>
      <c r="BP54" s="225">
        <f t="shared" si="186"/>
        <v>8</v>
      </c>
      <c r="BQ54" s="225">
        <f t="shared" si="186"/>
        <v>9</v>
      </c>
      <c r="BR54" s="225">
        <f t="shared" si="186"/>
        <v>10</v>
      </c>
      <c r="BS54" s="379" t="str">
        <f t="shared" si="27"/>
        <v>mampu memanfaatkan berbagai jenis perangkat TIK yang ada di sekitarnya untuk berkomunikasi, belajar, mengetik, menggambar, berhitung, dan presentasi, dan menerapkan praktik baik yang memperhatikan aspek kesehatan, kenyamanan, keamanan, dan keselamatan.</v>
      </c>
      <c r="BT54"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4" s="377" t="str">
        <f t="shared" si="29"/>
        <v>mampu mengenal dunia digital yang ada di sekitarnya, memahami dampak positif dan negatif dari kehadiran perangkat TIK, memiliki etika dalam berkomunikasi di dunia digital, serta mengenal dan menghargai hak karya digital.</v>
      </c>
      <c r="BV54" s="377" t="str">
        <f t="shared" si="30"/>
        <v>mampu memanfaatkan berbagai jenis perangkat TIK yang ada di sekitarnya untuk berkomunikasi, belajar, mengetik, menggambar, berhitung, dan presentasi</v>
      </c>
      <c r="BW54" s="377">
        <f t="shared" si="31"/>
        <v>0</v>
      </c>
      <c r="BX54" s="377">
        <f t="shared" si="32"/>
        <v>0</v>
      </c>
      <c r="BY54" s="377">
        <f t="shared" si="33"/>
        <v>0</v>
      </c>
      <c r="BZ54" s="377">
        <f t="shared" si="34"/>
        <v>0</v>
      </c>
      <c r="CA54" s="377">
        <f t="shared" si="35"/>
        <v>0</v>
      </c>
      <c r="CB54" s="377">
        <f t="shared" si="36"/>
        <v>0</v>
      </c>
      <c r="CC54" s="257" t="str">
        <f t="shared" si="37"/>
        <v>Kompetensi dalam hal  sudah tercapai.</v>
      </c>
      <c r="CD54"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5" spans="1:82" ht="13.5" customHeight="1">
      <c r="A55" s="190"/>
      <c r="B55" s="208">
        <f>'DATA PESERTA DIDIK'!A45</f>
        <v>0</v>
      </c>
      <c r="C55" s="248">
        <f>'DATA PESERTA DIDIK'!D45</f>
        <v>0</v>
      </c>
      <c r="D55" s="297"/>
      <c r="E55" s="297"/>
      <c r="F55" s="297"/>
      <c r="G55" s="297"/>
      <c r="H55" s="297"/>
      <c r="I55" s="297"/>
      <c r="J55" s="297"/>
      <c r="K55" s="297"/>
      <c r="L55" s="297"/>
      <c r="M55" s="297"/>
      <c r="N55" s="252" t="str">
        <f t="shared" si="12"/>
        <v>-</v>
      </c>
      <c r="O55" s="298"/>
      <c r="P55" s="298"/>
      <c r="Q55" s="252" t="str">
        <f t="shared" si="6"/>
        <v>-</v>
      </c>
      <c r="R55" s="252" t="str">
        <f t="shared" si="7"/>
        <v>-</v>
      </c>
      <c r="S55" s="190"/>
      <c r="T55" s="190"/>
      <c r="U55" s="253" t="str">
        <f t="shared" ref="U55:AD55" si="187">IF(D55&gt;=$R$16,D55,"")</f>
        <v/>
      </c>
      <c r="V55" s="253" t="str">
        <f t="shared" si="187"/>
        <v/>
      </c>
      <c r="W55" s="253" t="str">
        <f t="shared" si="187"/>
        <v/>
      </c>
      <c r="X55" s="253" t="str">
        <f t="shared" si="187"/>
        <v/>
      </c>
      <c r="Y55" s="253" t="str">
        <f t="shared" si="187"/>
        <v/>
      </c>
      <c r="Z55" s="253" t="str">
        <f t="shared" si="187"/>
        <v/>
      </c>
      <c r="AA55" s="253" t="str">
        <f t="shared" si="187"/>
        <v/>
      </c>
      <c r="AB55" s="253" t="str">
        <f t="shared" si="187"/>
        <v/>
      </c>
      <c r="AC55" s="253" t="str">
        <f t="shared" si="187"/>
        <v/>
      </c>
      <c r="AD55" s="253" t="str">
        <f t="shared" si="187"/>
        <v/>
      </c>
      <c r="AE55" s="254" t="str">
        <f t="shared" ref="AE55:AN55" si="188">IFERROR(RANK(U55,$U55:$AD55,0)+COUNTIF($U55:U55,U55)-1,"")</f>
        <v/>
      </c>
      <c r="AF55" s="254" t="str">
        <f t="shared" si="188"/>
        <v/>
      </c>
      <c r="AG55" s="254" t="str">
        <f t="shared" si="188"/>
        <v/>
      </c>
      <c r="AH55" s="254" t="str">
        <f t="shared" si="188"/>
        <v/>
      </c>
      <c r="AI55" s="254" t="str">
        <f t="shared" si="188"/>
        <v/>
      </c>
      <c r="AJ55" s="254" t="str">
        <f t="shared" si="188"/>
        <v/>
      </c>
      <c r="AK55" s="254" t="str">
        <f t="shared" si="188"/>
        <v/>
      </c>
      <c r="AL55" s="254" t="str">
        <f t="shared" si="188"/>
        <v/>
      </c>
      <c r="AM55" s="254" t="str">
        <f t="shared" si="188"/>
        <v/>
      </c>
      <c r="AN55" s="254" t="str">
        <f t="shared" si="188"/>
        <v/>
      </c>
      <c r="AO55" s="379" t="str">
        <f t="shared" si="15"/>
        <v/>
      </c>
      <c r="AP55" s="380" t="str">
        <f t="shared" si="16"/>
        <v/>
      </c>
      <c r="AQ55" s="380" t="str">
        <f t="shared" si="17"/>
        <v/>
      </c>
      <c r="AR55" s="380" t="str">
        <f t="shared" si="18"/>
        <v/>
      </c>
      <c r="AS55" s="380" t="str">
        <f t="shared" si="19"/>
        <v/>
      </c>
      <c r="AT55" s="380" t="str">
        <f t="shared" si="20"/>
        <v/>
      </c>
      <c r="AU55" s="380" t="str">
        <f t="shared" si="21"/>
        <v/>
      </c>
      <c r="AV55" s="380" t="str">
        <f t="shared" si="22"/>
        <v/>
      </c>
      <c r="AW55" s="380" t="str">
        <f t="shared" si="23"/>
        <v/>
      </c>
      <c r="AX55" s="380" t="str">
        <f t="shared" si="24"/>
        <v/>
      </c>
      <c r="AY55" s="299">
        <f t="shared" ref="AY55:BH55" si="189">IF(D55&lt;$R$16,D55,"")</f>
        <v>0</v>
      </c>
      <c r="AZ55" s="299">
        <f t="shared" si="189"/>
        <v>0</v>
      </c>
      <c r="BA55" s="299">
        <f t="shared" si="189"/>
        <v>0</v>
      </c>
      <c r="BB55" s="299">
        <f t="shared" si="189"/>
        <v>0</v>
      </c>
      <c r="BC55" s="299">
        <f t="shared" si="189"/>
        <v>0</v>
      </c>
      <c r="BD55" s="299">
        <f t="shared" si="189"/>
        <v>0</v>
      </c>
      <c r="BE55" s="299">
        <f t="shared" si="189"/>
        <v>0</v>
      </c>
      <c r="BF55" s="299">
        <f t="shared" si="189"/>
        <v>0</v>
      </c>
      <c r="BG55" s="299">
        <f t="shared" si="189"/>
        <v>0</v>
      </c>
      <c r="BH55" s="299">
        <f t="shared" si="189"/>
        <v>0</v>
      </c>
      <c r="BI55" s="225">
        <f t="shared" ref="BI55:BR55" si="190">IFERROR(RANK(AY55,$AY55:$BH55,0)+COUNTIF($AY55:AY55,AY55)-1,"")</f>
        <v>1</v>
      </c>
      <c r="BJ55" s="225">
        <f t="shared" si="190"/>
        <v>2</v>
      </c>
      <c r="BK55" s="225">
        <f t="shared" si="190"/>
        <v>3</v>
      </c>
      <c r="BL55" s="225">
        <f t="shared" si="190"/>
        <v>4</v>
      </c>
      <c r="BM55" s="225">
        <f t="shared" si="190"/>
        <v>5</v>
      </c>
      <c r="BN55" s="225">
        <f t="shared" si="190"/>
        <v>6</v>
      </c>
      <c r="BO55" s="225">
        <f t="shared" si="190"/>
        <v>7</v>
      </c>
      <c r="BP55" s="225">
        <f t="shared" si="190"/>
        <v>8</v>
      </c>
      <c r="BQ55" s="225">
        <f t="shared" si="190"/>
        <v>9</v>
      </c>
      <c r="BR55" s="225">
        <f t="shared" si="190"/>
        <v>10</v>
      </c>
      <c r="BS55" s="379" t="str">
        <f t="shared" si="27"/>
        <v>mampu memanfaatkan berbagai jenis perangkat TIK yang ada di sekitarnya untuk berkomunikasi, belajar, mengetik, menggambar, berhitung, dan presentasi, dan menerapkan praktik baik yang memperhatikan aspek kesehatan, kenyamanan, keamanan, dan keselamatan.</v>
      </c>
      <c r="BT55"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5" s="377" t="str">
        <f t="shared" si="29"/>
        <v>mampu mengenal dunia digital yang ada di sekitarnya, memahami dampak positif dan negatif dari kehadiran perangkat TIK, memiliki etika dalam berkomunikasi di dunia digital, serta mengenal dan menghargai hak karya digital.</v>
      </c>
      <c r="BV55" s="377" t="str">
        <f t="shared" si="30"/>
        <v>mampu memanfaatkan berbagai jenis perangkat TIK yang ada di sekitarnya untuk berkomunikasi, belajar, mengetik, menggambar, berhitung, dan presentasi</v>
      </c>
      <c r="BW55" s="377">
        <f t="shared" si="31"/>
        <v>0</v>
      </c>
      <c r="BX55" s="377">
        <f t="shared" si="32"/>
        <v>0</v>
      </c>
      <c r="BY55" s="377">
        <f t="shared" si="33"/>
        <v>0</v>
      </c>
      <c r="BZ55" s="377">
        <f t="shared" si="34"/>
        <v>0</v>
      </c>
      <c r="CA55" s="377">
        <f t="shared" si="35"/>
        <v>0</v>
      </c>
      <c r="CB55" s="377">
        <f t="shared" si="36"/>
        <v>0</v>
      </c>
      <c r="CC55" s="257" t="str">
        <f t="shared" si="37"/>
        <v>Kompetensi dalam hal  sudah tercapai.</v>
      </c>
      <c r="CD55"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6" spans="1:82" ht="13.5" customHeight="1">
      <c r="A56" s="190"/>
      <c r="B56" s="208">
        <f>'DATA PESERTA DIDIK'!A46</f>
        <v>0</v>
      </c>
      <c r="C56" s="248">
        <f>'DATA PESERTA DIDIK'!D46</f>
        <v>0</v>
      </c>
      <c r="D56" s="297"/>
      <c r="E56" s="297"/>
      <c r="F56" s="297"/>
      <c r="G56" s="297"/>
      <c r="H56" s="297"/>
      <c r="I56" s="297"/>
      <c r="J56" s="297"/>
      <c r="K56" s="297"/>
      <c r="L56" s="297"/>
      <c r="M56" s="297"/>
      <c r="N56" s="252" t="str">
        <f t="shared" si="12"/>
        <v>-</v>
      </c>
      <c r="O56" s="298"/>
      <c r="P56" s="298"/>
      <c r="Q56" s="252" t="str">
        <f t="shared" si="6"/>
        <v>-</v>
      </c>
      <c r="R56" s="252" t="str">
        <f t="shared" si="7"/>
        <v>-</v>
      </c>
      <c r="S56" s="190"/>
      <c r="T56" s="190"/>
      <c r="U56" s="253" t="str">
        <f t="shared" ref="U56:AD56" si="191">IF(D56&gt;=$R$16,D56,"")</f>
        <v/>
      </c>
      <c r="V56" s="253" t="str">
        <f t="shared" si="191"/>
        <v/>
      </c>
      <c r="W56" s="253" t="str">
        <f t="shared" si="191"/>
        <v/>
      </c>
      <c r="X56" s="253" t="str">
        <f t="shared" si="191"/>
        <v/>
      </c>
      <c r="Y56" s="253" t="str">
        <f t="shared" si="191"/>
        <v/>
      </c>
      <c r="Z56" s="253" t="str">
        <f t="shared" si="191"/>
        <v/>
      </c>
      <c r="AA56" s="253" t="str">
        <f t="shared" si="191"/>
        <v/>
      </c>
      <c r="AB56" s="253" t="str">
        <f t="shared" si="191"/>
        <v/>
      </c>
      <c r="AC56" s="253" t="str">
        <f t="shared" si="191"/>
        <v/>
      </c>
      <c r="AD56" s="253" t="str">
        <f t="shared" si="191"/>
        <v/>
      </c>
      <c r="AE56" s="254" t="str">
        <f t="shared" ref="AE56:AN56" si="192">IFERROR(RANK(U56,$U56:$AD56,0)+COUNTIF($U56:U56,U56)-1,"")</f>
        <v/>
      </c>
      <c r="AF56" s="254" t="str">
        <f t="shared" si="192"/>
        <v/>
      </c>
      <c r="AG56" s="254" t="str">
        <f t="shared" si="192"/>
        <v/>
      </c>
      <c r="AH56" s="254" t="str">
        <f t="shared" si="192"/>
        <v/>
      </c>
      <c r="AI56" s="254" t="str">
        <f t="shared" si="192"/>
        <v/>
      </c>
      <c r="AJ56" s="254" t="str">
        <f t="shared" si="192"/>
        <v/>
      </c>
      <c r="AK56" s="254" t="str">
        <f t="shared" si="192"/>
        <v/>
      </c>
      <c r="AL56" s="254" t="str">
        <f t="shared" si="192"/>
        <v/>
      </c>
      <c r="AM56" s="254" t="str">
        <f t="shared" si="192"/>
        <v/>
      </c>
      <c r="AN56" s="254" t="str">
        <f t="shared" si="192"/>
        <v/>
      </c>
      <c r="AO56" s="379" t="str">
        <f t="shared" si="15"/>
        <v/>
      </c>
      <c r="AP56" s="380" t="str">
        <f t="shared" si="16"/>
        <v/>
      </c>
      <c r="AQ56" s="380" t="str">
        <f t="shared" si="17"/>
        <v/>
      </c>
      <c r="AR56" s="380" t="str">
        <f t="shared" si="18"/>
        <v/>
      </c>
      <c r="AS56" s="380" t="str">
        <f t="shared" si="19"/>
        <v/>
      </c>
      <c r="AT56" s="380" t="str">
        <f t="shared" si="20"/>
        <v/>
      </c>
      <c r="AU56" s="380" t="str">
        <f t="shared" si="21"/>
        <v/>
      </c>
      <c r="AV56" s="380" t="str">
        <f t="shared" si="22"/>
        <v/>
      </c>
      <c r="AW56" s="380" t="str">
        <f t="shared" si="23"/>
        <v/>
      </c>
      <c r="AX56" s="380" t="str">
        <f t="shared" si="24"/>
        <v/>
      </c>
      <c r="AY56" s="299">
        <f t="shared" ref="AY56:BH56" si="193">IF(D56&lt;$R$16,D56,"")</f>
        <v>0</v>
      </c>
      <c r="AZ56" s="299">
        <f t="shared" si="193"/>
        <v>0</v>
      </c>
      <c r="BA56" s="299">
        <f t="shared" si="193"/>
        <v>0</v>
      </c>
      <c r="BB56" s="299">
        <f t="shared" si="193"/>
        <v>0</v>
      </c>
      <c r="BC56" s="299">
        <f t="shared" si="193"/>
        <v>0</v>
      </c>
      <c r="BD56" s="299">
        <f t="shared" si="193"/>
        <v>0</v>
      </c>
      <c r="BE56" s="299">
        <f t="shared" si="193"/>
        <v>0</v>
      </c>
      <c r="BF56" s="299">
        <f t="shared" si="193"/>
        <v>0</v>
      </c>
      <c r="BG56" s="299">
        <f t="shared" si="193"/>
        <v>0</v>
      </c>
      <c r="BH56" s="299">
        <f t="shared" si="193"/>
        <v>0</v>
      </c>
      <c r="BI56" s="225">
        <f t="shared" ref="BI56:BR56" si="194">IFERROR(RANK(AY56,$AY56:$BH56,0)+COUNTIF($AY56:AY56,AY56)-1,"")</f>
        <v>1</v>
      </c>
      <c r="BJ56" s="225">
        <f t="shared" si="194"/>
        <v>2</v>
      </c>
      <c r="BK56" s="225">
        <f t="shared" si="194"/>
        <v>3</v>
      </c>
      <c r="BL56" s="225">
        <f t="shared" si="194"/>
        <v>4</v>
      </c>
      <c r="BM56" s="225">
        <f t="shared" si="194"/>
        <v>5</v>
      </c>
      <c r="BN56" s="225">
        <f t="shared" si="194"/>
        <v>6</v>
      </c>
      <c r="BO56" s="225">
        <f t="shared" si="194"/>
        <v>7</v>
      </c>
      <c r="BP56" s="225">
        <f t="shared" si="194"/>
        <v>8</v>
      </c>
      <c r="BQ56" s="225">
        <f t="shared" si="194"/>
        <v>9</v>
      </c>
      <c r="BR56" s="225">
        <f t="shared" si="194"/>
        <v>10</v>
      </c>
      <c r="BS56" s="379" t="str">
        <f t="shared" si="27"/>
        <v>mampu memanfaatkan berbagai jenis perangkat TIK yang ada di sekitarnya untuk berkomunikasi, belajar, mengetik, menggambar, berhitung, dan presentasi, dan menerapkan praktik baik yang memperhatikan aspek kesehatan, kenyamanan, keamanan, dan keselamatan.</v>
      </c>
      <c r="BT56"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6" s="377" t="str">
        <f t="shared" si="29"/>
        <v>mampu mengenal dunia digital yang ada di sekitarnya, memahami dampak positif dan negatif dari kehadiran perangkat TIK, memiliki etika dalam berkomunikasi di dunia digital, serta mengenal dan menghargai hak karya digital.</v>
      </c>
      <c r="BV56" s="377" t="str">
        <f t="shared" si="30"/>
        <v>mampu memanfaatkan berbagai jenis perangkat TIK yang ada di sekitarnya untuk berkomunikasi, belajar, mengetik, menggambar, berhitung, dan presentasi</v>
      </c>
      <c r="BW56" s="377">
        <f t="shared" si="31"/>
        <v>0</v>
      </c>
      <c r="BX56" s="377">
        <f t="shared" si="32"/>
        <v>0</v>
      </c>
      <c r="BY56" s="377">
        <f t="shared" si="33"/>
        <v>0</v>
      </c>
      <c r="BZ56" s="377">
        <f t="shared" si="34"/>
        <v>0</v>
      </c>
      <c r="CA56" s="377">
        <f t="shared" si="35"/>
        <v>0</v>
      </c>
      <c r="CB56" s="377">
        <f t="shared" si="36"/>
        <v>0</v>
      </c>
      <c r="CC56" s="257" t="str">
        <f t="shared" si="37"/>
        <v>Kompetensi dalam hal  sudah tercapai.</v>
      </c>
      <c r="CD56"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7" spans="1:82" ht="13.5" customHeight="1">
      <c r="A57" s="190"/>
      <c r="B57" s="208">
        <f>'DATA PESERTA DIDIK'!A47</f>
        <v>0</v>
      </c>
      <c r="C57" s="248">
        <f>'DATA PESERTA DIDIK'!D47</f>
        <v>0</v>
      </c>
      <c r="D57" s="297"/>
      <c r="E57" s="297"/>
      <c r="F57" s="297"/>
      <c r="G57" s="297"/>
      <c r="H57" s="297"/>
      <c r="I57" s="297"/>
      <c r="J57" s="297"/>
      <c r="K57" s="297"/>
      <c r="L57" s="297"/>
      <c r="M57" s="297"/>
      <c r="N57" s="252" t="str">
        <f t="shared" si="12"/>
        <v>-</v>
      </c>
      <c r="O57" s="298"/>
      <c r="P57" s="298"/>
      <c r="Q57" s="252" t="str">
        <f t="shared" si="6"/>
        <v>-</v>
      </c>
      <c r="R57" s="252" t="str">
        <f t="shared" si="7"/>
        <v>-</v>
      </c>
      <c r="S57" s="190"/>
      <c r="T57" s="190"/>
      <c r="U57" s="253" t="str">
        <f t="shared" ref="U57:AD57" si="195">IF(D57&gt;=$R$16,D57,"")</f>
        <v/>
      </c>
      <c r="V57" s="253" t="str">
        <f t="shared" si="195"/>
        <v/>
      </c>
      <c r="W57" s="253" t="str">
        <f t="shared" si="195"/>
        <v/>
      </c>
      <c r="X57" s="253" t="str">
        <f t="shared" si="195"/>
        <v/>
      </c>
      <c r="Y57" s="253" t="str">
        <f t="shared" si="195"/>
        <v/>
      </c>
      <c r="Z57" s="253" t="str">
        <f t="shared" si="195"/>
        <v/>
      </c>
      <c r="AA57" s="253" t="str">
        <f t="shared" si="195"/>
        <v/>
      </c>
      <c r="AB57" s="253" t="str">
        <f t="shared" si="195"/>
        <v/>
      </c>
      <c r="AC57" s="253" t="str">
        <f t="shared" si="195"/>
        <v/>
      </c>
      <c r="AD57" s="253" t="str">
        <f t="shared" si="195"/>
        <v/>
      </c>
      <c r="AE57" s="254" t="str">
        <f t="shared" ref="AE57:AN57" si="196">IFERROR(RANK(U57,$U57:$AD57,0)+COUNTIF($U57:U57,U57)-1,"")</f>
        <v/>
      </c>
      <c r="AF57" s="254" t="str">
        <f t="shared" si="196"/>
        <v/>
      </c>
      <c r="AG57" s="254" t="str">
        <f t="shared" si="196"/>
        <v/>
      </c>
      <c r="AH57" s="254" t="str">
        <f t="shared" si="196"/>
        <v/>
      </c>
      <c r="AI57" s="254" t="str">
        <f t="shared" si="196"/>
        <v/>
      </c>
      <c r="AJ57" s="254" t="str">
        <f t="shared" si="196"/>
        <v/>
      </c>
      <c r="AK57" s="254" t="str">
        <f t="shared" si="196"/>
        <v/>
      </c>
      <c r="AL57" s="254" t="str">
        <f t="shared" si="196"/>
        <v/>
      </c>
      <c r="AM57" s="254" t="str">
        <f t="shared" si="196"/>
        <v/>
      </c>
      <c r="AN57" s="254" t="str">
        <f t="shared" si="196"/>
        <v/>
      </c>
      <c r="AO57" s="379" t="str">
        <f t="shared" si="15"/>
        <v/>
      </c>
      <c r="AP57" s="380" t="str">
        <f t="shared" si="16"/>
        <v/>
      </c>
      <c r="AQ57" s="380" t="str">
        <f t="shared" si="17"/>
        <v/>
      </c>
      <c r="AR57" s="380" t="str">
        <f t="shared" si="18"/>
        <v/>
      </c>
      <c r="AS57" s="380" t="str">
        <f t="shared" si="19"/>
        <v/>
      </c>
      <c r="AT57" s="380" t="str">
        <f t="shared" si="20"/>
        <v/>
      </c>
      <c r="AU57" s="380" t="str">
        <f t="shared" si="21"/>
        <v/>
      </c>
      <c r="AV57" s="380" t="str">
        <f t="shared" si="22"/>
        <v/>
      </c>
      <c r="AW57" s="380" t="str">
        <f t="shared" si="23"/>
        <v/>
      </c>
      <c r="AX57" s="380" t="str">
        <f t="shared" si="24"/>
        <v/>
      </c>
      <c r="AY57" s="299">
        <f t="shared" ref="AY57:BH57" si="197">IF(D57&lt;$R$16,D57,"")</f>
        <v>0</v>
      </c>
      <c r="AZ57" s="299">
        <f t="shared" si="197"/>
        <v>0</v>
      </c>
      <c r="BA57" s="299">
        <f t="shared" si="197"/>
        <v>0</v>
      </c>
      <c r="BB57" s="299">
        <f t="shared" si="197"/>
        <v>0</v>
      </c>
      <c r="BC57" s="299">
        <f t="shared" si="197"/>
        <v>0</v>
      </c>
      <c r="BD57" s="299">
        <f t="shared" si="197"/>
        <v>0</v>
      </c>
      <c r="BE57" s="299">
        <f t="shared" si="197"/>
        <v>0</v>
      </c>
      <c r="BF57" s="299">
        <f t="shared" si="197"/>
        <v>0</v>
      </c>
      <c r="BG57" s="299">
        <f t="shared" si="197"/>
        <v>0</v>
      </c>
      <c r="BH57" s="299">
        <f t="shared" si="197"/>
        <v>0</v>
      </c>
      <c r="BI57" s="225">
        <f t="shared" ref="BI57:BR57" si="198">IFERROR(RANK(AY57,$AY57:$BH57,0)+COUNTIF($AY57:AY57,AY57)-1,"")</f>
        <v>1</v>
      </c>
      <c r="BJ57" s="225">
        <f t="shared" si="198"/>
        <v>2</v>
      </c>
      <c r="BK57" s="225">
        <f t="shared" si="198"/>
        <v>3</v>
      </c>
      <c r="BL57" s="225">
        <f t="shared" si="198"/>
        <v>4</v>
      </c>
      <c r="BM57" s="225">
        <f t="shared" si="198"/>
        <v>5</v>
      </c>
      <c r="BN57" s="225">
        <f t="shared" si="198"/>
        <v>6</v>
      </c>
      <c r="BO57" s="225">
        <f t="shared" si="198"/>
        <v>7</v>
      </c>
      <c r="BP57" s="225">
        <f t="shared" si="198"/>
        <v>8</v>
      </c>
      <c r="BQ57" s="225">
        <f t="shared" si="198"/>
        <v>9</v>
      </c>
      <c r="BR57" s="225">
        <f t="shared" si="198"/>
        <v>10</v>
      </c>
      <c r="BS57" s="379" t="str">
        <f t="shared" si="27"/>
        <v>mampu memanfaatkan berbagai jenis perangkat TIK yang ada di sekitarnya untuk berkomunikasi, belajar, mengetik, menggambar, berhitung, dan presentasi, dan menerapkan praktik baik yang memperhatikan aspek kesehatan, kenyamanan, keamanan, dan keselamatan.</v>
      </c>
      <c r="BT57"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7" s="377" t="str">
        <f t="shared" si="29"/>
        <v>mampu mengenal dunia digital yang ada di sekitarnya, memahami dampak positif dan negatif dari kehadiran perangkat TIK, memiliki etika dalam berkomunikasi di dunia digital, serta mengenal dan menghargai hak karya digital.</v>
      </c>
      <c r="BV57" s="377" t="str">
        <f t="shared" si="30"/>
        <v>mampu memanfaatkan berbagai jenis perangkat TIK yang ada di sekitarnya untuk berkomunikasi, belajar, mengetik, menggambar, berhitung, dan presentasi</v>
      </c>
      <c r="BW57" s="377">
        <f t="shared" si="31"/>
        <v>0</v>
      </c>
      <c r="BX57" s="377">
        <f t="shared" si="32"/>
        <v>0</v>
      </c>
      <c r="BY57" s="377">
        <f t="shared" si="33"/>
        <v>0</v>
      </c>
      <c r="BZ57" s="377">
        <f t="shared" si="34"/>
        <v>0</v>
      </c>
      <c r="CA57" s="377">
        <f t="shared" si="35"/>
        <v>0</v>
      </c>
      <c r="CB57" s="377">
        <f t="shared" si="36"/>
        <v>0</v>
      </c>
      <c r="CC57" s="257" t="str">
        <f t="shared" si="37"/>
        <v>Kompetensi dalam hal  sudah tercapai.</v>
      </c>
      <c r="CD57"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12"/>
        <v>-</v>
      </c>
      <c r="O58" s="298"/>
      <c r="P58" s="298"/>
      <c r="Q58" s="252" t="str">
        <f t="shared" si="6"/>
        <v>-</v>
      </c>
      <c r="R58" s="252" t="str">
        <f t="shared" si="7"/>
        <v>-</v>
      </c>
      <c r="S58" s="190"/>
      <c r="T58" s="190"/>
      <c r="U58" s="253" t="str">
        <f t="shared" ref="U58:AD58" si="199">IF(D58&gt;=$R$16,D58,"")</f>
        <v/>
      </c>
      <c r="V58" s="253" t="str">
        <f t="shared" si="199"/>
        <v/>
      </c>
      <c r="W58" s="253" t="str">
        <f t="shared" si="199"/>
        <v/>
      </c>
      <c r="X58" s="253" t="str">
        <f t="shared" si="199"/>
        <v/>
      </c>
      <c r="Y58" s="253" t="str">
        <f t="shared" si="199"/>
        <v/>
      </c>
      <c r="Z58" s="253" t="str">
        <f t="shared" si="199"/>
        <v/>
      </c>
      <c r="AA58" s="253" t="str">
        <f t="shared" si="199"/>
        <v/>
      </c>
      <c r="AB58" s="253" t="str">
        <f t="shared" si="199"/>
        <v/>
      </c>
      <c r="AC58" s="253" t="str">
        <f t="shared" si="199"/>
        <v/>
      </c>
      <c r="AD58" s="253" t="str">
        <f t="shared" si="199"/>
        <v/>
      </c>
      <c r="AE58" s="254" t="str">
        <f t="shared" ref="AE58:AN58" si="200">IFERROR(RANK(U58,$U58:$AD58,0)+COUNTIF($U58:U58,U58)-1,"")</f>
        <v/>
      </c>
      <c r="AF58" s="254" t="str">
        <f t="shared" si="200"/>
        <v/>
      </c>
      <c r="AG58" s="254" t="str">
        <f t="shared" si="200"/>
        <v/>
      </c>
      <c r="AH58" s="254" t="str">
        <f t="shared" si="200"/>
        <v/>
      </c>
      <c r="AI58" s="254" t="str">
        <f t="shared" si="200"/>
        <v/>
      </c>
      <c r="AJ58" s="254" t="str">
        <f t="shared" si="200"/>
        <v/>
      </c>
      <c r="AK58" s="254" t="str">
        <f t="shared" si="200"/>
        <v/>
      </c>
      <c r="AL58" s="254" t="str">
        <f t="shared" si="200"/>
        <v/>
      </c>
      <c r="AM58" s="254" t="str">
        <f t="shared" si="200"/>
        <v/>
      </c>
      <c r="AN58" s="254" t="str">
        <f t="shared" si="200"/>
        <v/>
      </c>
      <c r="AO58" s="379" t="str">
        <f t="shared" si="15"/>
        <v/>
      </c>
      <c r="AP58" s="380" t="str">
        <f t="shared" si="16"/>
        <v/>
      </c>
      <c r="AQ58" s="380" t="str">
        <f t="shared" si="17"/>
        <v/>
      </c>
      <c r="AR58" s="380" t="str">
        <f t="shared" si="18"/>
        <v/>
      </c>
      <c r="AS58" s="380" t="str">
        <f t="shared" si="19"/>
        <v/>
      </c>
      <c r="AT58" s="380" t="str">
        <f t="shared" si="20"/>
        <v/>
      </c>
      <c r="AU58" s="380" t="str">
        <f t="shared" si="21"/>
        <v/>
      </c>
      <c r="AV58" s="380" t="str">
        <f t="shared" si="22"/>
        <v/>
      </c>
      <c r="AW58" s="380" t="str">
        <f t="shared" si="23"/>
        <v/>
      </c>
      <c r="AX58" s="380" t="str">
        <f t="shared" si="24"/>
        <v/>
      </c>
      <c r="AY58" s="299">
        <f t="shared" ref="AY58:BH58" si="201">IF(D58&lt;$R$16,D58,"")</f>
        <v>0</v>
      </c>
      <c r="AZ58" s="299">
        <f t="shared" si="201"/>
        <v>0</v>
      </c>
      <c r="BA58" s="299">
        <f t="shared" si="201"/>
        <v>0</v>
      </c>
      <c r="BB58" s="299">
        <f t="shared" si="201"/>
        <v>0</v>
      </c>
      <c r="BC58" s="299">
        <f t="shared" si="201"/>
        <v>0</v>
      </c>
      <c r="BD58" s="299">
        <f t="shared" si="201"/>
        <v>0</v>
      </c>
      <c r="BE58" s="299">
        <f t="shared" si="201"/>
        <v>0</v>
      </c>
      <c r="BF58" s="299">
        <f t="shared" si="201"/>
        <v>0</v>
      </c>
      <c r="BG58" s="299">
        <f t="shared" si="201"/>
        <v>0</v>
      </c>
      <c r="BH58" s="299">
        <f t="shared" si="201"/>
        <v>0</v>
      </c>
      <c r="BI58" s="225">
        <f t="shared" ref="BI58:BR58" si="202">IFERROR(RANK(AY58,$AY58:$BH58,0)+COUNTIF($AY58:AY58,AY58)-1,"")</f>
        <v>1</v>
      </c>
      <c r="BJ58" s="225">
        <f t="shared" si="202"/>
        <v>2</v>
      </c>
      <c r="BK58" s="225">
        <f t="shared" si="202"/>
        <v>3</v>
      </c>
      <c r="BL58" s="225">
        <f t="shared" si="202"/>
        <v>4</v>
      </c>
      <c r="BM58" s="225">
        <f t="shared" si="202"/>
        <v>5</v>
      </c>
      <c r="BN58" s="225">
        <f t="shared" si="202"/>
        <v>6</v>
      </c>
      <c r="BO58" s="225">
        <f t="shared" si="202"/>
        <v>7</v>
      </c>
      <c r="BP58" s="225">
        <f t="shared" si="202"/>
        <v>8</v>
      </c>
      <c r="BQ58" s="225">
        <f t="shared" si="202"/>
        <v>9</v>
      </c>
      <c r="BR58" s="225">
        <f t="shared" si="202"/>
        <v>10</v>
      </c>
      <c r="BS58" s="379" t="str">
        <f t="shared" si="27"/>
        <v>mampu memanfaatkan berbagai jenis perangkat TIK yang ada di sekitarnya untuk berkomunikasi, belajar, mengetik, menggambar, berhitung, dan presentasi, dan menerapkan praktik baik yang memperhatikan aspek kesehatan, kenyamanan, keamanan, dan keselamatan.</v>
      </c>
      <c r="BT58"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8" s="377" t="str">
        <f t="shared" si="29"/>
        <v>mampu mengenal dunia digital yang ada di sekitarnya, memahami dampak positif dan negatif dari kehadiran perangkat TIK, memiliki etika dalam berkomunikasi di dunia digital, serta mengenal dan menghargai hak karya digital.</v>
      </c>
      <c r="BV58" s="377" t="str">
        <f t="shared" si="30"/>
        <v>mampu memanfaatkan berbagai jenis perangkat TIK yang ada di sekitarnya untuk berkomunikasi, belajar, mengetik, menggambar, berhitung, dan presentasi</v>
      </c>
      <c r="BW58" s="377">
        <f t="shared" si="31"/>
        <v>0</v>
      </c>
      <c r="BX58" s="377">
        <f t="shared" si="32"/>
        <v>0</v>
      </c>
      <c r="BY58" s="377">
        <f t="shared" si="33"/>
        <v>0</v>
      </c>
      <c r="BZ58" s="377">
        <f t="shared" si="34"/>
        <v>0</v>
      </c>
      <c r="CA58" s="377">
        <f t="shared" si="35"/>
        <v>0</v>
      </c>
      <c r="CB58" s="377">
        <f t="shared" si="36"/>
        <v>0</v>
      </c>
      <c r="CC58" s="257" t="str">
        <f t="shared" si="37"/>
        <v>Kompetensi dalam hal  sudah tercapai.</v>
      </c>
      <c r="CD58"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12"/>
        <v>-</v>
      </c>
      <c r="O59" s="298"/>
      <c r="P59" s="298"/>
      <c r="Q59" s="252" t="str">
        <f t="shared" si="6"/>
        <v>-</v>
      </c>
      <c r="R59" s="252" t="str">
        <f t="shared" si="7"/>
        <v>-</v>
      </c>
      <c r="S59" s="190"/>
      <c r="T59" s="190"/>
      <c r="U59" s="253" t="str">
        <f t="shared" ref="U59:AD59" si="203">IF(D59&gt;=$R$16,D59,"")</f>
        <v/>
      </c>
      <c r="V59" s="253" t="str">
        <f t="shared" si="203"/>
        <v/>
      </c>
      <c r="W59" s="253" t="str">
        <f t="shared" si="203"/>
        <v/>
      </c>
      <c r="X59" s="253" t="str">
        <f t="shared" si="203"/>
        <v/>
      </c>
      <c r="Y59" s="253" t="str">
        <f t="shared" si="203"/>
        <v/>
      </c>
      <c r="Z59" s="253" t="str">
        <f t="shared" si="203"/>
        <v/>
      </c>
      <c r="AA59" s="253" t="str">
        <f t="shared" si="203"/>
        <v/>
      </c>
      <c r="AB59" s="253" t="str">
        <f t="shared" si="203"/>
        <v/>
      </c>
      <c r="AC59" s="253" t="str">
        <f t="shared" si="203"/>
        <v/>
      </c>
      <c r="AD59" s="253" t="str">
        <f t="shared" si="203"/>
        <v/>
      </c>
      <c r="AE59" s="254" t="str">
        <f t="shared" ref="AE59:AN59" si="204">IFERROR(RANK(U59,$U59:$AD59,0)+COUNTIF($U59:U59,U59)-1,"")</f>
        <v/>
      </c>
      <c r="AF59" s="254" t="str">
        <f t="shared" si="204"/>
        <v/>
      </c>
      <c r="AG59" s="254" t="str">
        <f t="shared" si="204"/>
        <v/>
      </c>
      <c r="AH59" s="254" t="str">
        <f t="shared" si="204"/>
        <v/>
      </c>
      <c r="AI59" s="254" t="str">
        <f t="shared" si="204"/>
        <v/>
      </c>
      <c r="AJ59" s="254" t="str">
        <f t="shared" si="204"/>
        <v/>
      </c>
      <c r="AK59" s="254" t="str">
        <f t="shared" si="204"/>
        <v/>
      </c>
      <c r="AL59" s="254" t="str">
        <f t="shared" si="204"/>
        <v/>
      </c>
      <c r="AM59" s="254" t="str">
        <f t="shared" si="204"/>
        <v/>
      </c>
      <c r="AN59" s="254" t="str">
        <f t="shared" si="204"/>
        <v/>
      </c>
      <c r="AO59" s="379" t="str">
        <f t="shared" si="15"/>
        <v/>
      </c>
      <c r="AP59" s="380" t="str">
        <f t="shared" si="16"/>
        <v/>
      </c>
      <c r="AQ59" s="380" t="str">
        <f t="shared" si="17"/>
        <v/>
      </c>
      <c r="AR59" s="380" t="str">
        <f t="shared" si="18"/>
        <v/>
      </c>
      <c r="AS59" s="380" t="str">
        <f t="shared" si="19"/>
        <v/>
      </c>
      <c r="AT59" s="380" t="str">
        <f t="shared" si="20"/>
        <v/>
      </c>
      <c r="AU59" s="380" t="str">
        <f t="shared" si="21"/>
        <v/>
      </c>
      <c r="AV59" s="380" t="str">
        <f t="shared" si="22"/>
        <v/>
      </c>
      <c r="AW59" s="380" t="str">
        <f t="shared" si="23"/>
        <v/>
      </c>
      <c r="AX59" s="380" t="str">
        <f t="shared" si="24"/>
        <v/>
      </c>
      <c r="AY59" s="299">
        <f t="shared" ref="AY59:BH59" si="205">IF(D59&lt;$R$16,D59,"")</f>
        <v>0</v>
      </c>
      <c r="AZ59" s="299">
        <f t="shared" si="205"/>
        <v>0</v>
      </c>
      <c r="BA59" s="299">
        <f t="shared" si="205"/>
        <v>0</v>
      </c>
      <c r="BB59" s="299">
        <f t="shared" si="205"/>
        <v>0</v>
      </c>
      <c r="BC59" s="299">
        <f t="shared" si="205"/>
        <v>0</v>
      </c>
      <c r="BD59" s="299">
        <f t="shared" si="205"/>
        <v>0</v>
      </c>
      <c r="BE59" s="299">
        <f t="shared" si="205"/>
        <v>0</v>
      </c>
      <c r="BF59" s="299">
        <f t="shared" si="205"/>
        <v>0</v>
      </c>
      <c r="BG59" s="299">
        <f t="shared" si="205"/>
        <v>0</v>
      </c>
      <c r="BH59" s="299">
        <f t="shared" si="205"/>
        <v>0</v>
      </c>
      <c r="BI59" s="225">
        <f t="shared" ref="BI59:BR59" si="206">IFERROR(RANK(AY59,$AY59:$BH59,0)+COUNTIF($AY59:AY59,AY59)-1,"")</f>
        <v>1</v>
      </c>
      <c r="BJ59" s="225">
        <f t="shared" si="206"/>
        <v>2</v>
      </c>
      <c r="BK59" s="225">
        <f t="shared" si="206"/>
        <v>3</v>
      </c>
      <c r="BL59" s="225">
        <f t="shared" si="206"/>
        <v>4</v>
      </c>
      <c r="BM59" s="225">
        <f t="shared" si="206"/>
        <v>5</v>
      </c>
      <c r="BN59" s="225">
        <f t="shared" si="206"/>
        <v>6</v>
      </c>
      <c r="BO59" s="225">
        <f t="shared" si="206"/>
        <v>7</v>
      </c>
      <c r="BP59" s="225">
        <f t="shared" si="206"/>
        <v>8</v>
      </c>
      <c r="BQ59" s="225">
        <f t="shared" si="206"/>
        <v>9</v>
      </c>
      <c r="BR59" s="225">
        <f t="shared" si="206"/>
        <v>10</v>
      </c>
      <c r="BS59" s="379" t="str">
        <f t="shared" si="27"/>
        <v>mampu memanfaatkan berbagai jenis perangkat TIK yang ada di sekitarnya untuk berkomunikasi, belajar, mengetik, menggambar, berhitung, dan presentasi, dan menerapkan praktik baik yang memperhatikan aspek kesehatan, kenyamanan, keamanan, dan keselamatan.</v>
      </c>
      <c r="BT59"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59" s="377" t="str">
        <f t="shared" si="29"/>
        <v>mampu mengenal dunia digital yang ada di sekitarnya, memahami dampak positif dan negatif dari kehadiran perangkat TIK, memiliki etika dalam berkomunikasi di dunia digital, serta mengenal dan menghargai hak karya digital.</v>
      </c>
      <c r="BV59" s="377" t="str">
        <f t="shared" si="30"/>
        <v>mampu memanfaatkan berbagai jenis perangkat TIK yang ada di sekitarnya untuk berkomunikasi, belajar, mengetik, menggambar, berhitung, dan presentasi</v>
      </c>
      <c r="BW59" s="377">
        <f t="shared" si="31"/>
        <v>0</v>
      </c>
      <c r="BX59" s="377">
        <f t="shared" si="32"/>
        <v>0</v>
      </c>
      <c r="BY59" s="377">
        <f t="shared" si="33"/>
        <v>0</v>
      </c>
      <c r="BZ59" s="377">
        <f t="shared" si="34"/>
        <v>0</v>
      </c>
      <c r="CA59" s="377">
        <f t="shared" si="35"/>
        <v>0</v>
      </c>
      <c r="CB59" s="377">
        <f t="shared" si="36"/>
        <v>0</v>
      </c>
      <c r="CC59" s="257" t="str">
        <f t="shared" si="37"/>
        <v>Kompetensi dalam hal  sudah tercapai.</v>
      </c>
      <c r="CD59"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12"/>
        <v>-</v>
      </c>
      <c r="O60" s="298"/>
      <c r="P60" s="298"/>
      <c r="Q60" s="252" t="str">
        <f t="shared" si="6"/>
        <v>-</v>
      </c>
      <c r="R60" s="252" t="str">
        <f t="shared" si="7"/>
        <v>-</v>
      </c>
      <c r="S60" s="190"/>
      <c r="T60" s="190"/>
      <c r="U60" s="253" t="str">
        <f t="shared" ref="U60:AD60" si="207">IF(D60&gt;=$R$16,D60,"")</f>
        <v/>
      </c>
      <c r="V60" s="253" t="str">
        <f t="shared" si="207"/>
        <v/>
      </c>
      <c r="W60" s="253" t="str">
        <f t="shared" si="207"/>
        <v/>
      </c>
      <c r="X60" s="253" t="str">
        <f t="shared" si="207"/>
        <v/>
      </c>
      <c r="Y60" s="253" t="str">
        <f t="shared" si="207"/>
        <v/>
      </c>
      <c r="Z60" s="253" t="str">
        <f t="shared" si="207"/>
        <v/>
      </c>
      <c r="AA60" s="253" t="str">
        <f t="shared" si="207"/>
        <v/>
      </c>
      <c r="AB60" s="253" t="str">
        <f t="shared" si="207"/>
        <v/>
      </c>
      <c r="AC60" s="253" t="str">
        <f t="shared" si="207"/>
        <v/>
      </c>
      <c r="AD60" s="253" t="str">
        <f t="shared" si="207"/>
        <v/>
      </c>
      <c r="AE60" s="254" t="str">
        <f t="shared" ref="AE60:AN60" si="208">IFERROR(RANK(U60,$U60:$AD60,0)+COUNTIF($U60:U60,U60)-1,"")</f>
        <v/>
      </c>
      <c r="AF60" s="254" t="str">
        <f t="shared" si="208"/>
        <v/>
      </c>
      <c r="AG60" s="254" t="str">
        <f t="shared" si="208"/>
        <v/>
      </c>
      <c r="AH60" s="254" t="str">
        <f t="shared" si="208"/>
        <v/>
      </c>
      <c r="AI60" s="254" t="str">
        <f t="shared" si="208"/>
        <v/>
      </c>
      <c r="AJ60" s="254" t="str">
        <f t="shared" si="208"/>
        <v/>
      </c>
      <c r="AK60" s="254" t="str">
        <f t="shared" si="208"/>
        <v/>
      </c>
      <c r="AL60" s="254" t="str">
        <f t="shared" si="208"/>
        <v/>
      </c>
      <c r="AM60" s="254" t="str">
        <f t="shared" si="208"/>
        <v/>
      </c>
      <c r="AN60" s="254" t="str">
        <f t="shared" si="208"/>
        <v/>
      </c>
      <c r="AO60" s="379" t="str">
        <f t="shared" si="15"/>
        <v/>
      </c>
      <c r="AP60" s="380" t="str">
        <f t="shared" si="16"/>
        <v/>
      </c>
      <c r="AQ60" s="380" t="str">
        <f t="shared" si="17"/>
        <v/>
      </c>
      <c r="AR60" s="380" t="str">
        <f t="shared" si="18"/>
        <v/>
      </c>
      <c r="AS60" s="380" t="str">
        <f t="shared" si="19"/>
        <v/>
      </c>
      <c r="AT60" s="380" t="str">
        <f t="shared" si="20"/>
        <v/>
      </c>
      <c r="AU60" s="380" t="str">
        <f t="shared" si="21"/>
        <v/>
      </c>
      <c r="AV60" s="380" t="str">
        <f t="shared" si="22"/>
        <v/>
      </c>
      <c r="AW60" s="380" t="str">
        <f t="shared" si="23"/>
        <v/>
      </c>
      <c r="AX60" s="380" t="str">
        <f t="shared" si="24"/>
        <v/>
      </c>
      <c r="AY60" s="299">
        <f t="shared" ref="AY60:BH60" si="209">IF(D60&lt;$R$16,D60,"")</f>
        <v>0</v>
      </c>
      <c r="AZ60" s="299">
        <f t="shared" si="209"/>
        <v>0</v>
      </c>
      <c r="BA60" s="299">
        <f t="shared" si="209"/>
        <v>0</v>
      </c>
      <c r="BB60" s="299">
        <f t="shared" si="209"/>
        <v>0</v>
      </c>
      <c r="BC60" s="299">
        <f t="shared" si="209"/>
        <v>0</v>
      </c>
      <c r="BD60" s="299">
        <f t="shared" si="209"/>
        <v>0</v>
      </c>
      <c r="BE60" s="299">
        <f t="shared" si="209"/>
        <v>0</v>
      </c>
      <c r="BF60" s="299">
        <f t="shared" si="209"/>
        <v>0</v>
      </c>
      <c r="BG60" s="299">
        <f t="shared" si="209"/>
        <v>0</v>
      </c>
      <c r="BH60" s="299">
        <f t="shared" si="209"/>
        <v>0</v>
      </c>
      <c r="BI60" s="225">
        <f t="shared" ref="BI60:BR60" si="210">IFERROR(RANK(AY60,$AY60:$BH60,0)+COUNTIF($AY60:AY60,AY60)-1,"")</f>
        <v>1</v>
      </c>
      <c r="BJ60" s="225">
        <f t="shared" si="210"/>
        <v>2</v>
      </c>
      <c r="BK60" s="225">
        <f t="shared" si="210"/>
        <v>3</v>
      </c>
      <c r="BL60" s="225">
        <f t="shared" si="210"/>
        <v>4</v>
      </c>
      <c r="BM60" s="225">
        <f t="shared" si="210"/>
        <v>5</v>
      </c>
      <c r="BN60" s="225">
        <f t="shared" si="210"/>
        <v>6</v>
      </c>
      <c r="BO60" s="225">
        <f t="shared" si="210"/>
        <v>7</v>
      </c>
      <c r="BP60" s="225">
        <f t="shared" si="210"/>
        <v>8</v>
      </c>
      <c r="BQ60" s="225">
        <f t="shared" si="210"/>
        <v>9</v>
      </c>
      <c r="BR60" s="225">
        <f t="shared" si="210"/>
        <v>10</v>
      </c>
      <c r="BS60" s="379" t="str">
        <f t="shared" si="27"/>
        <v>mampu memanfaatkan berbagai jenis perangkat TIK yang ada di sekitarnya untuk berkomunikasi, belajar, mengetik, menggambar, berhitung, dan presentasi, dan menerapkan praktik baik yang memperhatikan aspek kesehatan, kenyamanan, keamanan, dan keselamatan.</v>
      </c>
      <c r="BT60"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0" s="377" t="str">
        <f t="shared" si="29"/>
        <v>mampu mengenal dunia digital yang ada di sekitarnya, memahami dampak positif dan negatif dari kehadiran perangkat TIK, memiliki etika dalam berkomunikasi di dunia digital, serta mengenal dan menghargai hak karya digital.</v>
      </c>
      <c r="BV60" s="377" t="str">
        <f t="shared" si="30"/>
        <v>mampu memanfaatkan berbagai jenis perangkat TIK yang ada di sekitarnya untuk berkomunikasi, belajar, mengetik, menggambar, berhitung, dan presentasi</v>
      </c>
      <c r="BW60" s="377">
        <f t="shared" si="31"/>
        <v>0</v>
      </c>
      <c r="BX60" s="377">
        <f t="shared" si="32"/>
        <v>0</v>
      </c>
      <c r="BY60" s="377">
        <f t="shared" si="33"/>
        <v>0</v>
      </c>
      <c r="BZ60" s="377">
        <f t="shared" si="34"/>
        <v>0</v>
      </c>
      <c r="CA60" s="377">
        <f t="shared" si="35"/>
        <v>0</v>
      </c>
      <c r="CB60" s="377">
        <f t="shared" si="36"/>
        <v>0</v>
      </c>
      <c r="CC60" s="257" t="str">
        <f t="shared" si="37"/>
        <v>Kompetensi dalam hal  sudah tercapai.</v>
      </c>
      <c r="CD60"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12"/>
        <v>-</v>
      </c>
      <c r="O61" s="298"/>
      <c r="P61" s="298"/>
      <c r="Q61" s="252" t="str">
        <f t="shared" si="6"/>
        <v>-</v>
      </c>
      <c r="R61" s="252" t="str">
        <f t="shared" si="7"/>
        <v>-</v>
      </c>
      <c r="S61" s="190"/>
      <c r="T61" s="190"/>
      <c r="U61" s="253" t="str">
        <f t="shared" ref="U61:AD61" si="211">IF(D61&gt;=$R$16,D61,"")</f>
        <v/>
      </c>
      <c r="V61" s="253" t="str">
        <f t="shared" si="211"/>
        <v/>
      </c>
      <c r="W61" s="253" t="str">
        <f t="shared" si="211"/>
        <v/>
      </c>
      <c r="X61" s="253" t="str">
        <f t="shared" si="211"/>
        <v/>
      </c>
      <c r="Y61" s="253" t="str">
        <f t="shared" si="211"/>
        <v/>
      </c>
      <c r="Z61" s="253" t="str">
        <f t="shared" si="211"/>
        <v/>
      </c>
      <c r="AA61" s="253" t="str">
        <f t="shared" si="211"/>
        <v/>
      </c>
      <c r="AB61" s="253" t="str">
        <f t="shared" si="211"/>
        <v/>
      </c>
      <c r="AC61" s="253" t="str">
        <f t="shared" si="211"/>
        <v/>
      </c>
      <c r="AD61" s="253" t="str">
        <f t="shared" si="211"/>
        <v/>
      </c>
      <c r="AE61" s="254" t="str">
        <f t="shared" ref="AE61:AN61" si="212">IFERROR(RANK(U61,$U61:$AD61,0)+COUNTIF($U61:U61,U61)-1,"")</f>
        <v/>
      </c>
      <c r="AF61" s="254" t="str">
        <f t="shared" si="212"/>
        <v/>
      </c>
      <c r="AG61" s="254" t="str">
        <f t="shared" si="212"/>
        <v/>
      </c>
      <c r="AH61" s="254" t="str">
        <f t="shared" si="212"/>
        <v/>
      </c>
      <c r="AI61" s="254" t="str">
        <f t="shared" si="212"/>
        <v/>
      </c>
      <c r="AJ61" s="254" t="str">
        <f t="shared" si="212"/>
        <v/>
      </c>
      <c r="AK61" s="254" t="str">
        <f t="shared" si="212"/>
        <v/>
      </c>
      <c r="AL61" s="254" t="str">
        <f t="shared" si="212"/>
        <v/>
      </c>
      <c r="AM61" s="254" t="str">
        <f t="shared" si="212"/>
        <v/>
      </c>
      <c r="AN61" s="254" t="str">
        <f t="shared" si="212"/>
        <v/>
      </c>
      <c r="AO61" s="379" t="str">
        <f t="shared" si="15"/>
        <v/>
      </c>
      <c r="AP61" s="380" t="str">
        <f t="shared" si="16"/>
        <v/>
      </c>
      <c r="AQ61" s="380" t="str">
        <f t="shared" si="17"/>
        <v/>
      </c>
      <c r="AR61" s="380" t="str">
        <f t="shared" si="18"/>
        <v/>
      </c>
      <c r="AS61" s="380" t="str">
        <f t="shared" si="19"/>
        <v/>
      </c>
      <c r="AT61" s="380" t="str">
        <f t="shared" si="20"/>
        <v/>
      </c>
      <c r="AU61" s="380" t="str">
        <f t="shared" si="21"/>
        <v/>
      </c>
      <c r="AV61" s="380" t="str">
        <f t="shared" si="22"/>
        <v/>
      </c>
      <c r="AW61" s="380" t="str">
        <f t="shared" si="23"/>
        <v/>
      </c>
      <c r="AX61" s="380" t="str">
        <f t="shared" si="24"/>
        <v/>
      </c>
      <c r="AY61" s="299">
        <f t="shared" ref="AY61:BH61" si="213">IF(D61&lt;$R$16,D61,"")</f>
        <v>0</v>
      </c>
      <c r="AZ61" s="299">
        <f t="shared" si="213"/>
        <v>0</v>
      </c>
      <c r="BA61" s="299">
        <f t="shared" si="213"/>
        <v>0</v>
      </c>
      <c r="BB61" s="299">
        <f t="shared" si="213"/>
        <v>0</v>
      </c>
      <c r="BC61" s="299">
        <f t="shared" si="213"/>
        <v>0</v>
      </c>
      <c r="BD61" s="299">
        <f t="shared" si="213"/>
        <v>0</v>
      </c>
      <c r="BE61" s="299">
        <f t="shared" si="213"/>
        <v>0</v>
      </c>
      <c r="BF61" s="299">
        <f t="shared" si="213"/>
        <v>0</v>
      </c>
      <c r="BG61" s="299">
        <f t="shared" si="213"/>
        <v>0</v>
      </c>
      <c r="BH61" s="299">
        <f t="shared" si="213"/>
        <v>0</v>
      </c>
      <c r="BI61" s="225">
        <f t="shared" ref="BI61:BR61" si="214">IFERROR(RANK(AY61,$AY61:$BH61,0)+COUNTIF($AY61:AY61,AY61)-1,"")</f>
        <v>1</v>
      </c>
      <c r="BJ61" s="225">
        <f t="shared" si="214"/>
        <v>2</v>
      </c>
      <c r="BK61" s="225">
        <f t="shared" si="214"/>
        <v>3</v>
      </c>
      <c r="BL61" s="225">
        <f t="shared" si="214"/>
        <v>4</v>
      </c>
      <c r="BM61" s="225">
        <f t="shared" si="214"/>
        <v>5</v>
      </c>
      <c r="BN61" s="225">
        <f t="shared" si="214"/>
        <v>6</v>
      </c>
      <c r="BO61" s="225">
        <f t="shared" si="214"/>
        <v>7</v>
      </c>
      <c r="BP61" s="225">
        <f t="shared" si="214"/>
        <v>8</v>
      </c>
      <c r="BQ61" s="225">
        <f t="shared" si="214"/>
        <v>9</v>
      </c>
      <c r="BR61" s="225">
        <f t="shared" si="214"/>
        <v>10</v>
      </c>
      <c r="BS61" s="379" t="str">
        <f t="shared" si="27"/>
        <v>mampu memanfaatkan berbagai jenis perangkat TIK yang ada di sekitarnya untuk berkomunikasi, belajar, mengetik, menggambar, berhitung, dan presentasi, dan menerapkan praktik baik yang memperhatikan aspek kesehatan, kenyamanan, keamanan, dan keselamatan.</v>
      </c>
      <c r="BT61"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1" s="377" t="str">
        <f t="shared" si="29"/>
        <v>mampu mengenal dunia digital yang ada di sekitarnya, memahami dampak positif dan negatif dari kehadiran perangkat TIK, memiliki etika dalam berkomunikasi di dunia digital, serta mengenal dan menghargai hak karya digital.</v>
      </c>
      <c r="BV61" s="377" t="str">
        <f t="shared" si="30"/>
        <v>mampu memanfaatkan berbagai jenis perangkat TIK yang ada di sekitarnya untuk berkomunikasi, belajar, mengetik, menggambar, berhitung, dan presentasi</v>
      </c>
      <c r="BW61" s="377">
        <f t="shared" si="31"/>
        <v>0</v>
      </c>
      <c r="BX61" s="377">
        <f t="shared" si="32"/>
        <v>0</v>
      </c>
      <c r="BY61" s="377">
        <f t="shared" si="33"/>
        <v>0</v>
      </c>
      <c r="BZ61" s="377">
        <f t="shared" si="34"/>
        <v>0</v>
      </c>
      <c r="CA61" s="377">
        <f t="shared" si="35"/>
        <v>0</v>
      </c>
      <c r="CB61" s="377">
        <f t="shared" si="36"/>
        <v>0</v>
      </c>
      <c r="CC61" s="257" t="str">
        <f t="shared" si="37"/>
        <v>Kompetensi dalam hal  sudah tercapai.</v>
      </c>
      <c r="CD61"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12"/>
        <v>-</v>
      </c>
      <c r="O62" s="298"/>
      <c r="P62" s="298"/>
      <c r="Q62" s="252" t="str">
        <f t="shared" si="6"/>
        <v>-</v>
      </c>
      <c r="R62" s="252" t="str">
        <f t="shared" si="7"/>
        <v>-</v>
      </c>
      <c r="S62" s="190"/>
      <c r="T62" s="190"/>
      <c r="U62" s="253" t="str">
        <f t="shared" ref="U62:AD62" si="215">IF(D62&gt;=$R$16,D62,"")</f>
        <v/>
      </c>
      <c r="V62" s="253" t="str">
        <f t="shared" si="215"/>
        <v/>
      </c>
      <c r="W62" s="253" t="str">
        <f t="shared" si="215"/>
        <v/>
      </c>
      <c r="X62" s="253" t="str">
        <f t="shared" si="215"/>
        <v/>
      </c>
      <c r="Y62" s="253" t="str">
        <f t="shared" si="215"/>
        <v/>
      </c>
      <c r="Z62" s="253" t="str">
        <f t="shared" si="215"/>
        <v/>
      </c>
      <c r="AA62" s="253" t="str">
        <f t="shared" si="215"/>
        <v/>
      </c>
      <c r="AB62" s="253" t="str">
        <f t="shared" si="215"/>
        <v/>
      </c>
      <c r="AC62" s="253" t="str">
        <f t="shared" si="215"/>
        <v/>
      </c>
      <c r="AD62" s="253" t="str">
        <f t="shared" si="215"/>
        <v/>
      </c>
      <c r="AE62" s="254" t="str">
        <f t="shared" ref="AE62:AN62" si="216">IFERROR(RANK(U62,$U62:$AD62,0)+COUNTIF($U62:U62,U62)-1,"")</f>
        <v/>
      </c>
      <c r="AF62" s="254" t="str">
        <f t="shared" si="216"/>
        <v/>
      </c>
      <c r="AG62" s="254" t="str">
        <f t="shared" si="216"/>
        <v/>
      </c>
      <c r="AH62" s="254" t="str">
        <f t="shared" si="216"/>
        <v/>
      </c>
      <c r="AI62" s="254" t="str">
        <f t="shared" si="216"/>
        <v/>
      </c>
      <c r="AJ62" s="254" t="str">
        <f t="shared" si="216"/>
        <v/>
      </c>
      <c r="AK62" s="254" t="str">
        <f t="shared" si="216"/>
        <v/>
      </c>
      <c r="AL62" s="254" t="str">
        <f t="shared" si="216"/>
        <v/>
      </c>
      <c r="AM62" s="254" t="str">
        <f t="shared" si="216"/>
        <v/>
      </c>
      <c r="AN62" s="254" t="str">
        <f t="shared" si="216"/>
        <v/>
      </c>
      <c r="AO62" s="379" t="str">
        <f t="shared" si="15"/>
        <v/>
      </c>
      <c r="AP62" s="380" t="str">
        <f t="shared" si="16"/>
        <v/>
      </c>
      <c r="AQ62" s="380" t="str">
        <f t="shared" si="17"/>
        <v/>
      </c>
      <c r="AR62" s="380" t="str">
        <f t="shared" si="18"/>
        <v/>
      </c>
      <c r="AS62" s="380" t="str">
        <f t="shared" si="19"/>
        <v/>
      </c>
      <c r="AT62" s="380" t="str">
        <f t="shared" si="20"/>
        <v/>
      </c>
      <c r="AU62" s="380" t="str">
        <f t="shared" si="21"/>
        <v/>
      </c>
      <c r="AV62" s="380" t="str">
        <f t="shared" si="22"/>
        <v/>
      </c>
      <c r="AW62" s="380" t="str">
        <f t="shared" si="23"/>
        <v/>
      </c>
      <c r="AX62" s="380" t="str">
        <f t="shared" si="24"/>
        <v/>
      </c>
      <c r="AY62" s="299">
        <f t="shared" ref="AY62:BH62" si="217">IF(D62&lt;$R$16,D62,"")</f>
        <v>0</v>
      </c>
      <c r="AZ62" s="299">
        <f t="shared" si="217"/>
        <v>0</v>
      </c>
      <c r="BA62" s="299">
        <f t="shared" si="217"/>
        <v>0</v>
      </c>
      <c r="BB62" s="299">
        <f t="shared" si="217"/>
        <v>0</v>
      </c>
      <c r="BC62" s="299">
        <f t="shared" si="217"/>
        <v>0</v>
      </c>
      <c r="BD62" s="299">
        <f t="shared" si="217"/>
        <v>0</v>
      </c>
      <c r="BE62" s="299">
        <f t="shared" si="217"/>
        <v>0</v>
      </c>
      <c r="BF62" s="299">
        <f t="shared" si="217"/>
        <v>0</v>
      </c>
      <c r="BG62" s="299">
        <f t="shared" si="217"/>
        <v>0</v>
      </c>
      <c r="BH62" s="299">
        <f t="shared" si="217"/>
        <v>0</v>
      </c>
      <c r="BI62" s="225">
        <f t="shared" ref="BI62:BR62" si="218">IFERROR(RANK(AY62,$AY62:$BH62,0)+COUNTIF($AY62:AY62,AY62)-1,"")</f>
        <v>1</v>
      </c>
      <c r="BJ62" s="225">
        <f t="shared" si="218"/>
        <v>2</v>
      </c>
      <c r="BK62" s="225">
        <f t="shared" si="218"/>
        <v>3</v>
      </c>
      <c r="BL62" s="225">
        <f t="shared" si="218"/>
        <v>4</v>
      </c>
      <c r="BM62" s="225">
        <f t="shared" si="218"/>
        <v>5</v>
      </c>
      <c r="BN62" s="225">
        <f t="shared" si="218"/>
        <v>6</v>
      </c>
      <c r="BO62" s="225">
        <f t="shared" si="218"/>
        <v>7</v>
      </c>
      <c r="BP62" s="225">
        <f t="shared" si="218"/>
        <v>8</v>
      </c>
      <c r="BQ62" s="225">
        <f t="shared" si="218"/>
        <v>9</v>
      </c>
      <c r="BR62" s="225">
        <f t="shared" si="218"/>
        <v>10</v>
      </c>
      <c r="BS62" s="379" t="str">
        <f t="shared" si="27"/>
        <v>mampu memanfaatkan berbagai jenis perangkat TIK yang ada di sekitarnya untuk berkomunikasi, belajar, mengetik, menggambar, berhitung, dan presentasi, dan menerapkan praktik baik yang memperhatikan aspek kesehatan, kenyamanan, keamanan, dan keselamatan.</v>
      </c>
      <c r="BT62"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2" s="377" t="str">
        <f t="shared" si="29"/>
        <v>mampu mengenal dunia digital yang ada di sekitarnya, memahami dampak positif dan negatif dari kehadiran perangkat TIK, memiliki etika dalam berkomunikasi di dunia digital, serta mengenal dan menghargai hak karya digital.</v>
      </c>
      <c r="BV62" s="377" t="str">
        <f t="shared" si="30"/>
        <v>mampu memanfaatkan berbagai jenis perangkat TIK yang ada di sekitarnya untuk berkomunikasi, belajar, mengetik, menggambar, berhitung, dan presentasi</v>
      </c>
      <c r="BW62" s="377">
        <f t="shared" si="31"/>
        <v>0</v>
      </c>
      <c r="BX62" s="377">
        <f t="shared" si="32"/>
        <v>0</v>
      </c>
      <c r="BY62" s="377">
        <f t="shared" si="33"/>
        <v>0</v>
      </c>
      <c r="BZ62" s="377">
        <f t="shared" si="34"/>
        <v>0</v>
      </c>
      <c r="CA62" s="377">
        <f t="shared" si="35"/>
        <v>0</v>
      </c>
      <c r="CB62" s="377">
        <f t="shared" si="36"/>
        <v>0</v>
      </c>
      <c r="CC62" s="257" t="str">
        <f t="shared" si="37"/>
        <v>Kompetensi dalam hal  sudah tercapai.</v>
      </c>
      <c r="CD62"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12"/>
        <v>-</v>
      </c>
      <c r="O63" s="298"/>
      <c r="P63" s="298"/>
      <c r="Q63" s="252" t="str">
        <f t="shared" si="6"/>
        <v>-</v>
      </c>
      <c r="R63" s="252" t="str">
        <f t="shared" si="7"/>
        <v>-</v>
      </c>
      <c r="S63" s="190"/>
      <c r="T63" s="190"/>
      <c r="U63" s="253" t="str">
        <f t="shared" ref="U63:AD63" si="219">IF(D63&gt;=$R$16,D63,"")</f>
        <v/>
      </c>
      <c r="V63" s="253" t="str">
        <f t="shared" si="219"/>
        <v/>
      </c>
      <c r="W63" s="253" t="str">
        <f t="shared" si="219"/>
        <v/>
      </c>
      <c r="X63" s="253" t="str">
        <f t="shared" si="219"/>
        <v/>
      </c>
      <c r="Y63" s="253" t="str">
        <f t="shared" si="219"/>
        <v/>
      </c>
      <c r="Z63" s="253" t="str">
        <f t="shared" si="219"/>
        <v/>
      </c>
      <c r="AA63" s="253" t="str">
        <f t="shared" si="219"/>
        <v/>
      </c>
      <c r="AB63" s="253" t="str">
        <f t="shared" si="219"/>
        <v/>
      </c>
      <c r="AC63" s="253" t="str">
        <f t="shared" si="219"/>
        <v/>
      </c>
      <c r="AD63" s="253" t="str">
        <f t="shared" si="219"/>
        <v/>
      </c>
      <c r="AE63" s="254" t="str">
        <f t="shared" ref="AE63:AN63" si="220">IFERROR(RANK(U63,$U63:$AD63,0)+COUNTIF($U63:U63,U63)-1,"")</f>
        <v/>
      </c>
      <c r="AF63" s="254" t="str">
        <f t="shared" si="220"/>
        <v/>
      </c>
      <c r="AG63" s="254" t="str">
        <f t="shared" si="220"/>
        <v/>
      </c>
      <c r="AH63" s="254" t="str">
        <f t="shared" si="220"/>
        <v/>
      </c>
      <c r="AI63" s="254" t="str">
        <f t="shared" si="220"/>
        <v/>
      </c>
      <c r="AJ63" s="254" t="str">
        <f t="shared" si="220"/>
        <v/>
      </c>
      <c r="AK63" s="254" t="str">
        <f t="shared" si="220"/>
        <v/>
      </c>
      <c r="AL63" s="254" t="str">
        <f t="shared" si="220"/>
        <v/>
      </c>
      <c r="AM63" s="254" t="str">
        <f t="shared" si="220"/>
        <v/>
      </c>
      <c r="AN63" s="254" t="str">
        <f t="shared" si="220"/>
        <v/>
      </c>
      <c r="AO63" s="379" t="str">
        <f t="shared" si="15"/>
        <v/>
      </c>
      <c r="AP63" s="380" t="str">
        <f t="shared" si="16"/>
        <v/>
      </c>
      <c r="AQ63" s="380" t="str">
        <f t="shared" si="17"/>
        <v/>
      </c>
      <c r="AR63" s="380" t="str">
        <f t="shared" si="18"/>
        <v/>
      </c>
      <c r="AS63" s="380" t="str">
        <f t="shared" si="19"/>
        <v/>
      </c>
      <c r="AT63" s="380" t="str">
        <f t="shared" si="20"/>
        <v/>
      </c>
      <c r="AU63" s="380" t="str">
        <f t="shared" si="21"/>
        <v/>
      </c>
      <c r="AV63" s="380" t="str">
        <f t="shared" si="22"/>
        <v/>
      </c>
      <c r="AW63" s="380" t="str">
        <f t="shared" si="23"/>
        <v/>
      </c>
      <c r="AX63" s="380" t="str">
        <f t="shared" si="24"/>
        <v/>
      </c>
      <c r="AY63" s="299">
        <f t="shared" ref="AY63:BH63" si="221">IF(D63&lt;$R$16,D63,"")</f>
        <v>0</v>
      </c>
      <c r="AZ63" s="299">
        <f t="shared" si="221"/>
        <v>0</v>
      </c>
      <c r="BA63" s="299">
        <f t="shared" si="221"/>
        <v>0</v>
      </c>
      <c r="BB63" s="299">
        <f t="shared" si="221"/>
        <v>0</v>
      </c>
      <c r="BC63" s="299">
        <f t="shared" si="221"/>
        <v>0</v>
      </c>
      <c r="BD63" s="299">
        <f t="shared" si="221"/>
        <v>0</v>
      </c>
      <c r="BE63" s="299">
        <f t="shared" si="221"/>
        <v>0</v>
      </c>
      <c r="BF63" s="299">
        <f t="shared" si="221"/>
        <v>0</v>
      </c>
      <c r="BG63" s="299">
        <f t="shared" si="221"/>
        <v>0</v>
      </c>
      <c r="BH63" s="299">
        <f t="shared" si="221"/>
        <v>0</v>
      </c>
      <c r="BI63" s="225">
        <f t="shared" ref="BI63:BR63" si="222">IFERROR(RANK(AY63,$AY63:$BH63,0)+COUNTIF($AY63:AY63,AY63)-1,"")</f>
        <v>1</v>
      </c>
      <c r="BJ63" s="225">
        <f t="shared" si="222"/>
        <v>2</v>
      </c>
      <c r="BK63" s="225">
        <f t="shared" si="222"/>
        <v>3</v>
      </c>
      <c r="BL63" s="225">
        <f t="shared" si="222"/>
        <v>4</v>
      </c>
      <c r="BM63" s="225">
        <f t="shared" si="222"/>
        <v>5</v>
      </c>
      <c r="BN63" s="225">
        <f t="shared" si="222"/>
        <v>6</v>
      </c>
      <c r="BO63" s="225">
        <f t="shared" si="222"/>
        <v>7</v>
      </c>
      <c r="BP63" s="225">
        <f t="shared" si="222"/>
        <v>8</v>
      </c>
      <c r="BQ63" s="225">
        <f t="shared" si="222"/>
        <v>9</v>
      </c>
      <c r="BR63" s="225">
        <f t="shared" si="222"/>
        <v>10</v>
      </c>
      <c r="BS63" s="379" t="str">
        <f t="shared" si="27"/>
        <v>mampu memanfaatkan berbagai jenis perangkat TIK yang ada di sekitarnya untuk berkomunikasi, belajar, mengetik, menggambar, berhitung, dan presentasi, dan menerapkan praktik baik yang memperhatikan aspek kesehatan, kenyamanan, keamanan, dan keselamatan.</v>
      </c>
      <c r="BT63"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3" s="377" t="str">
        <f t="shared" si="29"/>
        <v>mampu mengenal dunia digital yang ada di sekitarnya, memahami dampak positif dan negatif dari kehadiran perangkat TIK, memiliki etika dalam berkomunikasi di dunia digital, serta mengenal dan menghargai hak karya digital.</v>
      </c>
      <c r="BV63" s="377" t="str">
        <f t="shared" si="30"/>
        <v>mampu memanfaatkan berbagai jenis perangkat TIK yang ada di sekitarnya untuk berkomunikasi, belajar, mengetik, menggambar, berhitung, dan presentasi</v>
      </c>
      <c r="BW63" s="377">
        <f t="shared" si="31"/>
        <v>0</v>
      </c>
      <c r="BX63" s="377">
        <f t="shared" si="32"/>
        <v>0</v>
      </c>
      <c r="BY63" s="377">
        <f t="shared" si="33"/>
        <v>0</v>
      </c>
      <c r="BZ63" s="377">
        <f t="shared" si="34"/>
        <v>0</v>
      </c>
      <c r="CA63" s="377">
        <f t="shared" si="35"/>
        <v>0</v>
      </c>
      <c r="CB63" s="377">
        <f t="shared" si="36"/>
        <v>0</v>
      </c>
      <c r="CC63" s="257" t="str">
        <f t="shared" si="37"/>
        <v>Kompetensi dalam hal  sudah tercapai.</v>
      </c>
      <c r="CD63"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12"/>
        <v>-</v>
      </c>
      <c r="O64" s="298"/>
      <c r="P64" s="298"/>
      <c r="Q64" s="252" t="str">
        <f t="shared" si="6"/>
        <v>-</v>
      </c>
      <c r="R64" s="252" t="str">
        <f t="shared" si="7"/>
        <v>-</v>
      </c>
      <c r="S64" s="190"/>
      <c r="T64" s="190"/>
      <c r="U64" s="253" t="str">
        <f t="shared" ref="U64:AD64" si="223">IF(D64&gt;=$R$16,D64,"")</f>
        <v/>
      </c>
      <c r="V64" s="253" t="str">
        <f t="shared" si="223"/>
        <v/>
      </c>
      <c r="W64" s="253" t="str">
        <f t="shared" si="223"/>
        <v/>
      </c>
      <c r="X64" s="253" t="str">
        <f t="shared" si="223"/>
        <v/>
      </c>
      <c r="Y64" s="253" t="str">
        <f t="shared" si="223"/>
        <v/>
      </c>
      <c r="Z64" s="253" t="str">
        <f t="shared" si="223"/>
        <v/>
      </c>
      <c r="AA64" s="253" t="str">
        <f t="shared" si="223"/>
        <v/>
      </c>
      <c r="AB64" s="253" t="str">
        <f t="shared" si="223"/>
        <v/>
      </c>
      <c r="AC64" s="253" t="str">
        <f t="shared" si="223"/>
        <v/>
      </c>
      <c r="AD64" s="253" t="str">
        <f t="shared" si="223"/>
        <v/>
      </c>
      <c r="AE64" s="254" t="str">
        <f t="shared" ref="AE64:AN64" si="224">IFERROR(RANK(U64,$U64:$AD64,0)+COUNTIF($U64:U64,U64)-1,"")</f>
        <v/>
      </c>
      <c r="AF64" s="254" t="str">
        <f t="shared" si="224"/>
        <v/>
      </c>
      <c r="AG64" s="254" t="str">
        <f t="shared" si="224"/>
        <v/>
      </c>
      <c r="AH64" s="254" t="str">
        <f t="shared" si="224"/>
        <v/>
      </c>
      <c r="AI64" s="254" t="str">
        <f t="shared" si="224"/>
        <v/>
      </c>
      <c r="AJ64" s="254" t="str">
        <f t="shared" si="224"/>
        <v/>
      </c>
      <c r="AK64" s="254" t="str">
        <f t="shared" si="224"/>
        <v/>
      </c>
      <c r="AL64" s="254" t="str">
        <f t="shared" si="224"/>
        <v/>
      </c>
      <c r="AM64" s="254" t="str">
        <f t="shared" si="224"/>
        <v/>
      </c>
      <c r="AN64" s="254" t="str">
        <f t="shared" si="224"/>
        <v/>
      </c>
      <c r="AO64" s="379" t="str">
        <f t="shared" si="15"/>
        <v/>
      </c>
      <c r="AP64" s="380" t="str">
        <f t="shared" si="16"/>
        <v/>
      </c>
      <c r="AQ64" s="380" t="str">
        <f t="shared" si="17"/>
        <v/>
      </c>
      <c r="AR64" s="380" t="str">
        <f t="shared" si="18"/>
        <v/>
      </c>
      <c r="AS64" s="380" t="str">
        <f t="shared" si="19"/>
        <v/>
      </c>
      <c r="AT64" s="380" t="str">
        <f t="shared" si="20"/>
        <v/>
      </c>
      <c r="AU64" s="380" t="str">
        <f t="shared" si="21"/>
        <v/>
      </c>
      <c r="AV64" s="380" t="str">
        <f t="shared" si="22"/>
        <v/>
      </c>
      <c r="AW64" s="380" t="str">
        <f t="shared" si="23"/>
        <v/>
      </c>
      <c r="AX64" s="380" t="str">
        <f t="shared" si="24"/>
        <v/>
      </c>
      <c r="AY64" s="299">
        <f t="shared" ref="AY64:BH64" si="225">IF(D64&lt;$R$16,D64,"")</f>
        <v>0</v>
      </c>
      <c r="AZ64" s="299">
        <f t="shared" si="225"/>
        <v>0</v>
      </c>
      <c r="BA64" s="299">
        <f t="shared" si="225"/>
        <v>0</v>
      </c>
      <c r="BB64" s="299">
        <f t="shared" si="225"/>
        <v>0</v>
      </c>
      <c r="BC64" s="299">
        <f t="shared" si="225"/>
        <v>0</v>
      </c>
      <c r="BD64" s="299">
        <f t="shared" si="225"/>
        <v>0</v>
      </c>
      <c r="BE64" s="299">
        <f t="shared" si="225"/>
        <v>0</v>
      </c>
      <c r="BF64" s="299">
        <f t="shared" si="225"/>
        <v>0</v>
      </c>
      <c r="BG64" s="299">
        <f t="shared" si="225"/>
        <v>0</v>
      </c>
      <c r="BH64" s="299">
        <f t="shared" si="225"/>
        <v>0</v>
      </c>
      <c r="BI64" s="225">
        <f t="shared" ref="BI64:BR64" si="226">IFERROR(RANK(AY64,$AY64:$BH64,0)+COUNTIF($AY64:AY64,AY64)-1,"")</f>
        <v>1</v>
      </c>
      <c r="BJ64" s="225">
        <f t="shared" si="226"/>
        <v>2</v>
      </c>
      <c r="BK64" s="225">
        <f t="shared" si="226"/>
        <v>3</v>
      </c>
      <c r="BL64" s="225">
        <f t="shared" si="226"/>
        <v>4</v>
      </c>
      <c r="BM64" s="225">
        <f t="shared" si="226"/>
        <v>5</v>
      </c>
      <c r="BN64" s="225">
        <f t="shared" si="226"/>
        <v>6</v>
      </c>
      <c r="BO64" s="225">
        <f t="shared" si="226"/>
        <v>7</v>
      </c>
      <c r="BP64" s="225">
        <f t="shared" si="226"/>
        <v>8</v>
      </c>
      <c r="BQ64" s="225">
        <f t="shared" si="226"/>
        <v>9</v>
      </c>
      <c r="BR64" s="225">
        <f t="shared" si="226"/>
        <v>10</v>
      </c>
      <c r="BS64" s="379" t="str">
        <f t="shared" si="27"/>
        <v>mampu memanfaatkan berbagai jenis perangkat TIK yang ada di sekitarnya untuk berkomunikasi, belajar, mengetik, menggambar, berhitung, dan presentasi, dan menerapkan praktik baik yang memperhatikan aspek kesehatan, kenyamanan, keamanan, dan keselamatan.</v>
      </c>
      <c r="BT64"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4" s="377" t="str">
        <f t="shared" si="29"/>
        <v>mampu mengenal dunia digital yang ada di sekitarnya, memahami dampak positif dan negatif dari kehadiran perangkat TIK, memiliki etika dalam berkomunikasi di dunia digital, serta mengenal dan menghargai hak karya digital.</v>
      </c>
      <c r="BV64" s="377" t="str">
        <f t="shared" si="30"/>
        <v>mampu memanfaatkan berbagai jenis perangkat TIK yang ada di sekitarnya untuk berkomunikasi, belajar, mengetik, menggambar, berhitung, dan presentasi</v>
      </c>
      <c r="BW64" s="377">
        <f t="shared" si="31"/>
        <v>0</v>
      </c>
      <c r="BX64" s="377">
        <f t="shared" si="32"/>
        <v>0</v>
      </c>
      <c r="BY64" s="377">
        <f t="shared" si="33"/>
        <v>0</v>
      </c>
      <c r="BZ64" s="377">
        <f t="shared" si="34"/>
        <v>0</v>
      </c>
      <c r="CA64" s="377">
        <f t="shared" si="35"/>
        <v>0</v>
      </c>
      <c r="CB64" s="377">
        <f t="shared" si="36"/>
        <v>0</v>
      </c>
      <c r="CC64" s="257" t="str">
        <f t="shared" si="37"/>
        <v>Kompetensi dalam hal  sudah tercapai.</v>
      </c>
      <c r="CD64"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12"/>
        <v>-</v>
      </c>
      <c r="O65" s="298"/>
      <c r="P65" s="298"/>
      <c r="Q65" s="252" t="str">
        <f t="shared" si="6"/>
        <v>-</v>
      </c>
      <c r="R65" s="252" t="str">
        <f t="shared" si="7"/>
        <v>-</v>
      </c>
      <c r="S65" s="190"/>
      <c r="T65" s="190"/>
      <c r="U65" s="253" t="str">
        <f t="shared" ref="U65:AD65" si="227">IF(D65&gt;=$R$16,D65,"")</f>
        <v/>
      </c>
      <c r="V65" s="253" t="str">
        <f t="shared" si="227"/>
        <v/>
      </c>
      <c r="W65" s="253" t="str">
        <f t="shared" si="227"/>
        <v/>
      </c>
      <c r="X65" s="253" t="str">
        <f t="shared" si="227"/>
        <v/>
      </c>
      <c r="Y65" s="253" t="str">
        <f t="shared" si="227"/>
        <v/>
      </c>
      <c r="Z65" s="253" t="str">
        <f t="shared" si="227"/>
        <v/>
      </c>
      <c r="AA65" s="253" t="str">
        <f t="shared" si="227"/>
        <v/>
      </c>
      <c r="AB65" s="253" t="str">
        <f t="shared" si="227"/>
        <v/>
      </c>
      <c r="AC65" s="253" t="str">
        <f t="shared" si="227"/>
        <v/>
      </c>
      <c r="AD65" s="253" t="str">
        <f t="shared" si="227"/>
        <v/>
      </c>
      <c r="AE65" s="254" t="str">
        <f t="shared" ref="AE65:AN65" si="228">IFERROR(RANK(U65,$U65:$AD65,0)+COUNTIF($U65:U65,U65)-1,"")</f>
        <v/>
      </c>
      <c r="AF65" s="254" t="str">
        <f t="shared" si="228"/>
        <v/>
      </c>
      <c r="AG65" s="254" t="str">
        <f t="shared" si="228"/>
        <v/>
      </c>
      <c r="AH65" s="254" t="str">
        <f t="shared" si="228"/>
        <v/>
      </c>
      <c r="AI65" s="254" t="str">
        <f t="shared" si="228"/>
        <v/>
      </c>
      <c r="AJ65" s="254" t="str">
        <f t="shared" si="228"/>
        <v/>
      </c>
      <c r="AK65" s="254" t="str">
        <f t="shared" si="228"/>
        <v/>
      </c>
      <c r="AL65" s="254" t="str">
        <f t="shared" si="228"/>
        <v/>
      </c>
      <c r="AM65" s="254" t="str">
        <f t="shared" si="228"/>
        <v/>
      </c>
      <c r="AN65" s="254" t="str">
        <f t="shared" si="228"/>
        <v/>
      </c>
      <c r="AO65" s="379" t="str">
        <f t="shared" si="15"/>
        <v/>
      </c>
      <c r="AP65" s="380" t="str">
        <f t="shared" si="16"/>
        <v/>
      </c>
      <c r="AQ65" s="380" t="str">
        <f t="shared" si="17"/>
        <v/>
      </c>
      <c r="AR65" s="380" t="str">
        <f t="shared" si="18"/>
        <v/>
      </c>
      <c r="AS65" s="380" t="str">
        <f t="shared" si="19"/>
        <v/>
      </c>
      <c r="AT65" s="380" t="str">
        <f t="shared" si="20"/>
        <v/>
      </c>
      <c r="AU65" s="380" t="str">
        <f t="shared" si="21"/>
        <v/>
      </c>
      <c r="AV65" s="380" t="str">
        <f t="shared" si="22"/>
        <v/>
      </c>
      <c r="AW65" s="380" t="str">
        <f t="shared" si="23"/>
        <v/>
      </c>
      <c r="AX65" s="380" t="str">
        <f t="shared" si="24"/>
        <v/>
      </c>
      <c r="AY65" s="299">
        <f t="shared" ref="AY65:BH65" si="229">IF(D65&lt;$R$16,D65,"")</f>
        <v>0</v>
      </c>
      <c r="AZ65" s="299">
        <f t="shared" si="229"/>
        <v>0</v>
      </c>
      <c r="BA65" s="299">
        <f t="shared" si="229"/>
        <v>0</v>
      </c>
      <c r="BB65" s="299">
        <f t="shared" si="229"/>
        <v>0</v>
      </c>
      <c r="BC65" s="299">
        <f t="shared" si="229"/>
        <v>0</v>
      </c>
      <c r="BD65" s="299">
        <f t="shared" si="229"/>
        <v>0</v>
      </c>
      <c r="BE65" s="299">
        <f t="shared" si="229"/>
        <v>0</v>
      </c>
      <c r="BF65" s="299">
        <f t="shared" si="229"/>
        <v>0</v>
      </c>
      <c r="BG65" s="299">
        <f t="shared" si="229"/>
        <v>0</v>
      </c>
      <c r="BH65" s="299">
        <f t="shared" si="229"/>
        <v>0</v>
      </c>
      <c r="BI65" s="225">
        <f t="shared" ref="BI65:BR65" si="230">IFERROR(RANK(AY65,$AY65:$BH65,0)+COUNTIF($AY65:AY65,AY65)-1,"")</f>
        <v>1</v>
      </c>
      <c r="BJ65" s="225">
        <f t="shared" si="230"/>
        <v>2</v>
      </c>
      <c r="BK65" s="225">
        <f t="shared" si="230"/>
        <v>3</v>
      </c>
      <c r="BL65" s="225">
        <f t="shared" si="230"/>
        <v>4</v>
      </c>
      <c r="BM65" s="225">
        <f t="shared" si="230"/>
        <v>5</v>
      </c>
      <c r="BN65" s="225">
        <f t="shared" si="230"/>
        <v>6</v>
      </c>
      <c r="BO65" s="225">
        <f t="shared" si="230"/>
        <v>7</v>
      </c>
      <c r="BP65" s="225">
        <f t="shared" si="230"/>
        <v>8</v>
      </c>
      <c r="BQ65" s="225">
        <f t="shared" si="230"/>
        <v>9</v>
      </c>
      <c r="BR65" s="225">
        <f t="shared" si="230"/>
        <v>10</v>
      </c>
      <c r="BS65" s="379" t="str">
        <f t="shared" si="27"/>
        <v>mampu memanfaatkan berbagai jenis perangkat TIK yang ada di sekitarnya untuk berkomunikasi, belajar, mengetik, menggambar, berhitung, dan presentasi, dan menerapkan praktik baik yang memperhatikan aspek kesehatan, kenyamanan, keamanan, dan keselamatan.</v>
      </c>
      <c r="BT65" s="377" t="str">
        <f t="shared" si="28"/>
        <v>mampu memahami praktik baik dalam berkomunikasi menggunakan alat komunikasi berbasis TIK yang memperhatikan aspek keamanan penggunaan internet dan jaringan lokal pada saat tersambung pada bluetooth, wifi, atau internet sesuai dengan batasan yang ditentukan.</v>
      </c>
      <c r="BU65" s="377" t="str">
        <f t="shared" si="29"/>
        <v>mampu mengenal dunia digital yang ada di sekitarnya, memahami dampak positif dan negatif dari kehadiran perangkat TIK, memiliki etika dalam berkomunikasi di dunia digital, serta mengenal dan menghargai hak karya digital.</v>
      </c>
      <c r="BV65" s="377" t="str">
        <f t="shared" si="30"/>
        <v>mampu memanfaatkan berbagai jenis perangkat TIK yang ada di sekitarnya untuk berkomunikasi, belajar, mengetik, menggambar, berhitung, dan presentasi</v>
      </c>
      <c r="BW65" s="377">
        <f t="shared" si="31"/>
        <v>0</v>
      </c>
      <c r="BX65" s="377">
        <f t="shared" si="32"/>
        <v>0</v>
      </c>
      <c r="BY65" s="377">
        <f t="shared" si="33"/>
        <v>0</v>
      </c>
      <c r="BZ65" s="377">
        <f t="shared" si="34"/>
        <v>0</v>
      </c>
      <c r="CA65" s="377">
        <f t="shared" si="35"/>
        <v>0</v>
      </c>
      <c r="CB65" s="377">
        <f t="shared" si="36"/>
        <v>0</v>
      </c>
      <c r="CC65" s="257" t="str">
        <f t="shared" si="37"/>
        <v>Kompetensi dalam hal  sudah tercapai.</v>
      </c>
      <c r="CD65" s="257" t="str">
        <f t="shared" si="38"/>
        <v>Kompetensi dalam hal mampu memanfaatkan berbagai jenis perangkat TIK yang ada di sekitarnya untuk berkomunikasi, belajar, mengetik, menggambar, berhitung, dan presentasi, dan menerapkan praktik baik yang memperhatikan aspek kesehatan, kenyamanan, keamanan, dan keselamatan.mampu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1" priority="1">
      <formula>LEN(TRIM(B13))&gt;0</formula>
    </cfRule>
  </conditionalFormatting>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0"/>
  <sheetViews>
    <sheetView workbookViewId="0">
      <pane xSplit="3" ySplit="8" topLeftCell="D9" activePane="bottomRight" state="frozen"/>
      <selection pane="topRight" activeCell="D1" sqref="D1"/>
      <selection pane="bottomLeft" activeCell="A9" sqref="A9"/>
      <selection pane="bottomRight" activeCell="P9" sqref="P9"/>
    </sheetView>
  </sheetViews>
  <sheetFormatPr defaultColWidth="14.42578125" defaultRowHeight="15" customHeight="1"/>
  <cols>
    <col min="1" max="1" width="1.85546875" customWidth="1"/>
    <col min="2" max="2" width="3.28515625" customWidth="1"/>
    <col min="3" max="3" width="37.5703125" customWidth="1"/>
    <col min="4" max="21" width="7.28515625" customWidth="1"/>
    <col min="22" max="22" width="13" customWidth="1"/>
    <col min="23" max="23" width="1.85546875" customWidth="1"/>
  </cols>
  <sheetData>
    <row r="1" spans="1:24" ht="12.75" customHeight="1">
      <c r="A1" s="300"/>
      <c r="B1" s="567" t="s">
        <v>373</v>
      </c>
      <c r="C1" s="510"/>
      <c r="D1" s="510"/>
      <c r="E1" s="510"/>
      <c r="F1" s="510"/>
      <c r="G1" s="510"/>
      <c r="H1" s="510"/>
      <c r="I1" s="510"/>
      <c r="J1" s="510"/>
      <c r="K1" s="510"/>
      <c r="L1" s="510"/>
      <c r="M1" s="510"/>
      <c r="N1" s="510"/>
      <c r="O1" s="510"/>
      <c r="P1" s="510"/>
      <c r="Q1" s="510"/>
      <c r="R1" s="510"/>
      <c r="S1" s="510"/>
      <c r="T1" s="510"/>
      <c r="U1" s="510"/>
      <c r="V1" s="508"/>
      <c r="W1" s="300"/>
    </row>
    <row r="2" spans="1:24" ht="15.75" customHeight="1">
      <c r="A2" s="301"/>
      <c r="B2" s="568" t="str">
        <f>"SEMESTER"&amp;" "&amp;UPPER(HOME!H26)</f>
        <v>SEMESTER GENAP</v>
      </c>
      <c r="C2" s="510"/>
      <c r="D2" s="510"/>
      <c r="E2" s="510"/>
      <c r="F2" s="510"/>
      <c r="G2" s="510"/>
      <c r="H2" s="510"/>
      <c r="I2" s="510"/>
      <c r="J2" s="510"/>
      <c r="K2" s="510"/>
      <c r="L2" s="510"/>
      <c r="M2" s="510"/>
      <c r="N2" s="510"/>
      <c r="O2" s="510"/>
      <c r="P2" s="510"/>
      <c r="Q2" s="510"/>
      <c r="R2" s="510"/>
      <c r="S2" s="510"/>
      <c r="T2" s="510"/>
      <c r="U2" s="510"/>
      <c r="V2" s="508"/>
      <c r="W2" s="301"/>
    </row>
    <row r="3" spans="1:24" ht="12.75" customHeight="1">
      <c r="A3" s="300"/>
      <c r="B3" s="568" t="str">
        <f>"TAHUN PELAJARAN"&amp;" : "&amp;HOME!H27</f>
        <v>TAHUN PELAJARAN : 2022/2023</v>
      </c>
      <c r="C3" s="510"/>
      <c r="D3" s="510"/>
      <c r="E3" s="510"/>
      <c r="F3" s="510"/>
      <c r="G3" s="510"/>
      <c r="H3" s="510"/>
      <c r="I3" s="510"/>
      <c r="J3" s="510"/>
      <c r="K3" s="510"/>
      <c r="L3" s="510"/>
      <c r="M3" s="510"/>
      <c r="N3" s="510"/>
      <c r="O3" s="510"/>
      <c r="P3" s="510"/>
      <c r="Q3" s="510"/>
      <c r="R3" s="510"/>
      <c r="S3" s="510"/>
      <c r="T3" s="510"/>
      <c r="U3" s="510"/>
      <c r="V3" s="508"/>
      <c r="W3" s="300"/>
    </row>
    <row r="4" spans="1:24" ht="14.25" customHeight="1">
      <c r="A4" s="300"/>
      <c r="B4" s="300"/>
      <c r="C4" s="300"/>
      <c r="D4" s="300"/>
      <c r="E4" s="300"/>
      <c r="F4" s="300"/>
      <c r="G4" s="300"/>
      <c r="H4" s="300"/>
      <c r="I4" s="300"/>
      <c r="J4" s="300"/>
      <c r="K4" s="300"/>
      <c r="L4" s="300"/>
      <c r="M4" s="300"/>
      <c r="N4" s="300"/>
      <c r="O4" s="300"/>
      <c r="P4" s="300"/>
      <c r="Q4" s="300"/>
      <c r="R4" s="300"/>
      <c r="S4" s="300"/>
      <c r="T4" s="302"/>
      <c r="U4" s="302"/>
      <c r="V4" s="300"/>
      <c r="W4" s="300"/>
    </row>
    <row r="5" spans="1:24" ht="12.75" customHeight="1">
      <c r="A5" s="300"/>
      <c r="B5" s="572" t="s">
        <v>271</v>
      </c>
      <c r="C5" s="572" t="s">
        <v>347</v>
      </c>
      <c r="D5" s="569" t="s">
        <v>374</v>
      </c>
      <c r="E5" s="465"/>
      <c r="F5" s="465"/>
      <c r="G5" s="465"/>
      <c r="H5" s="465"/>
      <c r="I5" s="465"/>
      <c r="J5" s="465"/>
      <c r="K5" s="465"/>
      <c r="L5" s="465"/>
      <c r="M5" s="465"/>
      <c r="N5" s="465"/>
      <c r="O5" s="465"/>
      <c r="P5" s="465"/>
      <c r="Q5" s="465"/>
      <c r="R5" s="465"/>
      <c r="S5" s="465"/>
      <c r="T5" s="465"/>
      <c r="U5" s="463"/>
      <c r="V5" s="575" t="s">
        <v>375</v>
      </c>
      <c r="W5" s="300"/>
    </row>
    <row r="6" spans="1:24" ht="54.75" customHeight="1">
      <c r="A6" s="300"/>
      <c r="B6" s="482"/>
      <c r="C6" s="482"/>
      <c r="D6" s="570" t="str">
        <f t="array" ref="D6">TRANSPOSE(HOME!E32)</f>
        <v>Pendidikan Agama dan Budi Pekerti</v>
      </c>
      <c r="E6" s="570" t="str">
        <f t="array" ref="E6">TRANSPOSE(HOME!E33)</f>
        <v xml:space="preserve">Pendidikan Pancasila </v>
      </c>
      <c r="F6" s="570" t="str">
        <f t="array" ref="F6">TRANSPOSE(HOME!E34)</f>
        <v>Bahasa Indonesia</v>
      </c>
      <c r="G6" s="570" t="str">
        <f t="array" ref="G6">TRANSPOSE(HOME!E35)</f>
        <v>Matematika</v>
      </c>
      <c r="H6" s="570" t="str">
        <f t="array" ref="H6">TRANSPOSE(HOME!E36)</f>
        <v>Ilmu Pengetahuan Alam dan Sosial</v>
      </c>
      <c r="I6" s="570" t="str">
        <f t="array" ref="I6">TRANSPOSE(HOME!E37)</f>
        <v>Pendidikan Jasmani, Olahraga, dan Kesehatan</v>
      </c>
      <c r="J6" s="570" t="str">
        <f t="array" ref="J6">TRANSPOSE(HOME!E39)</f>
        <v>Seni Musik</v>
      </c>
      <c r="K6" s="570" t="str">
        <f t="array" ref="K6">TRANSPOSE(HOME!E40)</f>
        <v>Seni Tari</v>
      </c>
      <c r="L6" s="570" t="str">
        <f t="array" ref="L6">TRANSPOSE(HOME!E41)</f>
        <v>Seni Rupa</v>
      </c>
      <c r="M6" s="570" t="str">
        <f t="array" ref="M6">TRANSPOSE(HOME!E42)</f>
        <v>Seni Teater</v>
      </c>
      <c r="N6" s="570" t="str">
        <f t="array" ref="N6">TRANSPOSE(HOME!E43)</f>
        <v>Bahasa Jawa</v>
      </c>
      <c r="O6" s="570" t="str">
        <f t="array" ref="O6">TRANSPOSE(HOME!E44)</f>
        <v>Bahasa Inggris</v>
      </c>
      <c r="P6" s="570" t="str">
        <f t="array" ref="P6">TRANSPOSE(HOME!E45)</f>
        <v>Fiqih</v>
      </c>
      <c r="Q6" s="570" t="str">
        <f t="array" ref="Q6">TRANSPOSE(HOME!E46)</f>
        <v>Lughatul Arabiyah</v>
      </c>
      <c r="R6" s="570" t="str">
        <f t="array" ref="R6">TRANSPOSE(HOME!E47)</f>
        <v>TIK</v>
      </c>
      <c r="S6" s="570" t="str">
        <f t="array" ref="S6">TRANSPOSE(HOME!E48)</f>
        <v>Mulok 5</v>
      </c>
      <c r="T6" s="571" t="s">
        <v>376</v>
      </c>
      <c r="U6" s="574" t="s">
        <v>377</v>
      </c>
      <c r="V6" s="482"/>
      <c r="W6" s="300"/>
    </row>
    <row r="7" spans="1:24" ht="21.75" customHeight="1">
      <c r="A7" s="303"/>
      <c r="B7" s="482"/>
      <c r="C7" s="482"/>
      <c r="D7" s="456"/>
      <c r="E7" s="456"/>
      <c r="F7" s="456"/>
      <c r="G7" s="456"/>
      <c r="H7" s="456"/>
      <c r="I7" s="456"/>
      <c r="J7" s="456"/>
      <c r="K7" s="456"/>
      <c r="L7" s="456"/>
      <c r="M7" s="456"/>
      <c r="N7" s="456"/>
      <c r="O7" s="456"/>
      <c r="P7" s="456"/>
      <c r="Q7" s="456"/>
      <c r="R7" s="456"/>
      <c r="S7" s="456"/>
      <c r="T7" s="482"/>
      <c r="U7" s="482"/>
      <c r="V7" s="482"/>
      <c r="W7" s="303"/>
    </row>
    <row r="8" spans="1:24" ht="18" customHeight="1">
      <c r="A8" s="300"/>
      <c r="B8" s="456"/>
      <c r="C8" s="456"/>
      <c r="D8" s="304">
        <v>85.391666670000006</v>
      </c>
      <c r="E8" s="304">
        <v>76.533333330000005</v>
      </c>
      <c r="F8" s="304">
        <v>78.222222220000006</v>
      </c>
      <c r="G8" s="304">
        <v>82.222222220000006</v>
      </c>
      <c r="H8" s="304">
        <v>75.5</v>
      </c>
      <c r="I8" s="304">
        <v>84.333333330000002</v>
      </c>
      <c r="J8" s="304">
        <v>72.111111109999996</v>
      </c>
      <c r="K8" s="304">
        <v>77.666666669999998</v>
      </c>
      <c r="L8" s="304">
        <v>85.555555560000002</v>
      </c>
      <c r="M8" s="304">
        <v>76.888888890000004</v>
      </c>
      <c r="N8" s="304">
        <v>74.222222220000006</v>
      </c>
      <c r="O8" s="304">
        <v>84.333333330000002</v>
      </c>
      <c r="P8" s="304" t="s">
        <v>138</v>
      </c>
      <c r="Q8" s="304" t="s">
        <v>138</v>
      </c>
      <c r="R8" s="304" t="s">
        <v>138</v>
      </c>
      <c r="S8" s="304" t="s">
        <v>138</v>
      </c>
      <c r="T8" s="456"/>
      <c r="U8" s="456"/>
      <c r="V8" s="456"/>
      <c r="W8" s="300"/>
    </row>
    <row r="9" spans="1:24" ht="12.75" customHeight="1">
      <c r="A9" s="300"/>
      <c r="B9" s="305">
        <v>1</v>
      </c>
      <c r="C9" s="306" t="str">
        <f>'DATA PESERTA DIDIK'!D6</f>
        <v>ABID AQILA PRANAJA</v>
      </c>
      <c r="D9" s="307">
        <f>IFERROR(AVERAGE(SUMPA!R16)," ")</f>
        <v>88.224999999999994</v>
      </c>
      <c r="E9" s="307">
        <f>IFERROR(AVERAGE(SUMPP!R16)," ")</f>
        <v>94.047619047619037</v>
      </c>
      <c r="F9" s="307">
        <f>IFERROR(AVERAGE(SUMBI!R16)," ")</f>
        <v>87.047619047619037</v>
      </c>
      <c r="G9" s="307">
        <f>IFERROR(AVERAGE(SUMMAT!R16)," ")</f>
        <v>89.5</v>
      </c>
      <c r="H9" s="307">
        <f>IFERROR(AVERAGE(SUMIPAS!R16)," ")</f>
        <v>93.926984126984124</v>
      </c>
      <c r="I9" s="307">
        <f>IFERROR(AVERAGE(SUMPJOK!R16)," ")</f>
        <v>89.533333333333346</v>
      </c>
      <c r="J9" s="307"/>
      <c r="K9" s="307"/>
      <c r="L9" s="307">
        <f>IFERROR(AVERAGE(SUMRUPA!R16)," ")</f>
        <v>93.166666666666671</v>
      </c>
      <c r="M9" s="307"/>
      <c r="N9" s="307">
        <f>IFERROR(AVERAGE(SUMBJ!R16)," ")</f>
        <v>84.916666666666671</v>
      </c>
      <c r="O9" s="307">
        <f>IFERROR(AVERAGE('SUM ING'!R16)," ")</f>
        <v>88.25</v>
      </c>
      <c r="P9" s="307">
        <f>IFERROR(AVERAGE('SUM FIQ'!R16)," ")</f>
        <v>88.166666666666671</v>
      </c>
      <c r="Q9" s="307">
        <f>IFERROR(AVERAGE('SUM LA'!R16)," ")</f>
        <v>89.238095238095241</v>
      </c>
      <c r="R9" s="307">
        <f>IFERROR(AVERAGE('SUM TIK'!R16)," ")</f>
        <v>91.654761904761912</v>
      </c>
      <c r="S9" s="307" t="str">
        <f>IFERROR(AVERAGE(SUMM5!R16)," ")</f>
        <v xml:space="preserve"> </v>
      </c>
      <c r="T9" s="308">
        <f t="shared" ref="T9:T58" si="0">SUM(D9:S9)</f>
        <v>1077.6734126984127</v>
      </c>
      <c r="U9" s="309">
        <v>2</v>
      </c>
      <c r="V9" s="310"/>
      <c r="W9" s="300"/>
      <c r="X9">
        <f>RANK(T9,$T$9:$T$42,0)</f>
        <v>28</v>
      </c>
    </row>
    <row r="10" spans="1:24" ht="12.75" customHeight="1">
      <c r="A10" s="300"/>
      <c r="B10" s="305">
        <v>2</v>
      </c>
      <c r="C10" s="306" t="str">
        <f>'DATA PESERTA DIDIK'!D7</f>
        <v>ACHMAD IBRAHIM ARYASATYA</v>
      </c>
      <c r="D10" s="307">
        <f>IFERROR(AVERAGE(SUMPA!R17)," ")</f>
        <v>93.831249999999997</v>
      </c>
      <c r="E10" s="307">
        <f>IFERROR(AVERAGE(SUMPP!R17)," ")</f>
        <v>95.571428571428569</v>
      </c>
      <c r="F10" s="307">
        <f>IFERROR(AVERAGE(SUMBI!R17)," ")</f>
        <v>84.365079365079367</v>
      </c>
      <c r="G10" s="307">
        <f>IFERROR(AVERAGE(SUMMAT!R17)," ")</f>
        <v>80.708333333333329</v>
      </c>
      <c r="H10" s="307">
        <f>IFERROR(AVERAGE(SUMIPAS!R17)," ")</f>
        <v>93.307936507936503</v>
      </c>
      <c r="I10" s="307">
        <f>IFERROR(AVERAGE(SUMPJOK!R17)," ")</f>
        <v>90.066666666666663</v>
      </c>
      <c r="J10" s="307" t="str">
        <f>IFERROR(AVERAGE(SUMMUSIK!R17)," ")</f>
        <v xml:space="preserve"> </v>
      </c>
      <c r="K10" s="307" t="str">
        <f>IFERROR(AVERAGE(SUMTARI!R17)," ")</f>
        <v xml:space="preserve"> </v>
      </c>
      <c r="L10" s="307">
        <f>IFERROR(AVERAGE(SUMRUPA!R17)," ")</f>
        <v>91.680555555555557</v>
      </c>
      <c r="M10" s="307" t="str">
        <f>IFERROR(AVERAGE(SUMTEATER!R17)," ")</f>
        <v xml:space="preserve"> </v>
      </c>
      <c r="N10" s="307">
        <f>IFERROR(AVERAGE(SUMBJ!R17)," ")</f>
        <v>81.916666666666671</v>
      </c>
      <c r="O10" s="307">
        <f>IFERROR(AVERAGE('SUM ING'!R17)," ")</f>
        <v>85.138888888888886</v>
      </c>
      <c r="P10" s="307">
        <f>IFERROR(AVERAGE('SUM FIQ'!R17)," ")</f>
        <v>96.041666666666671</v>
      </c>
      <c r="Q10" s="307">
        <f>IFERROR(AVERAGE('SUM LA'!R17)," ")</f>
        <v>94.571428571428569</v>
      </c>
      <c r="R10" s="307">
        <f>IFERROR(AVERAGE('SUM TIK'!R17)," ")</f>
        <v>87.994047619047635</v>
      </c>
      <c r="S10" s="307" t="str">
        <f>IFERROR(AVERAGE(SUMM5!R17)," ")</f>
        <v xml:space="preserve"> </v>
      </c>
      <c r="T10" s="308">
        <f t="shared" si="0"/>
        <v>1075.1939484126983</v>
      </c>
      <c r="U10" s="309">
        <v>2</v>
      </c>
      <c r="V10" s="310"/>
      <c r="W10" s="300"/>
      <c r="X10">
        <f t="shared" ref="X10:X42" si="1">RANK(T10,$T$9:$T$42,0)</f>
        <v>29</v>
      </c>
    </row>
    <row r="11" spans="1:24" ht="12.75" customHeight="1">
      <c r="A11" s="300"/>
      <c r="B11" s="305">
        <v>3</v>
      </c>
      <c r="C11" s="306" t="str">
        <f>'DATA PESERTA DIDIK'!D8</f>
        <v>AKIRA KISSA ZHAFIRAH</v>
      </c>
      <c r="D11" s="307">
        <f>IFERROR(AVERAGE(SUMPA!R18)," ")</f>
        <v>97.2</v>
      </c>
      <c r="E11" s="307">
        <f>IFERROR(AVERAGE(SUMPP!R18)," ")</f>
        <v>99</v>
      </c>
      <c r="F11" s="307">
        <f>IFERROR(AVERAGE(SUMBI!R18)," ")</f>
        <v>93.380952380952365</v>
      </c>
      <c r="G11" s="307">
        <f>IFERROR(AVERAGE(SUMMAT!R18)," ")</f>
        <v>94.75</v>
      </c>
      <c r="H11" s="307">
        <f>IFERROR(AVERAGE(SUMIPAS!R18)," ")</f>
        <v>98.952380952380949</v>
      </c>
      <c r="I11" s="307">
        <f>IFERROR(AVERAGE(SUMPJOK!R18)," ")</f>
        <v>93.133333333333326</v>
      </c>
      <c r="J11" s="307" t="str">
        <f>IFERROR(AVERAGE(SUMMUSIK!R18)," ")</f>
        <v xml:space="preserve"> </v>
      </c>
      <c r="K11" s="307" t="str">
        <f>IFERROR(AVERAGE(SUMTARI!R18)," ")</f>
        <v xml:space="preserve"> </v>
      </c>
      <c r="L11" s="307">
        <f>IFERROR(AVERAGE(SUMRUPA!R18)," ")</f>
        <v>95.625</v>
      </c>
      <c r="M11" s="307" t="str">
        <f>IFERROR(AVERAGE(SUMTEATER!R18)," ")</f>
        <v xml:space="preserve"> </v>
      </c>
      <c r="N11" s="307">
        <f>IFERROR(AVERAGE(SUMBJ!R18)," ")</f>
        <v>95.166666666666671</v>
      </c>
      <c r="O11" s="307">
        <f>IFERROR(AVERAGE('SUM ING'!R18)," ")</f>
        <v>96.734150317483667</v>
      </c>
      <c r="P11" s="307">
        <f>IFERROR(AVERAGE('SUM FIQ'!R18)," ")</f>
        <v>98.541666666666671</v>
      </c>
      <c r="Q11" s="307">
        <f>IFERROR(AVERAGE('SUM LA'!R18)," ")</f>
        <v>95.714285714285708</v>
      </c>
      <c r="R11" s="307">
        <f>IFERROR(AVERAGE('SUM TIK'!R18)," ")</f>
        <v>84.136904761904759</v>
      </c>
      <c r="S11" s="307"/>
      <c r="T11" s="308">
        <f t="shared" si="0"/>
        <v>1142.335340793674</v>
      </c>
      <c r="U11" s="309">
        <v>2</v>
      </c>
      <c r="V11" s="310"/>
      <c r="W11" s="300"/>
      <c r="X11">
        <f t="shared" si="1"/>
        <v>8</v>
      </c>
    </row>
    <row r="12" spans="1:24" ht="12.75" customHeight="1">
      <c r="A12" s="300"/>
      <c r="B12" s="305">
        <v>4</v>
      </c>
      <c r="C12" s="306" t="str">
        <f>'DATA PESERTA DIDIK'!D9</f>
        <v>ALANA SALSABILA</v>
      </c>
      <c r="D12" s="307">
        <f>IFERROR(AVERAGE(SUMPA!R19)," ")</f>
        <v>94.537499999999994</v>
      </c>
      <c r="E12" s="307">
        <f>IFERROR(AVERAGE(SUMPP!R19)," ")</f>
        <v>97.19047619047619</v>
      </c>
      <c r="F12" s="307">
        <f>IFERROR(AVERAGE(SUMBI!R19)," ")</f>
        <v>93.238095238095227</v>
      </c>
      <c r="G12" s="307">
        <f>IFERROR(AVERAGE(SUMMAT!R19)," ")</f>
        <v>90.541666666666671</v>
      </c>
      <c r="H12" s="307">
        <f>IFERROR(AVERAGE(SUMIPAS!R19)," ")</f>
        <v>97.504761904761907</v>
      </c>
      <c r="I12" s="307">
        <f>IFERROR(AVERAGE(SUMPJOK!R19)," ")</f>
        <v>90.066666666666663</v>
      </c>
      <c r="J12" s="307" t="str">
        <f>IFERROR(AVERAGE(SUMMUSIK!R19)," ")</f>
        <v xml:space="preserve"> </v>
      </c>
      <c r="K12" s="307" t="str">
        <f>IFERROR(AVERAGE(SUMTARI!R19)," ")</f>
        <v xml:space="preserve"> </v>
      </c>
      <c r="L12" s="307">
        <f>IFERROR(AVERAGE(SUMRUPA!R19)," ")</f>
        <v>98.069444444444457</v>
      </c>
      <c r="M12" s="307" t="str">
        <f>IFERROR(AVERAGE(SUMTEATER!R19)," ")</f>
        <v xml:space="preserve"> </v>
      </c>
      <c r="N12" s="307">
        <f>IFERROR(AVERAGE(SUMBJ!R19)," ")</f>
        <v>94.083333333333329</v>
      </c>
      <c r="O12" s="307">
        <f>IFERROR(AVERAGE('SUM ING'!R19)," ")</f>
        <v>90.397058730392075</v>
      </c>
      <c r="P12" s="307">
        <f>IFERROR(AVERAGE('SUM FIQ'!R19)," ")</f>
        <v>91.791666666666671</v>
      </c>
      <c r="Q12" s="307">
        <f>IFERROR(AVERAGE('SUM LA'!R19)," ")</f>
        <v>93.619047619047635</v>
      </c>
      <c r="R12" s="307">
        <f>IFERROR(AVERAGE('SUM TIK'!R19)," ")</f>
        <v>85.767857142857153</v>
      </c>
      <c r="S12" s="307" t="str">
        <f>IFERROR(AVERAGE(SUMM5!R19)," ")</f>
        <v xml:space="preserve"> </v>
      </c>
      <c r="T12" s="308">
        <f t="shared" si="0"/>
        <v>1116.8075746034078</v>
      </c>
      <c r="U12" s="309">
        <v>2</v>
      </c>
      <c r="V12" s="310"/>
      <c r="W12" s="300"/>
      <c r="X12">
        <f t="shared" si="1"/>
        <v>18</v>
      </c>
    </row>
    <row r="13" spans="1:24" ht="12.75" customHeight="1">
      <c r="A13" s="300"/>
      <c r="B13" s="305">
        <v>5</v>
      </c>
      <c r="C13" s="306" t="str">
        <f>'DATA PESERTA DIDIK'!D10</f>
        <v>ANDRA MAHARDIKA IBRAHIM</v>
      </c>
      <c r="D13" s="307">
        <f>IFERROR(AVERAGE(SUMPA!R20)," ")</f>
        <v>96.34375</v>
      </c>
      <c r="E13" s="307">
        <f>IFERROR(AVERAGE(SUMPP!R20)," ")</f>
        <v>97.523809523809518</v>
      </c>
      <c r="F13" s="307">
        <f>IFERROR(AVERAGE(SUMBI!R20)," ")</f>
        <v>92.936507936507937</v>
      </c>
      <c r="G13" s="307">
        <f>IFERROR(AVERAGE(SUMMAT!R20)," ")</f>
        <v>100</v>
      </c>
      <c r="H13" s="307">
        <f>IFERROR(AVERAGE(SUMIPAS!R20)," ")</f>
        <v>99.238095238095241</v>
      </c>
      <c r="I13" s="307">
        <f>IFERROR(AVERAGE(SUMPJOK!R20)," ")</f>
        <v>94.333333333333329</v>
      </c>
      <c r="J13" s="307" t="str">
        <f>IFERROR(AVERAGE(SUMMUSIK!R20)," ")</f>
        <v xml:space="preserve"> </v>
      </c>
      <c r="K13" s="307" t="str">
        <f>IFERROR(AVERAGE(SUMTARI!R20)," ")</f>
        <v xml:space="preserve"> </v>
      </c>
      <c r="L13" s="307">
        <f>IFERROR(AVERAGE(SUMRUPA!R20)," ")</f>
        <v>98.5138888888889</v>
      </c>
      <c r="M13" s="307" t="str">
        <f>IFERROR(AVERAGE(SUMTEATER!R20)," ")</f>
        <v xml:space="preserve"> </v>
      </c>
      <c r="N13" s="307">
        <f>IFERROR(AVERAGE(SUMBJ!R20)," ")</f>
        <v>92.916666666666671</v>
      </c>
      <c r="O13" s="307">
        <f>IFERROR(AVERAGE('SUM ING'!R20)," ")</f>
        <v>94.575397058730388</v>
      </c>
      <c r="P13" s="307">
        <f>IFERROR(AVERAGE('SUM FIQ'!R20)," ")</f>
        <v>95.75</v>
      </c>
      <c r="Q13" s="307">
        <f>IFERROR(AVERAGE('SUM LA'!R20)," ")</f>
        <v>94.761904761904759</v>
      </c>
      <c r="R13" s="307">
        <f>IFERROR(AVERAGE('SUM TIK'!R20)," ")</f>
        <v>96.333333333333329</v>
      </c>
      <c r="S13" s="307" t="str">
        <f>IFERROR(AVERAGE(SUMM5!R20)," ")</f>
        <v xml:space="preserve"> </v>
      </c>
      <c r="T13" s="308">
        <f t="shared" si="0"/>
        <v>1153.22668674127</v>
      </c>
      <c r="U13" s="309">
        <v>2</v>
      </c>
      <c r="V13" s="310"/>
      <c r="W13" s="300"/>
      <c r="X13">
        <f t="shared" si="1"/>
        <v>4</v>
      </c>
    </row>
    <row r="14" spans="1:24" ht="12.75" customHeight="1">
      <c r="A14" s="300"/>
      <c r="B14" s="305">
        <v>6</v>
      </c>
      <c r="C14" s="306" t="str">
        <f>'DATA PESERTA DIDIK'!D11</f>
        <v>ANINDYASWARI SEKAR TRIANDITA</v>
      </c>
      <c r="D14" s="307">
        <f>IFERROR(AVERAGE(SUMPA!R21)," ")</f>
        <v>94.275000000000006</v>
      </c>
      <c r="E14" s="307">
        <f>IFERROR(AVERAGE(SUMPP!R21)," ")</f>
        <v>94.80952380952381</v>
      </c>
      <c r="F14" s="307">
        <f>IFERROR(AVERAGE(SUMBI!R21)," ")</f>
        <v>91.777777777777786</v>
      </c>
      <c r="G14" s="307">
        <f>IFERROR(AVERAGE(SUMMAT!R21)," ")</f>
        <v>88.208333333333329</v>
      </c>
      <c r="H14" s="307">
        <f>IFERROR(AVERAGE(SUMIPAS!R21)," ")</f>
        <v>95.387301587301579</v>
      </c>
      <c r="I14" s="307">
        <f>IFERROR(AVERAGE(SUMPJOK!R21)," ")</f>
        <v>92.266666666666666</v>
      </c>
      <c r="J14" s="307" t="str">
        <f>IFERROR(AVERAGE(SUMMUSIK!R21)," ")</f>
        <v xml:space="preserve"> </v>
      </c>
      <c r="K14" s="307" t="str">
        <f>IFERROR(AVERAGE(SUMTARI!R21)," ")</f>
        <v xml:space="preserve"> </v>
      </c>
      <c r="L14" s="307">
        <f>IFERROR(AVERAGE(SUMRUPA!R21)," ")</f>
        <v>95</v>
      </c>
      <c r="M14" s="307" t="str">
        <f>IFERROR(AVERAGE(SUMTEATER!R21)," ")</f>
        <v xml:space="preserve"> </v>
      </c>
      <c r="N14" s="307">
        <f>IFERROR(AVERAGE(SUMBJ!R21)," ")</f>
        <v>87.25</v>
      </c>
      <c r="O14" s="307">
        <f>IFERROR(AVERAGE('SUM ING'!R21)," ")</f>
        <v>84.3611111111111</v>
      </c>
      <c r="P14" s="307">
        <f>IFERROR(AVERAGE('SUM FIQ'!R21)," ")</f>
        <v>91.25</v>
      </c>
      <c r="Q14" s="307">
        <f>IFERROR(AVERAGE('SUM LA'!R21)," ")</f>
        <v>90.19047619047619</v>
      </c>
      <c r="R14" s="307">
        <f>IFERROR(AVERAGE('SUM TIK'!R21)," ")</f>
        <v>90.279761904761912</v>
      </c>
      <c r="S14" s="307" t="str">
        <f>IFERROR(AVERAGE(SUMM5!R21)," ")</f>
        <v xml:space="preserve"> </v>
      </c>
      <c r="T14" s="308">
        <f t="shared" si="0"/>
        <v>1095.0559523809522</v>
      </c>
      <c r="U14" s="309">
        <v>2</v>
      </c>
      <c r="V14" s="310"/>
      <c r="W14" s="300"/>
      <c r="X14">
        <f t="shared" si="1"/>
        <v>23</v>
      </c>
    </row>
    <row r="15" spans="1:24" ht="12.75" customHeight="1">
      <c r="A15" s="300"/>
      <c r="B15" s="305">
        <v>7</v>
      </c>
      <c r="C15" s="306" t="str">
        <f>'DATA PESERTA DIDIK'!D12</f>
        <v>AQUEENA NASYWAH ELSYIFANIE</v>
      </c>
      <c r="D15" s="307">
        <f>IFERROR(AVERAGE(SUMPA!R22)," ")</f>
        <v>91.075000000000003</v>
      </c>
      <c r="E15" s="307">
        <f>IFERROR(AVERAGE(SUMPP!R22)," ")</f>
        <v>95.761904761904759</v>
      </c>
      <c r="F15" s="307">
        <f>IFERROR(AVERAGE(SUMBI!R22)," ")</f>
        <v>86.738095238095241</v>
      </c>
      <c r="G15" s="307">
        <f>IFERROR(AVERAGE(SUMMAT!R22)," ")</f>
        <v>90.916666666666671</v>
      </c>
      <c r="H15" s="307">
        <f>IFERROR(AVERAGE(SUMIPAS!R22)," ")</f>
        <v>94.074074074074076</v>
      </c>
      <c r="I15" s="307">
        <f>IFERROR(AVERAGE(SUMPJOK!R22)," ")</f>
        <v>91.133333333333326</v>
      </c>
      <c r="J15" s="307" t="str">
        <f>IFERROR(AVERAGE(SUMMUSIK!R22)," ")</f>
        <v xml:space="preserve"> </v>
      </c>
      <c r="K15" s="307" t="str">
        <f>IFERROR(AVERAGE(SUMTARI!R22)," ")</f>
        <v xml:space="preserve"> </v>
      </c>
      <c r="L15" s="307">
        <f>IFERROR(AVERAGE(SUMRUPA!R22)," ")</f>
        <v>92.291666666666671</v>
      </c>
      <c r="M15" s="307" t="str">
        <f>IFERROR(AVERAGE(SUMTEATER!R22)," ")</f>
        <v xml:space="preserve"> </v>
      </c>
      <c r="N15" s="307">
        <f>IFERROR(AVERAGE(SUMBJ!R22)," ")</f>
        <v>86.416666666666671</v>
      </c>
      <c r="O15" s="307">
        <f>IFERROR(AVERAGE('SUM ING'!R22)," ")</f>
        <v>83.666666666666671</v>
      </c>
      <c r="P15" s="307">
        <f>IFERROR(AVERAGE('SUM FIQ'!R22)," ")</f>
        <v>92.5</v>
      </c>
      <c r="Q15" s="307">
        <f>IFERROR(AVERAGE('SUM LA'!R22)," ")</f>
        <v>96.476190476190482</v>
      </c>
      <c r="R15" s="307">
        <f>IFERROR(AVERAGE('SUM TIK'!R22)," ")</f>
        <v>92.994047619047635</v>
      </c>
      <c r="S15" s="307" t="str">
        <f>IFERROR(AVERAGE(SUMM5!R22)," ")</f>
        <v xml:space="preserve"> </v>
      </c>
      <c r="T15" s="308">
        <f t="shared" si="0"/>
        <v>1094.0443121693122</v>
      </c>
      <c r="U15" s="309">
        <v>2</v>
      </c>
      <c r="V15" s="310"/>
      <c r="W15" s="300"/>
      <c r="X15">
        <f t="shared" si="1"/>
        <v>25</v>
      </c>
    </row>
    <row r="16" spans="1:24" ht="12.75" customHeight="1">
      <c r="A16" s="300"/>
      <c r="B16" s="305">
        <v>8</v>
      </c>
      <c r="C16" s="306" t="str">
        <f>'DATA PESERTA DIDIK'!D13</f>
        <v>ARKA HANDY ADYA PURNOMO</v>
      </c>
      <c r="D16" s="307">
        <f>IFERROR(AVERAGE(SUMPA!R23)," ")</f>
        <v>94.75</v>
      </c>
      <c r="E16" s="307">
        <f>IFERROR(AVERAGE(SUMPP!R23)," ")</f>
        <v>95.095238095238088</v>
      </c>
      <c r="F16" s="307">
        <f>IFERROR(AVERAGE(SUMBI!R23)," ")</f>
        <v>90.547619047619037</v>
      </c>
      <c r="G16" s="307">
        <f>IFERROR(AVERAGE(SUMMAT!R23)," ")</f>
        <v>88.208333333333329</v>
      </c>
      <c r="H16" s="307">
        <f>IFERROR(AVERAGE(SUMIPAS!R23)," ")</f>
        <v>95.185185185185176</v>
      </c>
      <c r="I16" s="307">
        <f>IFERROR(AVERAGE(SUMPJOK!R23)," ")</f>
        <v>92.666666666666671</v>
      </c>
      <c r="J16" s="307" t="str">
        <f>IFERROR(AVERAGE(SUMMUSIK!R23)," ")</f>
        <v xml:space="preserve"> </v>
      </c>
      <c r="K16" s="307" t="str">
        <f>IFERROR(AVERAGE(SUMTARI!R23)," ")</f>
        <v xml:space="preserve"> </v>
      </c>
      <c r="L16" s="307">
        <f>IFERROR(AVERAGE(SUMRUPA!R23)," ")</f>
        <v>96.513888888888872</v>
      </c>
      <c r="M16" s="307" t="str">
        <f>IFERROR(AVERAGE(SUMTEATER!R23)," ")</f>
        <v xml:space="preserve"> </v>
      </c>
      <c r="N16" s="307">
        <f>IFERROR(AVERAGE(SUMBJ!R23)," ")</f>
        <v>90.5</v>
      </c>
      <c r="O16" s="307">
        <f>IFERROR(AVERAGE('SUM ING'!R23)," ")</f>
        <v>89.400816984150325</v>
      </c>
      <c r="P16" s="307">
        <f>IFERROR(AVERAGE('SUM FIQ'!R23)," ")</f>
        <v>92.291666666666671</v>
      </c>
      <c r="Q16" s="307">
        <f>IFERROR(AVERAGE('SUM LA'!R23)," ")</f>
        <v>95.523809523809518</v>
      </c>
      <c r="R16" s="307">
        <f>IFERROR(AVERAGE('SUM TIK'!R23)," ")</f>
        <v>93.071428571428569</v>
      </c>
      <c r="S16" s="307" t="str">
        <f>IFERROR(AVERAGE(SUMM5!R23)," ")</f>
        <v xml:space="preserve"> </v>
      </c>
      <c r="T16" s="308">
        <f t="shared" si="0"/>
        <v>1113.7546529629863</v>
      </c>
      <c r="U16" s="309">
        <v>2</v>
      </c>
      <c r="V16" s="310"/>
      <c r="W16" s="300"/>
      <c r="X16">
        <f t="shared" si="1"/>
        <v>20</v>
      </c>
    </row>
    <row r="17" spans="1:24" ht="12.75" customHeight="1">
      <c r="A17" s="300"/>
      <c r="B17" s="305">
        <v>9</v>
      </c>
      <c r="C17" s="306" t="str">
        <f>'DATA PESERTA DIDIK'!D14</f>
        <v>AYASHA FIORA SASHUDI</v>
      </c>
      <c r="D17" s="307">
        <f>IFERROR(AVERAGE(SUMPA!R24)," ")</f>
        <v>97.731250000000003</v>
      </c>
      <c r="E17" s="307">
        <f>IFERROR(AVERAGE(SUMPP!R24)," ")</f>
        <v>99</v>
      </c>
      <c r="F17" s="307">
        <f>IFERROR(AVERAGE(SUMBI!R24)," ")</f>
        <v>92.19047619047619</v>
      </c>
      <c r="G17" s="307">
        <f>IFERROR(AVERAGE(SUMMAT!R24)," ")</f>
        <v>95.5</v>
      </c>
      <c r="H17" s="307">
        <f>IFERROR(AVERAGE(SUMIPAS!R24)," ")</f>
        <v>99.305555555555557</v>
      </c>
      <c r="I17" s="307">
        <f>IFERROR(AVERAGE(SUMPJOK!R24)," ")</f>
        <v>94.266666666666666</v>
      </c>
      <c r="J17" s="307" t="str">
        <f>IFERROR(AVERAGE(SUMMUSIK!R24)," ")</f>
        <v xml:space="preserve"> </v>
      </c>
      <c r="K17" s="307" t="str">
        <f>IFERROR(AVERAGE(SUMTARI!R24)," ")</f>
        <v xml:space="preserve"> </v>
      </c>
      <c r="L17" s="307">
        <f>IFERROR(AVERAGE(SUMRUPA!R24)," ")</f>
        <v>98.8888888888889</v>
      </c>
      <c r="M17" s="307" t="str">
        <f>IFERROR(AVERAGE(SUMTEATER!R24)," ")</f>
        <v xml:space="preserve"> </v>
      </c>
      <c r="N17" s="307">
        <f>IFERROR(AVERAGE(SUMBJ!R24)," ")</f>
        <v>94.833333333333329</v>
      </c>
      <c r="O17" s="307">
        <f>IFERROR(AVERAGE('SUM ING'!R24)," ")</f>
        <v>98.027777777777786</v>
      </c>
      <c r="P17" s="307">
        <f>IFERROR(AVERAGE('SUM FIQ'!R24)," ")</f>
        <v>98.291666666666671</v>
      </c>
      <c r="Q17" s="307">
        <f>IFERROR(AVERAGE('SUM LA'!R24)," ")</f>
        <v>95.714285714285708</v>
      </c>
      <c r="R17" s="307">
        <f>IFERROR(AVERAGE('SUM TIK'!R24)," ")</f>
        <v>97.404761904761912</v>
      </c>
      <c r="S17" s="307" t="str">
        <f>IFERROR(AVERAGE(SUMM5!R24)," ")</f>
        <v xml:space="preserve"> </v>
      </c>
      <c r="T17" s="308">
        <f t="shared" si="0"/>
        <v>1161.1546626984127</v>
      </c>
      <c r="U17" s="309">
        <v>2</v>
      </c>
      <c r="V17" s="310"/>
      <c r="W17" s="300"/>
      <c r="X17">
        <f t="shared" si="1"/>
        <v>2</v>
      </c>
    </row>
    <row r="18" spans="1:24" ht="12.75" customHeight="1">
      <c r="A18" s="300"/>
      <c r="B18" s="305">
        <v>10</v>
      </c>
      <c r="C18" s="306" t="str">
        <f>'DATA PESERTA DIDIK'!D15</f>
        <v>AZ-ZAHIRA FII'SABILILLAH</v>
      </c>
      <c r="D18" s="307">
        <f>IFERROR(AVERAGE(SUMPA!R25)," ")</f>
        <v>96.962500000000006</v>
      </c>
      <c r="E18" s="307">
        <f>IFERROR(AVERAGE(SUMPP!R25)," ")</f>
        <v>99</v>
      </c>
      <c r="F18" s="307">
        <f>IFERROR(AVERAGE(SUMBI!R25)," ")</f>
        <v>90.420634920634924</v>
      </c>
      <c r="G18" s="307">
        <f>IFERROR(AVERAGE(SUMMAT!R25)," ")</f>
        <v>94.416666666666671</v>
      </c>
      <c r="H18" s="307">
        <f>IFERROR(AVERAGE(SUMIPAS!R25)," ")</f>
        <v>99.172222222222217</v>
      </c>
      <c r="I18" s="307">
        <f>IFERROR(AVERAGE(SUMPJOK!R25)," ")</f>
        <v>93.066666666666663</v>
      </c>
      <c r="J18" s="307" t="str">
        <f>IFERROR(AVERAGE(SUMMUSIK!R25)," ")</f>
        <v xml:space="preserve"> </v>
      </c>
      <c r="K18" s="307" t="str">
        <f>IFERROR(AVERAGE(SUMTARI!R25)," ")</f>
        <v xml:space="preserve"> </v>
      </c>
      <c r="L18" s="307">
        <f>IFERROR(AVERAGE(SUMRUPA!R25)," ")</f>
        <v>98.8888888888889</v>
      </c>
      <c r="M18" s="307" t="str">
        <f>IFERROR(AVERAGE(SUMTEATER!R25)," ")</f>
        <v xml:space="preserve"> </v>
      </c>
      <c r="N18" s="307">
        <f>IFERROR(AVERAGE(SUMBJ!R25)," ")</f>
        <v>91.25</v>
      </c>
      <c r="O18" s="307">
        <f>IFERROR(AVERAGE('SUM ING'!R25)," ")</f>
        <v>94.90081698415031</v>
      </c>
      <c r="P18" s="307">
        <f>IFERROR(AVERAGE('SUM FIQ'!R25)," ")</f>
        <v>97.541666666666671</v>
      </c>
      <c r="Q18" s="307">
        <f>IFERROR(AVERAGE('SUM LA'!R25)," ")</f>
        <v>95.619047619047635</v>
      </c>
      <c r="R18" s="307">
        <f>IFERROR(AVERAGE('SUM TIK'!R25)," ")</f>
        <v>97.333333333333329</v>
      </c>
      <c r="S18" s="307" t="str">
        <f>IFERROR(AVERAGE(SUMM5!R25)," ")</f>
        <v xml:space="preserve"> </v>
      </c>
      <c r="T18" s="308">
        <f t="shared" si="0"/>
        <v>1148.5724439682772</v>
      </c>
      <c r="U18" s="309">
        <v>2</v>
      </c>
      <c r="V18" s="310"/>
      <c r="W18" s="300"/>
      <c r="X18">
        <f t="shared" si="1"/>
        <v>6</v>
      </c>
    </row>
    <row r="19" spans="1:24" ht="12.75" customHeight="1">
      <c r="A19" s="300"/>
      <c r="B19" s="305">
        <v>11</v>
      </c>
      <c r="C19" s="306" t="str">
        <f>'DATA PESERTA DIDIK'!D16</f>
        <v>CHERYL FELICIA PUTRI</v>
      </c>
      <c r="D19" s="307">
        <f>IFERROR(AVERAGE(SUMPA!R26)," ")</f>
        <v>89.924999999999997</v>
      </c>
      <c r="E19" s="307">
        <f>IFERROR(AVERAGE(SUMPP!R26)," ")</f>
        <v>95.380952380952365</v>
      </c>
      <c r="F19" s="307">
        <f>IFERROR(AVERAGE(SUMBI!R26)," ")</f>
        <v>86.158730158730165</v>
      </c>
      <c r="G19" s="307">
        <f>IFERROR(AVERAGE(SUMMAT!R26)," ")</f>
        <v>90.416666666666671</v>
      </c>
      <c r="H19" s="307">
        <f>IFERROR(AVERAGE(SUMIPAS!R26)," ")</f>
        <v>93.812169312169317</v>
      </c>
      <c r="I19" s="307">
        <f>IFERROR(AVERAGE(SUMPJOK!R26)," ")</f>
        <v>92.933333333333337</v>
      </c>
      <c r="J19" s="307" t="str">
        <f>IFERROR(AVERAGE(SUMMUSIK!R26)," ")</f>
        <v xml:space="preserve"> </v>
      </c>
      <c r="K19" s="307" t="str">
        <f>IFERROR(AVERAGE(SUMTARI!R26)," ")</f>
        <v xml:space="preserve"> </v>
      </c>
      <c r="L19" s="307">
        <f>IFERROR(AVERAGE(SUMRUPA!R26)," ")</f>
        <v>96.513888888888872</v>
      </c>
      <c r="M19" s="307" t="str">
        <f>IFERROR(AVERAGE(SUMTEATER!R26)," ")</f>
        <v xml:space="preserve"> </v>
      </c>
      <c r="N19" s="307">
        <f>IFERROR(AVERAGE(SUMBJ!R26)," ")</f>
        <v>86.583333333333329</v>
      </c>
      <c r="O19" s="307">
        <f>IFERROR(AVERAGE('SUM ING'!R26)," ")</f>
        <v>80.666666666666671</v>
      </c>
      <c r="P19" s="307">
        <f>IFERROR(AVERAGE('SUM FIQ'!R26)," ")</f>
        <v>91.25</v>
      </c>
      <c r="Q19" s="307">
        <f>IFERROR(AVERAGE('SUM LA'!R26)," ")</f>
        <v>90.761904761904759</v>
      </c>
      <c r="R19" s="307">
        <f>IFERROR(AVERAGE('SUM TIK'!R26)," ")</f>
        <v>93.333333333333329</v>
      </c>
      <c r="S19" s="307" t="str">
        <f>IFERROR(AVERAGE(SUMM5!R26)," ")</f>
        <v xml:space="preserve"> </v>
      </c>
      <c r="T19" s="308">
        <f t="shared" si="0"/>
        <v>1087.7359788359788</v>
      </c>
      <c r="U19" s="309">
        <v>2</v>
      </c>
      <c r="V19" s="310"/>
      <c r="W19" s="300"/>
      <c r="X19">
        <f t="shared" si="1"/>
        <v>26</v>
      </c>
    </row>
    <row r="20" spans="1:24" ht="12.75" customHeight="1">
      <c r="A20" s="300"/>
      <c r="B20" s="305">
        <v>12</v>
      </c>
      <c r="C20" s="306" t="str">
        <f>'DATA PESERTA DIDIK'!D17</f>
        <v>CINTAKHANZA ARFINZA GHANIYYA</v>
      </c>
      <c r="D20" s="307">
        <f>IFERROR(AVERAGE(SUMPA!R27)," ")</f>
        <v>94.174999999999997</v>
      </c>
      <c r="E20" s="307">
        <f>IFERROR(AVERAGE(SUMPP!R27)," ")</f>
        <v>95.571428571428569</v>
      </c>
      <c r="F20" s="307">
        <f>IFERROR(AVERAGE(SUMBI!R27)," ")</f>
        <v>92.73015873015872</v>
      </c>
      <c r="G20" s="307">
        <f>IFERROR(AVERAGE(SUMMAT!R27)," ")</f>
        <v>93.041666666666671</v>
      </c>
      <c r="H20" s="307">
        <f>IFERROR(AVERAGE(SUMIPAS!R27)," ")</f>
        <v>98.619047619047606</v>
      </c>
      <c r="I20" s="307">
        <f>IFERROR(AVERAGE(SUMPJOK!R27)," ")</f>
        <v>92.266666666666666</v>
      </c>
      <c r="J20" s="307" t="str">
        <f>IFERROR(AVERAGE(SUMMUSIK!R27)," ")</f>
        <v xml:space="preserve"> </v>
      </c>
      <c r="K20" s="307" t="str">
        <f>IFERROR(AVERAGE(SUMTARI!R27)," ")</f>
        <v xml:space="preserve"> </v>
      </c>
      <c r="L20" s="307">
        <f>IFERROR(AVERAGE(SUMRUPA!R27)," ")</f>
        <v>97.430555555555543</v>
      </c>
      <c r="M20" s="307" t="str">
        <f>IFERROR(AVERAGE(SUMTEATER!R27)," ")</f>
        <v xml:space="preserve"> </v>
      </c>
      <c r="N20" s="307">
        <f>IFERROR(AVERAGE(SUMBJ!R27)," ")</f>
        <v>86.583333333333329</v>
      </c>
      <c r="O20" s="307">
        <f>IFERROR(AVERAGE('SUM ING'!R27)," ")</f>
        <v>89.083333333333329</v>
      </c>
      <c r="P20" s="307">
        <f>IFERROR(AVERAGE('SUM FIQ'!R27)," ")</f>
        <v>95.791666666666671</v>
      </c>
      <c r="Q20" s="307">
        <f>IFERROR(AVERAGE('SUM LA'!R27)," ")</f>
        <v>92.476190476190482</v>
      </c>
      <c r="R20" s="307">
        <f>IFERROR(AVERAGE('SUM TIK'!R27)," ")</f>
        <v>95.404761904761912</v>
      </c>
      <c r="S20" s="307" t="str">
        <f>IFERROR(AVERAGE(SUMM5!R27)," ")</f>
        <v xml:space="preserve"> </v>
      </c>
      <c r="T20" s="308">
        <f t="shared" si="0"/>
        <v>1123.1738095238097</v>
      </c>
      <c r="U20" s="309">
        <v>2</v>
      </c>
      <c r="V20" s="310"/>
      <c r="W20" s="300"/>
      <c r="X20">
        <f t="shared" si="1"/>
        <v>16</v>
      </c>
    </row>
    <row r="21" spans="1:24" ht="12.75" customHeight="1">
      <c r="A21" s="300"/>
      <c r="B21" s="305">
        <v>13</v>
      </c>
      <c r="C21" s="306" t="str">
        <f>'DATA PESERTA DIDIK'!D18</f>
        <v>DAFFA FAIRUZ HIDAYANTO</v>
      </c>
      <c r="D21" s="307">
        <f>IFERROR(AVERAGE(SUMPA!R28)," ")</f>
        <v>96.46875</v>
      </c>
      <c r="E21" s="307">
        <f>IFERROR(AVERAGE(SUMPP!R28)," ")</f>
        <v>97.714285714285708</v>
      </c>
      <c r="F21" s="307">
        <f>IFERROR(AVERAGE(SUMBI!R28)," ")</f>
        <v>91.587301587301582</v>
      </c>
      <c r="G21" s="307">
        <f>IFERROR(AVERAGE(SUMMAT!R28)," ")</f>
        <v>91.375</v>
      </c>
      <c r="H21" s="307">
        <f>IFERROR(AVERAGE(SUMIPAS!R28)," ")</f>
        <v>98.507936507936506</v>
      </c>
      <c r="I21" s="307">
        <f>IFERROR(AVERAGE(SUMPJOK!R28)," ")</f>
        <v>92.933333333333337</v>
      </c>
      <c r="J21" s="307" t="str">
        <f>IFERROR(AVERAGE(SUMMUSIK!R28)," ")</f>
        <v xml:space="preserve"> </v>
      </c>
      <c r="K21" s="307" t="str">
        <f>IFERROR(AVERAGE(SUMTARI!R28)," ")</f>
        <v xml:space="preserve"> </v>
      </c>
      <c r="L21" s="307">
        <f>IFERROR(AVERAGE(SUMRUPA!R28)," ")</f>
        <v>97.555555555555557</v>
      </c>
      <c r="M21" s="307" t="str">
        <f>IFERROR(AVERAGE(SUMTEATER!R28)," ")</f>
        <v xml:space="preserve"> </v>
      </c>
      <c r="N21" s="307">
        <f>IFERROR(AVERAGE(SUMBJ!R28)," ")</f>
        <v>86.666666666666671</v>
      </c>
      <c r="O21" s="307">
        <f>IFERROR(AVERAGE('SUM ING'!R28)," ")</f>
        <v>86.511428594761909</v>
      </c>
      <c r="P21" s="307">
        <f>IFERROR(AVERAGE('SUM FIQ'!R28)," ")</f>
        <v>95.916666666666671</v>
      </c>
      <c r="Q21" s="307">
        <f>IFERROR(AVERAGE('SUM LA'!R28)," ")</f>
        <v>95.142857142857153</v>
      </c>
      <c r="R21" s="307">
        <f>IFERROR(AVERAGE('SUM TIK'!R28)," ")</f>
        <v>92.994047619047635</v>
      </c>
      <c r="S21" s="307" t="str">
        <f>IFERROR(AVERAGE(SUMM5!R28)," ")</f>
        <v xml:space="preserve"> </v>
      </c>
      <c r="T21" s="308">
        <f t="shared" si="0"/>
        <v>1123.3738293884128</v>
      </c>
      <c r="U21" s="309">
        <v>2</v>
      </c>
      <c r="V21" s="310"/>
      <c r="W21" s="300"/>
      <c r="X21">
        <f t="shared" si="1"/>
        <v>15</v>
      </c>
    </row>
    <row r="22" spans="1:24" ht="12.75" customHeight="1">
      <c r="A22" s="300"/>
      <c r="B22" s="305">
        <v>14</v>
      </c>
      <c r="C22" s="306" t="str">
        <f>'DATA PESERTA DIDIK'!D19</f>
        <v>DAFFA NAUFAL ALFARIL</v>
      </c>
      <c r="D22" s="307">
        <f>IFERROR(AVERAGE(SUMPA!R29)," ")</f>
        <v>94.362499999999997</v>
      </c>
      <c r="E22" s="307">
        <f>IFERROR(AVERAGE(SUMPP!R29)," ")</f>
        <v>97.047619047619037</v>
      </c>
      <c r="F22" s="307">
        <f>IFERROR(AVERAGE(SUMBI!R29)," ")</f>
        <v>90.666666666666671</v>
      </c>
      <c r="G22" s="307">
        <f>IFERROR(AVERAGE(SUMMAT!R29)," ")</f>
        <v>98.166666666666671</v>
      </c>
      <c r="H22" s="307">
        <f>IFERROR(AVERAGE(SUMIPAS!R29)," ")</f>
        <v>97.674603174603178</v>
      </c>
      <c r="I22" s="307">
        <f>IFERROR(AVERAGE(SUMPJOK!R29)," ")</f>
        <v>93.333333333333329</v>
      </c>
      <c r="J22" s="307" t="str">
        <f>IFERROR(AVERAGE(SUMMUSIK!R29)," ")</f>
        <v xml:space="preserve"> </v>
      </c>
      <c r="K22" s="307" t="str">
        <f>IFERROR(AVERAGE(SUMTARI!R29)," ")</f>
        <v xml:space="preserve"> </v>
      </c>
      <c r="L22" s="307">
        <f>IFERROR(AVERAGE(SUMRUPA!R29)," ")</f>
        <v>97.916666666666671</v>
      </c>
      <c r="M22" s="307" t="str">
        <f>IFERROR(AVERAGE(SUMTEATER!R29)," ")</f>
        <v xml:space="preserve"> </v>
      </c>
      <c r="N22" s="307">
        <f>IFERROR(AVERAGE(SUMBJ!R29)," ")</f>
        <v>94.416666666666671</v>
      </c>
      <c r="O22" s="307">
        <f>IFERROR(AVERAGE('SUM ING'!R29)," ")</f>
        <v>89.686508169841488</v>
      </c>
      <c r="P22" s="307">
        <f>IFERROR(AVERAGE('SUM FIQ'!R29)," ")</f>
        <v>96.333333333333329</v>
      </c>
      <c r="Q22" s="307">
        <f>IFERROR(AVERAGE('SUM LA'!R29)," ")</f>
        <v>95.428571428571431</v>
      </c>
      <c r="R22" s="307">
        <f>IFERROR(AVERAGE('SUM TIK'!R29)," ")</f>
        <v>90.333333333333329</v>
      </c>
      <c r="S22" s="307" t="str">
        <f>IFERROR(AVERAGE(SUMM5!R29)," ")</f>
        <v xml:space="preserve"> </v>
      </c>
      <c r="T22" s="308">
        <f t="shared" si="0"/>
        <v>1135.3664684873017</v>
      </c>
      <c r="U22" s="309">
        <v>2</v>
      </c>
      <c r="V22" s="310"/>
      <c r="W22" s="300"/>
      <c r="X22">
        <f t="shared" si="1"/>
        <v>10</v>
      </c>
    </row>
    <row r="23" spans="1:24" ht="12.75" customHeight="1">
      <c r="A23" s="300"/>
      <c r="B23" s="305">
        <v>15</v>
      </c>
      <c r="C23" s="306" t="str">
        <f>'DATA PESERTA DIDIK'!D20</f>
        <v>DYAN ADHITAMA CATUR RIADY</v>
      </c>
      <c r="D23" s="307">
        <f>IFERROR(AVERAGE(SUMPA!R30)," ")</f>
        <v>92.7</v>
      </c>
      <c r="E23" s="307">
        <f>IFERROR(AVERAGE(SUMPP!R30)," ")</f>
        <v>96.095238095238088</v>
      </c>
      <c r="F23" s="307">
        <f>IFERROR(AVERAGE(SUMBI!R30)," ")</f>
        <v>88.936507936507951</v>
      </c>
      <c r="G23" s="307">
        <f>IFERROR(AVERAGE(SUMMAT!R30)," ")</f>
        <v>84.25</v>
      </c>
      <c r="H23" s="307">
        <f>IFERROR(AVERAGE(SUMIPAS!R30)," ")</f>
        <v>91.084656084656089</v>
      </c>
      <c r="I23" s="307">
        <f>IFERROR(AVERAGE(SUMPJOK!R30)," ")</f>
        <v>89.666666666666671</v>
      </c>
      <c r="J23" s="307" t="str">
        <f>IFERROR(AVERAGE(SUMMUSIK!R30)," ")</f>
        <v xml:space="preserve"> </v>
      </c>
      <c r="K23" s="307" t="str">
        <f>IFERROR(AVERAGE(SUMTARI!R30)," ")</f>
        <v xml:space="preserve"> </v>
      </c>
      <c r="L23" s="307">
        <f>IFERROR(AVERAGE(SUMRUPA!R30)," ")</f>
        <v>92.9861111111111</v>
      </c>
      <c r="M23" s="307" t="str">
        <f>IFERROR(AVERAGE(SUMTEATER!R30)," ")</f>
        <v xml:space="preserve"> </v>
      </c>
      <c r="N23" s="307">
        <f>IFERROR(AVERAGE(SUMBJ!R30)," ")</f>
        <v>85</v>
      </c>
      <c r="O23" s="307">
        <f>IFERROR(AVERAGE('SUM ING'!R30)," ")</f>
        <v>91.387253970587309</v>
      </c>
      <c r="P23" s="307">
        <f>IFERROR(AVERAGE('SUM FIQ'!R30)," ")</f>
        <v>87.166666666666671</v>
      </c>
      <c r="Q23" s="307">
        <f>IFERROR(AVERAGE('SUM LA'!R30)," ")</f>
        <v>92.095238095238088</v>
      </c>
      <c r="R23" s="307">
        <f>IFERROR(AVERAGE('SUM TIK'!R30)," ")</f>
        <v>92.333333333333329</v>
      </c>
      <c r="S23" s="307" t="str">
        <f>IFERROR(AVERAGE(SUMM5!R30)," ")</f>
        <v xml:space="preserve"> </v>
      </c>
      <c r="T23" s="308">
        <f t="shared" si="0"/>
        <v>1083.7016719600051</v>
      </c>
      <c r="U23" s="309">
        <v>2</v>
      </c>
      <c r="V23" s="310"/>
      <c r="W23" s="300"/>
      <c r="X23">
        <f t="shared" si="1"/>
        <v>27</v>
      </c>
    </row>
    <row r="24" spans="1:24" ht="12.75" customHeight="1">
      <c r="A24" s="300"/>
      <c r="B24" s="305">
        <v>16</v>
      </c>
      <c r="C24" s="306" t="str">
        <f>'DATA PESERTA DIDIK'!D21</f>
        <v>GENDHIS KINANTI TALITHA HERNADI</v>
      </c>
      <c r="D24" s="307">
        <f>IFERROR(AVERAGE(SUMPA!R31)," ")</f>
        <v>88.162499999999994</v>
      </c>
      <c r="E24" s="307">
        <f>IFERROR(AVERAGE(SUMPP!R31)," ")</f>
        <v>95.761904761904759</v>
      </c>
      <c r="F24" s="307">
        <f>IFERROR(AVERAGE(SUMBI!R31)," ")</f>
        <v>85.293650793650798</v>
      </c>
      <c r="G24" s="307">
        <f>IFERROR(AVERAGE(SUMMAT!R31)," ")</f>
        <v>85.75</v>
      </c>
      <c r="H24" s="307">
        <f>IFERROR(AVERAGE(SUMIPAS!R31)," ")</f>
        <v>92.893121693121699</v>
      </c>
      <c r="I24" s="307">
        <f>IFERROR(AVERAGE(SUMPJOK!R31)," ")</f>
        <v>93.399999999999991</v>
      </c>
      <c r="J24" s="307" t="str">
        <f>IFERROR(AVERAGE(SUMMUSIK!R31)," ")</f>
        <v xml:space="preserve"> </v>
      </c>
      <c r="K24" s="307" t="str">
        <f>IFERROR(AVERAGE(SUMTARI!R31)," ")</f>
        <v xml:space="preserve"> </v>
      </c>
      <c r="L24" s="307">
        <f>IFERROR(AVERAGE(SUMRUPA!R31)," ")</f>
        <v>94.291666666666671</v>
      </c>
      <c r="M24" s="307" t="str">
        <f>IFERROR(AVERAGE(SUMTEATER!R31)," ")</f>
        <v xml:space="preserve"> </v>
      </c>
      <c r="N24" s="307">
        <f>IFERROR(AVERAGE(SUMBJ!R31)," ")</f>
        <v>82.583333333333329</v>
      </c>
      <c r="O24" s="307">
        <f>IFERROR(AVERAGE('SUM ING'!R31)," ")</f>
        <v>84.678594761928096</v>
      </c>
      <c r="P24" s="307">
        <f>IFERROR(AVERAGE('SUM FIQ'!R31)," ")</f>
        <v>84.625</v>
      </c>
      <c r="Q24" s="307">
        <f>IFERROR(AVERAGE('SUM LA'!R31)," ")</f>
        <v>92.571428571428569</v>
      </c>
      <c r="R24" s="307">
        <f>IFERROR(AVERAGE('SUM TIK'!R31)," ")</f>
        <v>92.666666666666671</v>
      </c>
      <c r="S24" s="307" t="str">
        <f>IFERROR(AVERAGE(SUMM5!R31)," ")</f>
        <v xml:space="preserve"> </v>
      </c>
      <c r="T24" s="308">
        <f t="shared" si="0"/>
        <v>1072.6778672487007</v>
      </c>
      <c r="U24" s="309">
        <v>2</v>
      </c>
      <c r="V24" s="310"/>
      <c r="W24" s="300"/>
      <c r="X24">
        <f t="shared" si="1"/>
        <v>30</v>
      </c>
    </row>
    <row r="25" spans="1:24" ht="12.75" customHeight="1">
      <c r="A25" s="300"/>
      <c r="B25" s="305">
        <v>17</v>
      </c>
      <c r="C25" s="306" t="str">
        <f>'DATA PESERTA DIDIK'!D22</f>
        <v>HANAN TAQI AFLAHA</v>
      </c>
      <c r="D25" s="307">
        <f>IFERROR(AVERAGE(SUMPA!R32)," ")</f>
        <v>98.262500000000003</v>
      </c>
      <c r="E25" s="307">
        <f>IFERROR(AVERAGE(SUMPP!R32)," ")</f>
        <v>99.142857142857153</v>
      </c>
      <c r="F25" s="307">
        <f>IFERROR(AVERAGE(SUMBI!R32)," ")</f>
        <v>90.571428571428569</v>
      </c>
      <c r="G25" s="307">
        <f>IFERROR(AVERAGE(SUMMAT!R32)," ")</f>
        <v>97.583333333333329</v>
      </c>
      <c r="H25" s="307">
        <f>IFERROR(AVERAGE(SUMIPAS!R32)," ")</f>
        <v>97.705555555555563</v>
      </c>
      <c r="I25" s="307">
        <f>IFERROR(AVERAGE(SUMPJOK!R32)," ")</f>
        <v>95.666666666666671</v>
      </c>
      <c r="J25" s="307" t="str">
        <f>IFERROR(AVERAGE(SUMMUSIK!R32)," ")</f>
        <v xml:space="preserve"> </v>
      </c>
      <c r="K25" s="307" t="str">
        <f>IFERROR(AVERAGE(SUMTARI!R32)," ")</f>
        <v xml:space="preserve"> </v>
      </c>
      <c r="L25" s="307">
        <f>IFERROR(AVERAGE(SUMRUPA!R32)," ")</f>
        <v>97.847222222222229</v>
      </c>
      <c r="M25" s="307" t="str">
        <f>IFERROR(AVERAGE(SUMTEATER!R32)," ")</f>
        <v xml:space="preserve"> </v>
      </c>
      <c r="N25" s="307">
        <f>IFERROR(AVERAGE(SUMBJ!R32)," ")</f>
        <v>93.25</v>
      </c>
      <c r="O25" s="307">
        <f>IFERROR(AVERAGE('SUM ING'!R32)," ")</f>
        <v>95.623039206372553</v>
      </c>
      <c r="P25" s="307">
        <f>IFERROR(AVERAGE('SUM FIQ'!R32)," ")</f>
        <v>99</v>
      </c>
      <c r="Q25" s="307">
        <f>IFERROR(AVERAGE('SUM LA'!R32)," ")</f>
        <v>95.714285714285708</v>
      </c>
      <c r="R25" s="307">
        <f>IFERROR(AVERAGE('SUM TIK'!R32)," ")</f>
        <v>95.666666666666671</v>
      </c>
      <c r="S25" s="307" t="str">
        <f>IFERROR(AVERAGE(SUMM5!R32)," ")</f>
        <v xml:space="preserve"> </v>
      </c>
      <c r="T25" s="308">
        <f t="shared" si="0"/>
        <v>1156.0335550793886</v>
      </c>
      <c r="U25" s="309">
        <v>2</v>
      </c>
      <c r="V25" s="310"/>
      <c r="W25" s="300"/>
      <c r="X25">
        <f t="shared" si="1"/>
        <v>3</v>
      </c>
    </row>
    <row r="26" spans="1:24" ht="12.75" customHeight="1">
      <c r="A26" s="300"/>
      <c r="B26" s="305">
        <v>18</v>
      </c>
      <c r="C26" s="306" t="str">
        <f>'DATA PESERTA DIDIK'!D23</f>
        <v>ILLONA JIHAN AL SYAURABBANI</v>
      </c>
      <c r="D26" s="307">
        <f>IFERROR(AVERAGE(SUMPA!R33)," ")</f>
        <v>92.637500000000003</v>
      </c>
      <c r="E26" s="307">
        <f>IFERROR(AVERAGE(SUMPP!R33)," ")</f>
        <v>97.238095238095241</v>
      </c>
      <c r="F26" s="307">
        <f>IFERROR(AVERAGE(SUMBI!R33)," ")</f>
        <v>90.91269841269839</v>
      </c>
      <c r="G26" s="307">
        <f>IFERROR(AVERAGE(SUMMAT!R33)," ")</f>
        <v>91.5</v>
      </c>
      <c r="H26" s="307">
        <f>IFERROR(AVERAGE(SUMIPAS!R33)," ")</f>
        <v>97.615873015873021</v>
      </c>
      <c r="I26" s="307">
        <f>IFERROR(AVERAGE(SUMPJOK!R33)," ")</f>
        <v>94.133333333333326</v>
      </c>
      <c r="J26" s="307" t="str">
        <f>IFERROR(AVERAGE(SUMMUSIK!R33)," ")</f>
        <v xml:space="preserve"> </v>
      </c>
      <c r="K26" s="307" t="str">
        <f>IFERROR(AVERAGE(SUMTARI!R33)," ")</f>
        <v xml:space="preserve"> </v>
      </c>
      <c r="L26" s="307">
        <f>IFERROR(AVERAGE(SUMRUPA!R33)," ")</f>
        <v>96.458333333333329</v>
      </c>
      <c r="M26" s="307" t="str">
        <f>IFERROR(AVERAGE(SUMTEATER!R33)," ")</f>
        <v xml:space="preserve"> </v>
      </c>
      <c r="N26" s="307">
        <f>IFERROR(AVERAGE(SUMBJ!R33)," ")</f>
        <v>93</v>
      </c>
      <c r="O26" s="307">
        <f>IFERROR(AVERAGE('SUM ING'!R33)," ")</f>
        <v>92.369280952614304</v>
      </c>
      <c r="P26" s="307">
        <f>IFERROR(AVERAGE('SUM FIQ'!R33)," ")</f>
        <v>91.5</v>
      </c>
      <c r="Q26" s="307">
        <f>IFERROR(AVERAGE('SUM LA'!R33)," ")</f>
        <v>95.714285714285708</v>
      </c>
      <c r="R26" s="307">
        <f>IFERROR(AVERAGE('SUM TIK'!R33)," ")</f>
        <v>95.071428571428569</v>
      </c>
      <c r="S26" s="307" t="str">
        <f>IFERROR(AVERAGE(SUMM5!R33)," ")</f>
        <v xml:space="preserve"> </v>
      </c>
      <c r="T26" s="308">
        <f t="shared" si="0"/>
        <v>1128.150828571662</v>
      </c>
      <c r="U26" s="309">
        <v>2</v>
      </c>
      <c r="V26" s="310"/>
      <c r="W26" s="300"/>
      <c r="X26">
        <f t="shared" si="1"/>
        <v>13</v>
      </c>
    </row>
    <row r="27" spans="1:24" ht="12.75" customHeight="1">
      <c r="A27" s="300"/>
      <c r="B27" s="305">
        <v>19</v>
      </c>
      <c r="C27" s="306" t="str">
        <f>'DATA PESERTA DIDIK'!D24</f>
        <v>LATISHA MEIRA AZIZAHRA</v>
      </c>
      <c r="D27" s="307">
        <f>IFERROR(AVERAGE(SUMPA!R34)," ")</f>
        <v>97.112499999999997</v>
      </c>
      <c r="E27" s="307">
        <f>IFERROR(AVERAGE(SUMPP!R34)," ")</f>
        <v>94.476190476190482</v>
      </c>
      <c r="F27" s="307">
        <f>IFERROR(AVERAGE(SUMBI!R34)," ")</f>
        <v>90.123809523809527</v>
      </c>
      <c r="G27" s="307">
        <f>IFERROR(AVERAGE(SUMMAT!R34)," ")</f>
        <v>93.875</v>
      </c>
      <c r="H27" s="307">
        <f>IFERROR(AVERAGE(SUMIPAS!R34)," ")</f>
        <v>99.3888888888889</v>
      </c>
      <c r="I27" s="307">
        <f>IFERROR(AVERAGE(SUMPJOK!R34)," ")</f>
        <v>92.533333333333346</v>
      </c>
      <c r="J27" s="307" t="str">
        <f>IFERROR(AVERAGE(SUMMUSIK!R34)," ")</f>
        <v xml:space="preserve"> </v>
      </c>
      <c r="K27" s="307" t="str">
        <f>IFERROR(AVERAGE(SUMTARI!R34)," ")</f>
        <v xml:space="preserve"> </v>
      </c>
      <c r="L27" s="307">
        <f>IFERROR(AVERAGE(SUMRUPA!R34)," ")</f>
        <v>96.611111111111128</v>
      </c>
      <c r="M27" s="307" t="str">
        <f>IFERROR(AVERAGE(SUMTEATER!R34)," ")</f>
        <v xml:space="preserve"> </v>
      </c>
      <c r="N27" s="307">
        <f>IFERROR(AVERAGE(SUMBJ!R34)," ")</f>
        <v>91.083333333333329</v>
      </c>
      <c r="O27" s="307">
        <f>IFERROR(AVERAGE('SUM ING'!R34)," ")</f>
        <v>88.503970587303911</v>
      </c>
      <c r="P27" s="307">
        <f>IFERROR(AVERAGE('SUM FIQ'!R34)," ")</f>
        <v>96.958333333333329</v>
      </c>
      <c r="Q27" s="307">
        <f>IFERROR(AVERAGE('SUM LA'!R34)," ")</f>
        <v>96.19047619047619</v>
      </c>
      <c r="R27" s="307">
        <f>IFERROR(AVERAGE('SUM TIK'!R34)," ")</f>
        <v>92.06547619047619</v>
      </c>
      <c r="S27" s="307" t="str">
        <f>IFERROR(AVERAGE(SUMM5!R34)," ")</f>
        <v xml:space="preserve"> </v>
      </c>
      <c r="T27" s="308">
        <f t="shared" si="0"/>
        <v>1128.9224229682563</v>
      </c>
      <c r="U27" s="309">
        <v>2</v>
      </c>
      <c r="V27" s="310"/>
      <c r="W27" s="300"/>
      <c r="X27">
        <f t="shared" si="1"/>
        <v>12</v>
      </c>
    </row>
    <row r="28" spans="1:24" ht="12.75" customHeight="1">
      <c r="A28" s="300"/>
      <c r="B28" s="305">
        <v>20</v>
      </c>
      <c r="C28" s="306" t="str">
        <f>'DATA PESERTA DIDIK'!D25</f>
        <v>MUHAMMAD ANANTA AESAR NAIL</v>
      </c>
      <c r="D28" s="307">
        <f>IFERROR(AVERAGE(SUMPA!R35)," ")</f>
        <v>87.412499999999994</v>
      </c>
      <c r="E28" s="307">
        <f>IFERROR(AVERAGE(SUMPP!R35)," ")</f>
        <v>92.285714285714292</v>
      </c>
      <c r="F28" s="307">
        <f>IFERROR(AVERAGE(SUMBI!R35)," ")</f>
        <v>86.726984126984135</v>
      </c>
      <c r="G28" s="307">
        <f>IFERROR(AVERAGE(SUMMAT!R35)," ")</f>
        <v>89.458333333333329</v>
      </c>
      <c r="H28" s="307">
        <f>IFERROR(AVERAGE(SUMIPAS!R35)," ")</f>
        <v>92.944444444444443</v>
      </c>
      <c r="I28" s="307">
        <f>IFERROR(AVERAGE(SUMPJOK!R35)," ")</f>
        <v>90.733333333333334</v>
      </c>
      <c r="J28" s="307" t="str">
        <f>IFERROR(AVERAGE(SUMMUSIK!R35)," ")</f>
        <v xml:space="preserve"> </v>
      </c>
      <c r="K28" s="307" t="str">
        <f>IFERROR(AVERAGE(SUMTARI!R35)," ")</f>
        <v xml:space="preserve"> </v>
      </c>
      <c r="L28" s="307">
        <f>IFERROR(AVERAGE(SUMRUPA!R35)," ")</f>
        <v>90.152777777777771</v>
      </c>
      <c r="M28" s="307" t="str">
        <f>IFERROR(AVERAGE(SUMTEATER!R35)," ")</f>
        <v xml:space="preserve"> </v>
      </c>
      <c r="N28" s="307">
        <f>IFERROR(AVERAGE(SUMBJ!R35)," ")</f>
        <v>79.166666666666671</v>
      </c>
      <c r="O28" s="307">
        <f>IFERROR(AVERAGE('SUM ING'!R35)," ")</f>
        <v>93.503970587303911</v>
      </c>
      <c r="P28" s="307">
        <f>IFERROR(AVERAGE('SUM FIQ'!R35)," ")</f>
        <v>85.541666666666671</v>
      </c>
      <c r="Q28" s="307">
        <f>IFERROR(AVERAGE('SUM LA'!R35)," ")</f>
        <v>89.238095238095241</v>
      </c>
      <c r="R28" s="307">
        <f>IFERROR(AVERAGE('SUM TIK'!R35)," ")</f>
        <v>86.43452380952381</v>
      </c>
      <c r="S28" s="307" t="str">
        <f>IFERROR(AVERAGE(SUMM5!R35)," ")</f>
        <v xml:space="preserve"> </v>
      </c>
      <c r="T28" s="308">
        <f t="shared" si="0"/>
        <v>1063.5990102698436</v>
      </c>
      <c r="U28" s="309">
        <v>2</v>
      </c>
      <c r="V28" s="310"/>
      <c r="W28" s="300"/>
      <c r="X28">
        <f t="shared" si="1"/>
        <v>31</v>
      </c>
    </row>
    <row r="29" spans="1:24" ht="12.75" customHeight="1">
      <c r="A29" s="300"/>
      <c r="B29" s="305">
        <v>21</v>
      </c>
      <c r="C29" s="306" t="str">
        <f>'DATA PESERTA DIDIK'!D26</f>
        <v>MUHAMMAD FAREZKY IMANULLAH</v>
      </c>
      <c r="D29" s="307">
        <f>IFERROR(AVERAGE(SUMPA!R36)," ")</f>
        <v>85.375</v>
      </c>
      <c r="E29" s="307">
        <f>IFERROR(AVERAGE(SUMPP!R36)," ")</f>
        <v>73.523809523809533</v>
      </c>
      <c r="F29" s="307">
        <f>IFERROR(AVERAGE(SUMBI!R36)," ")</f>
        <v>78.904761904761912</v>
      </c>
      <c r="G29" s="307">
        <f>IFERROR(AVERAGE(SUMMAT!R36)," ")</f>
        <v>85.416666666666671</v>
      </c>
      <c r="H29" s="307">
        <f>IFERROR(AVERAGE(SUMIPAS!R36)," ")</f>
        <v>70.714285714285722</v>
      </c>
      <c r="I29" s="307">
        <f>IFERROR(AVERAGE(SUMPJOK!R36)," ")</f>
        <v>81.86666666666666</v>
      </c>
      <c r="J29" s="307" t="str">
        <f>IFERROR(AVERAGE(SUMMUSIK!R36)," ")</f>
        <v xml:space="preserve"> </v>
      </c>
      <c r="K29" s="307" t="str">
        <f>IFERROR(AVERAGE(SUMTARI!R36)," ")</f>
        <v xml:space="preserve"> </v>
      </c>
      <c r="L29" s="307">
        <f>IFERROR(AVERAGE(SUMRUPA!R36)," ")</f>
        <v>82.1111111111111</v>
      </c>
      <c r="M29" s="307" t="str">
        <f>IFERROR(AVERAGE(SUMTEATER!R36)," ")</f>
        <v xml:space="preserve"> </v>
      </c>
      <c r="N29" s="307">
        <f>IFERROR(AVERAGE(SUMBJ!R36)," ")</f>
        <v>82.166666666666671</v>
      </c>
      <c r="O29" s="307">
        <f>IFERROR(AVERAGE('SUM ING'!R36)," ")</f>
        <v>75.083333333333329</v>
      </c>
      <c r="P29" s="307">
        <f>IFERROR(AVERAGE('SUM FIQ'!R36)," ")</f>
        <v>90</v>
      </c>
      <c r="Q29" s="307">
        <f>IFERROR(AVERAGE('SUM LA'!R36)," ")</f>
        <v>89.238095238095241</v>
      </c>
      <c r="R29" s="307">
        <f>IFERROR(AVERAGE('SUM TIK'!R36)," ")</f>
        <v>83.06547619047619</v>
      </c>
      <c r="S29" s="307" t="str">
        <f>IFERROR(AVERAGE(SUMM5!R36)," ")</f>
        <v xml:space="preserve"> </v>
      </c>
      <c r="T29" s="308">
        <f t="shared" si="0"/>
        <v>977.46587301587306</v>
      </c>
      <c r="U29" s="309">
        <v>2</v>
      </c>
      <c r="V29" s="310"/>
      <c r="W29" s="300"/>
      <c r="X29">
        <f t="shared" si="1"/>
        <v>32</v>
      </c>
    </row>
    <row r="30" spans="1:24" ht="12.75" customHeight="1">
      <c r="A30" s="300"/>
      <c r="B30" s="305">
        <v>22</v>
      </c>
      <c r="C30" s="306" t="str">
        <f>'DATA PESERTA DIDIK'!D27</f>
        <v>MUHAMMAD HAFIDZ RAFI RACHMAN</v>
      </c>
      <c r="D30" s="307">
        <f>IFERROR(AVERAGE(SUMPA!R37)," ")</f>
        <v>92.974999999999994</v>
      </c>
      <c r="E30" s="307">
        <f>IFERROR(AVERAGE(SUMPP!R37)," ")</f>
        <v>98.857142857142847</v>
      </c>
      <c r="F30" s="307">
        <f>IFERROR(AVERAGE(SUMBI!R37)," ")</f>
        <v>88.222222222222214</v>
      </c>
      <c r="G30" s="307">
        <f>IFERROR(AVERAGE(SUMMAT!R37)," ")</f>
        <v>92.416666666666671</v>
      </c>
      <c r="H30" s="307">
        <f>IFERROR(AVERAGE(SUMIPAS!R37)," ")</f>
        <v>96.026455026455025</v>
      </c>
      <c r="I30" s="307">
        <f>IFERROR(AVERAGE(SUMPJOK!R37)," ")</f>
        <v>94.066666666666663</v>
      </c>
      <c r="J30" s="307" t="str">
        <f>IFERROR(AVERAGE(SUMMUSIK!R37)," ")</f>
        <v xml:space="preserve"> </v>
      </c>
      <c r="K30" s="307" t="str">
        <f>IFERROR(AVERAGE(SUMTARI!R37)," ")</f>
        <v xml:space="preserve"> </v>
      </c>
      <c r="L30" s="307">
        <f>IFERROR(AVERAGE(SUMRUPA!R37)," ")</f>
        <v>98.319444444444457</v>
      </c>
      <c r="M30" s="307" t="str">
        <f>IFERROR(AVERAGE(SUMTEATER!R37)," ")</f>
        <v xml:space="preserve"> </v>
      </c>
      <c r="N30" s="307">
        <f>IFERROR(AVERAGE(SUMBJ!R37)," ")</f>
        <v>88.666666666666671</v>
      </c>
      <c r="O30" s="307">
        <f>IFERROR(AVERAGE('SUM ING'!R37)," ")</f>
        <v>92.059526142859468</v>
      </c>
      <c r="P30" s="307">
        <f>IFERROR(AVERAGE('SUM FIQ'!R37)," ")</f>
        <v>98.25</v>
      </c>
      <c r="Q30" s="307">
        <f>IFERROR(AVERAGE('SUM LA'!R37)," ")</f>
        <v>93.238095238095241</v>
      </c>
      <c r="R30" s="307">
        <f>IFERROR(AVERAGE('SUM TIK'!R37)," ")</f>
        <v>96.333333333333329</v>
      </c>
      <c r="S30" s="307" t="str">
        <f>IFERROR(AVERAGE(SUMM5!R37)," ")</f>
        <v xml:space="preserve"> </v>
      </c>
      <c r="T30" s="308">
        <f t="shared" si="0"/>
        <v>1129.4312192645525</v>
      </c>
      <c r="U30" s="309">
        <v>2</v>
      </c>
      <c r="V30" s="310"/>
      <c r="W30" s="300"/>
      <c r="X30">
        <f t="shared" si="1"/>
        <v>11</v>
      </c>
    </row>
    <row r="31" spans="1:24" ht="12.75" customHeight="1">
      <c r="A31" s="300"/>
      <c r="B31" s="305">
        <v>23</v>
      </c>
      <c r="C31" s="306" t="str">
        <f>'DATA PESERTA DIDIK'!D28</f>
        <v>MUHAMMAD RAJASTA ANDISA KRISNATAMA</v>
      </c>
      <c r="D31" s="307">
        <f>IFERROR(AVERAGE(SUMPA!R38)," ")</f>
        <v>96</v>
      </c>
      <c r="E31" s="307">
        <f>IFERROR(AVERAGE(SUMPP!R38)," ")</f>
        <v>98.476190476190482</v>
      </c>
      <c r="F31" s="307">
        <f>IFERROR(AVERAGE(SUMBI!R38)," ")</f>
        <v>90.555555555555543</v>
      </c>
      <c r="G31" s="307">
        <f>IFERROR(AVERAGE(SUMMAT!R38)," ")</f>
        <v>91.541666666666671</v>
      </c>
      <c r="H31" s="307">
        <f>IFERROR(AVERAGE(SUMIPAS!R38)," ")</f>
        <v>95.314814814814824</v>
      </c>
      <c r="I31" s="307">
        <f>IFERROR(AVERAGE(SUMPJOK!R38)," ")</f>
        <v>90.2</v>
      </c>
      <c r="J31" s="307" t="str">
        <f>IFERROR(AVERAGE(SUMMUSIK!R38)," ")</f>
        <v xml:space="preserve"> </v>
      </c>
      <c r="K31" s="307" t="str">
        <f>IFERROR(AVERAGE(SUMTARI!R38)," ")</f>
        <v xml:space="preserve"> </v>
      </c>
      <c r="L31" s="307">
        <f>IFERROR(AVERAGE(SUMRUPA!R38)," ")</f>
        <v>93.9861111111111</v>
      </c>
      <c r="M31" s="307" t="str">
        <f>IFERROR(AVERAGE(SUMTEATER!R38)," ")</f>
        <v xml:space="preserve"> </v>
      </c>
      <c r="N31" s="307">
        <f>IFERROR(AVERAGE(SUMBJ!R38)," ")</f>
        <v>91.25</v>
      </c>
      <c r="O31" s="307">
        <f>IFERROR(AVERAGE('SUM ING'!R38)," ")</f>
        <v>94.797619280952588</v>
      </c>
      <c r="P31" s="307">
        <f>IFERROR(AVERAGE('SUM FIQ'!R38)," ")</f>
        <v>96.583333333333329</v>
      </c>
      <c r="Q31" s="307">
        <f>IFERROR(AVERAGE('SUM LA'!R38)," ")</f>
        <v>95.428571428571431</v>
      </c>
      <c r="R31" s="307">
        <f>IFERROR(AVERAGE('SUM TIK'!R38)," ")</f>
        <v>90.666666666666671</v>
      </c>
      <c r="S31" s="307" t="str">
        <f>IFERROR(AVERAGE(SUMM5!R38)," ")</f>
        <v xml:space="preserve"> </v>
      </c>
      <c r="T31" s="308">
        <f t="shared" si="0"/>
        <v>1124.8005293338629</v>
      </c>
      <c r="U31" s="309">
        <v>2</v>
      </c>
      <c r="V31" s="310"/>
      <c r="W31" s="300"/>
      <c r="X31">
        <f t="shared" si="1"/>
        <v>14</v>
      </c>
    </row>
    <row r="32" spans="1:24" ht="12.75" customHeight="1">
      <c r="A32" s="300"/>
      <c r="B32" s="305">
        <v>24</v>
      </c>
      <c r="C32" s="306" t="str">
        <f>'DATA PESERTA DIDIK'!D29</f>
        <v>MUHAMMAD SABIAN ELDEN LAKSANA</v>
      </c>
      <c r="D32" s="307">
        <f>IFERROR(AVERAGE(SUMPA!R39)," ")</f>
        <v>93.518749999999997</v>
      </c>
      <c r="E32" s="307">
        <f>IFERROR(AVERAGE(SUMPP!R39)," ")</f>
        <v>97.095238095238088</v>
      </c>
      <c r="F32" s="307">
        <f>IFERROR(AVERAGE(SUMBI!R39)," ")</f>
        <v>89.166666666666671</v>
      </c>
      <c r="G32" s="307">
        <f>IFERROR(AVERAGE(SUMMAT!R39)," ")</f>
        <v>90.833333333333329</v>
      </c>
      <c r="H32" s="307">
        <f>IFERROR(AVERAGE(SUMIPAS!R39)," ")</f>
        <v>94.664021164021165</v>
      </c>
      <c r="I32" s="307">
        <f>IFERROR(AVERAGE(SUMPJOK!R39)," ")</f>
        <v>87.8</v>
      </c>
      <c r="J32" s="307" t="str">
        <f>IFERROR(AVERAGE(SUMMUSIK!R39)," ")</f>
        <v xml:space="preserve"> </v>
      </c>
      <c r="K32" s="307" t="str">
        <f>IFERROR(AVERAGE(SUMTARI!R39)," ")</f>
        <v xml:space="preserve"> </v>
      </c>
      <c r="L32" s="307">
        <f>IFERROR(AVERAGE(SUMRUPA!R39)," ")</f>
        <v>95.305555555555557</v>
      </c>
      <c r="M32" s="307" t="str">
        <f>IFERROR(AVERAGE(SUMTEATER!R39)," ")</f>
        <v xml:space="preserve"> </v>
      </c>
      <c r="N32" s="307">
        <f>IFERROR(AVERAGE(SUMBJ!R39)," ")</f>
        <v>93.333333333333329</v>
      </c>
      <c r="O32" s="307">
        <f>IFERROR(AVERAGE('SUM ING'!R39)," ")</f>
        <v>91.027777777777786</v>
      </c>
      <c r="P32" s="307">
        <f>IFERROR(AVERAGE('SUM FIQ'!R39)," ")</f>
        <v>93.25</v>
      </c>
      <c r="Q32" s="307">
        <f>IFERROR(AVERAGE('SUM LA'!R39)," ")</f>
        <v>94.952380952380963</v>
      </c>
      <c r="R32" s="307">
        <f>IFERROR(AVERAGE('SUM TIK'!R39)," ")</f>
        <v>93.666666666666671</v>
      </c>
      <c r="S32" s="307" t="str">
        <f>IFERROR(AVERAGE(SUMM5!R39)," ")</f>
        <v xml:space="preserve"> </v>
      </c>
      <c r="T32" s="308">
        <f t="shared" si="0"/>
        <v>1114.6137235449737</v>
      </c>
      <c r="U32" s="309">
        <v>2</v>
      </c>
      <c r="V32" s="310"/>
      <c r="W32" s="300"/>
      <c r="X32">
        <f t="shared" si="1"/>
        <v>19</v>
      </c>
    </row>
    <row r="33" spans="1:24" ht="12.75" customHeight="1">
      <c r="A33" s="300"/>
      <c r="B33" s="305">
        <v>25</v>
      </c>
      <c r="C33" s="306" t="str">
        <f>'DATA PESERTA DIDIK'!D30</f>
        <v>NARENDRA AZKA RAMADHAN</v>
      </c>
      <c r="D33" s="307">
        <f>IFERROR(AVERAGE(SUMPA!R40)," ")</f>
        <v>93.587500000000006</v>
      </c>
      <c r="E33" s="307">
        <f>IFERROR(AVERAGE(SUMPP!R40)," ")</f>
        <v>98.19047619047619</v>
      </c>
      <c r="F33" s="307">
        <f>IFERROR(AVERAGE(SUMBI!R40)," ")</f>
        <v>90.679365079365084</v>
      </c>
      <c r="G33" s="307">
        <f>IFERROR(AVERAGE(SUMMAT!R40)," ")</f>
        <v>93.291666666666671</v>
      </c>
      <c r="H33" s="307">
        <f>IFERROR(AVERAGE(SUMIPAS!R40)," ")</f>
        <v>98.466666666666654</v>
      </c>
      <c r="I33" s="307">
        <f>IFERROR(AVERAGE(SUMPJOK!R40)," ")</f>
        <v>95.066666666666663</v>
      </c>
      <c r="J33" s="307" t="str">
        <f>IFERROR(AVERAGE(SUMMUSIK!R40)," ")</f>
        <v xml:space="preserve"> </v>
      </c>
      <c r="K33" s="307" t="str">
        <f>IFERROR(AVERAGE(SUMTARI!R40)," ")</f>
        <v xml:space="preserve"> </v>
      </c>
      <c r="L33" s="307">
        <f>IFERROR(AVERAGE(SUMRUPA!R40)," ")</f>
        <v>97.277777777777771</v>
      </c>
      <c r="M33" s="307" t="str">
        <f>IFERROR(AVERAGE(SUMTEATER!R40)," ")</f>
        <v xml:space="preserve"> </v>
      </c>
      <c r="N33" s="307">
        <f>IFERROR(AVERAGE(SUMBJ!R40)," ")</f>
        <v>92</v>
      </c>
      <c r="O33" s="307">
        <f>IFERROR(AVERAGE('SUM ING'!R40)," ")</f>
        <v>93.053920637253967</v>
      </c>
      <c r="P33" s="307">
        <f>IFERROR(AVERAGE('SUM FIQ'!R40)," ")</f>
        <v>94.083333333333329</v>
      </c>
      <c r="Q33" s="307">
        <f>IFERROR(AVERAGE('SUM LA'!R40)," ")</f>
        <v>95.428571428571431</v>
      </c>
      <c r="R33" s="307">
        <f>IFERROR(AVERAGE('SUM TIK'!R40)," ")</f>
        <v>95.738095238095241</v>
      </c>
      <c r="S33" s="307" t="str">
        <f>IFERROR(AVERAGE(SUMM5!R40)," ")</f>
        <v xml:space="preserve"> </v>
      </c>
      <c r="T33" s="308">
        <f t="shared" si="0"/>
        <v>1136.864039684873</v>
      </c>
      <c r="U33" s="309">
        <v>2</v>
      </c>
      <c r="V33" s="310"/>
      <c r="W33" s="300"/>
      <c r="X33">
        <f t="shared" si="1"/>
        <v>9</v>
      </c>
    </row>
    <row r="34" spans="1:24" ht="12.75" customHeight="1">
      <c r="A34" s="300"/>
      <c r="B34" s="305">
        <v>26</v>
      </c>
      <c r="C34" s="306" t="str">
        <f>'DATA PESERTA DIDIK'!D31</f>
        <v>NAUFAL IHSAN HAWARI</v>
      </c>
      <c r="D34" s="307">
        <f>IFERROR(AVERAGE(SUMPA!R41)," ")</f>
        <v>97.325000000000003</v>
      </c>
      <c r="E34" s="307">
        <f>IFERROR(AVERAGE(SUMPP!R41)," ")</f>
        <v>98.857142857142847</v>
      </c>
      <c r="F34" s="307">
        <f>IFERROR(AVERAGE(SUMBI!R41)," ")</f>
        <v>91.155555555555566</v>
      </c>
      <c r="G34" s="307">
        <f>IFERROR(AVERAGE(SUMMAT!R41)," ")</f>
        <v>91.041666666666671</v>
      </c>
      <c r="H34" s="307">
        <f>IFERROR(AVERAGE(SUMIPAS!R41)," ")</f>
        <v>99.533333333333346</v>
      </c>
      <c r="I34" s="307">
        <f>IFERROR(AVERAGE(SUMPJOK!R41)," ")</f>
        <v>91.133333333333326</v>
      </c>
      <c r="J34" s="307" t="str">
        <f>IFERROR(AVERAGE(SUMMUSIK!R41)," ")</f>
        <v xml:space="preserve"> </v>
      </c>
      <c r="K34" s="307" t="str">
        <f>IFERROR(AVERAGE(SUMTARI!R41)," ")</f>
        <v xml:space="preserve"> </v>
      </c>
      <c r="L34" s="307">
        <f>IFERROR(AVERAGE(SUMRUPA!R41)," ")</f>
        <v>96.513888888888872</v>
      </c>
      <c r="M34" s="307" t="str">
        <f>IFERROR(AVERAGE(SUMTEATER!R41)," ")</f>
        <v xml:space="preserve"> </v>
      </c>
      <c r="N34" s="307">
        <f>IFERROR(AVERAGE(SUMBJ!R41)," ")</f>
        <v>95.333333333333329</v>
      </c>
      <c r="O34" s="307">
        <f>IFERROR(AVERAGE('SUM ING'!R41)," ")</f>
        <v>96.165031748365095</v>
      </c>
      <c r="P34" s="307">
        <f>IFERROR(AVERAGE('SUM FIQ'!R41)," ")</f>
        <v>97.25</v>
      </c>
      <c r="Q34" s="307">
        <f>IFERROR(AVERAGE('SUM LA'!R41)," ")</f>
        <v>96.666666666666671</v>
      </c>
      <c r="R34" s="307">
        <f>IFERROR(AVERAGE('SUM TIK'!R41)," ")</f>
        <v>92.916666666666671</v>
      </c>
      <c r="S34" s="307" t="str">
        <f>IFERROR(AVERAGE(SUMM5!R41)," ")</f>
        <v xml:space="preserve"> </v>
      </c>
      <c r="T34" s="308">
        <f t="shared" si="0"/>
        <v>1143.8916190499526</v>
      </c>
      <c r="U34" s="309">
        <v>2</v>
      </c>
      <c r="V34" s="310"/>
      <c r="W34" s="300"/>
      <c r="X34">
        <f t="shared" si="1"/>
        <v>7</v>
      </c>
    </row>
    <row r="35" spans="1:24" ht="12.75" customHeight="1">
      <c r="A35" s="300"/>
      <c r="B35" s="305">
        <v>27</v>
      </c>
      <c r="C35" s="306" t="str">
        <f>'DATA PESERTA DIDIK'!D32</f>
        <v>SULTAN ATHALA DAVILLIO JAYANEGARA</v>
      </c>
      <c r="D35" s="307">
        <f>IFERROR(AVERAGE(SUMPA!R42)," ")</f>
        <v>98.868750000000006</v>
      </c>
      <c r="E35" s="307">
        <f>IFERROR(AVERAGE(SUMPP!R42)," ")</f>
        <v>97.761904761904759</v>
      </c>
      <c r="F35" s="307">
        <f>IFERROR(AVERAGE(SUMBI!R42)," ")</f>
        <v>90.547619047619037</v>
      </c>
      <c r="G35" s="307">
        <f>IFERROR(AVERAGE(SUMMAT!R42)," ")</f>
        <v>95.916666666666671</v>
      </c>
      <c r="H35" s="307">
        <f>IFERROR(AVERAGE(SUMIPAS!R42)," ")</f>
        <v>98.4968253968254</v>
      </c>
      <c r="I35" s="307">
        <f>IFERROR(AVERAGE(SUMPJOK!R42)," ")</f>
        <v>93</v>
      </c>
      <c r="J35" s="307" t="str">
        <f>IFERROR(AVERAGE(SUMMUSIK!R42)," ")</f>
        <v xml:space="preserve"> </v>
      </c>
      <c r="K35" s="307" t="str">
        <f>IFERROR(AVERAGE(SUMTARI!R42)," ")</f>
        <v xml:space="preserve"> </v>
      </c>
      <c r="L35" s="307">
        <f>IFERROR(AVERAGE(SUMRUPA!R42)," ")</f>
        <v>97.625</v>
      </c>
      <c r="M35" s="307" t="str">
        <f>IFERROR(AVERAGE(SUMTEATER!R42)," ")</f>
        <v xml:space="preserve"> </v>
      </c>
      <c r="N35" s="307">
        <f>IFERROR(AVERAGE(SUMBJ!R42)," ")</f>
        <v>95.916666666666671</v>
      </c>
      <c r="O35" s="307">
        <f>IFERROR(AVERAGE('SUM ING'!R42)," ")</f>
        <v>97.908730392063717</v>
      </c>
      <c r="P35" s="307">
        <f>IFERROR(AVERAGE('SUM FIQ'!R42)," ")</f>
        <v>98.75</v>
      </c>
      <c r="Q35" s="307">
        <f>IFERROR(AVERAGE('SUM LA'!R42)," ")</f>
        <v>94.666666666666671</v>
      </c>
      <c r="R35" s="307">
        <f>IFERROR(AVERAGE('SUM TIK'!R42)," ")</f>
        <v>93.732142857142847</v>
      </c>
      <c r="S35" s="307" t="str">
        <f>IFERROR(AVERAGE(SUMM5!R42)," ")</f>
        <v xml:space="preserve"> </v>
      </c>
      <c r="T35" s="308">
        <f t="shared" si="0"/>
        <v>1153.1909724555558</v>
      </c>
      <c r="U35" s="309">
        <v>2</v>
      </c>
      <c r="V35" s="310"/>
      <c r="W35" s="300"/>
      <c r="X35">
        <f t="shared" si="1"/>
        <v>5</v>
      </c>
    </row>
    <row r="36" spans="1:24" ht="12.75" customHeight="1">
      <c r="A36" s="300"/>
      <c r="B36" s="305">
        <v>28</v>
      </c>
      <c r="C36" s="306" t="str">
        <f>'DATA PESERTA DIDIK'!D33</f>
        <v>SYIFA AZZAHRA RAHMANIA</v>
      </c>
      <c r="D36" s="307">
        <f>IFERROR(AVERAGE(SUMPA!R43)," ")</f>
        <v>99.362499999999997</v>
      </c>
      <c r="E36" s="307">
        <f>IFERROR(AVERAGE(SUMPP!R43)," ")</f>
        <v>98.380952380952365</v>
      </c>
      <c r="F36" s="307">
        <f>IFERROR(AVERAGE(SUMBI!R43)," ")</f>
        <v>95.031746031746025</v>
      </c>
      <c r="G36" s="307">
        <f>IFERROR(AVERAGE(SUMMAT!R43)," ")</f>
        <v>97.083333333333329</v>
      </c>
      <c r="H36" s="307">
        <f>IFERROR(AVERAGE(SUMIPAS!R43)," ")</f>
        <v>99.230158730158735</v>
      </c>
      <c r="I36" s="307">
        <f>IFERROR(AVERAGE(SUMPJOK!R43)," ")</f>
        <v>94.266666666666666</v>
      </c>
      <c r="J36" s="307" t="str">
        <f>IFERROR(AVERAGE(SUMMUSIK!R43)," ")</f>
        <v xml:space="preserve"> </v>
      </c>
      <c r="K36" s="307" t="str">
        <f>IFERROR(AVERAGE(SUMTARI!R43)," ")</f>
        <v xml:space="preserve"> </v>
      </c>
      <c r="L36" s="307">
        <f>IFERROR(AVERAGE(SUMRUPA!R43)," ")</f>
        <v>98.069444444444457</v>
      </c>
      <c r="M36" s="307" t="str">
        <f>IFERROR(AVERAGE(SUMTEATER!R43)," ")</f>
        <v xml:space="preserve"> </v>
      </c>
      <c r="N36" s="307">
        <f>IFERROR(AVERAGE(SUMBJ!R43)," ")</f>
        <v>96.5</v>
      </c>
      <c r="O36" s="307">
        <f>IFERROR(AVERAGE('SUM ING'!R43)," ")</f>
        <v>98.130952614285931</v>
      </c>
      <c r="P36" s="307">
        <f>IFERROR(AVERAGE('SUM FIQ'!R43)," ")</f>
        <v>99.708333333333329</v>
      </c>
      <c r="Q36" s="307">
        <f>IFERROR(AVERAGE('SUM LA'!R43)," ")</f>
        <v>95.619047619047635</v>
      </c>
      <c r="R36" s="307">
        <f>IFERROR(AVERAGE('SUM TIK'!R43)," ")</f>
        <v>92.666666666666671</v>
      </c>
      <c r="S36" s="307" t="str">
        <f>IFERROR(AVERAGE(SUMM5!R43)," ")</f>
        <v xml:space="preserve"> </v>
      </c>
      <c r="T36" s="308">
        <f t="shared" si="0"/>
        <v>1164.0498018206351</v>
      </c>
      <c r="U36" s="309">
        <v>2</v>
      </c>
      <c r="V36" s="310"/>
      <c r="W36" s="300"/>
      <c r="X36">
        <f t="shared" si="1"/>
        <v>1</v>
      </c>
    </row>
    <row r="37" spans="1:24" ht="12.75" customHeight="1">
      <c r="A37" s="300"/>
      <c r="B37" s="305">
        <v>29</v>
      </c>
      <c r="C37" s="306" t="str">
        <f>'DATA PESERTA DIDIK'!D34</f>
        <v>ZERINA RAZEETA SHANUM</v>
      </c>
      <c r="D37" s="307">
        <f>IFERROR(AVERAGE(SUMPA!R44)," ")</f>
        <v>93.625</v>
      </c>
      <c r="E37" s="307">
        <f>IFERROR(AVERAGE(SUMPP!R44)," ")</f>
        <v>95.571428571428569</v>
      </c>
      <c r="F37" s="307">
        <f>IFERROR(AVERAGE(SUMBI!R44)," ")</f>
        <v>86.476190476190482</v>
      </c>
      <c r="G37" s="307">
        <f>IFERROR(AVERAGE(SUMMAT!R44)," ")</f>
        <v>89.583333333333329</v>
      </c>
      <c r="H37" s="307">
        <f>IFERROR(AVERAGE(SUMIPAS!R44)," ")</f>
        <v>94.134920634920647</v>
      </c>
      <c r="I37" s="307">
        <f>IFERROR(AVERAGE(SUMPJOK!R44)," ")</f>
        <v>93.600000000000009</v>
      </c>
      <c r="J37" s="307" t="str">
        <f>IFERROR(AVERAGE(SUMMUSIK!R44)," ")</f>
        <v xml:space="preserve"> </v>
      </c>
      <c r="K37" s="307" t="str">
        <f>IFERROR(AVERAGE(SUMTARI!R44)," ")</f>
        <v xml:space="preserve"> </v>
      </c>
      <c r="L37" s="307">
        <f>IFERROR(AVERAGE(SUMRUPA!R44)," ")</f>
        <v>98.5138888888889</v>
      </c>
      <c r="M37" s="307" t="str">
        <f>IFERROR(AVERAGE(SUMTEATER!R44)," ")</f>
        <v xml:space="preserve"> </v>
      </c>
      <c r="N37" s="307">
        <f>IFERROR(AVERAGE(SUMBJ!R44)," ")</f>
        <v>90.916666666666671</v>
      </c>
      <c r="O37" s="307">
        <f>IFERROR(AVERAGE('SUM ING'!R44)," ")</f>
        <v>85.091503174836518</v>
      </c>
      <c r="P37" s="307">
        <f>IFERROR(AVERAGE('SUM FIQ'!R44)," ")</f>
        <v>92.916666666666671</v>
      </c>
      <c r="Q37" s="307">
        <f>IFERROR(AVERAGE('SUM LA'!R44)," ")</f>
        <v>89.904761904761912</v>
      </c>
      <c r="R37" s="307">
        <f>IFERROR(AVERAGE('SUM TIK'!R44)," ")</f>
        <v>92.994047619047635</v>
      </c>
      <c r="S37" s="307" t="str">
        <f>IFERROR(AVERAGE(SUMM5!R44)," ")</f>
        <v xml:space="preserve"> </v>
      </c>
      <c r="T37" s="308">
        <f t="shared" si="0"/>
        <v>1103.3284079367413</v>
      </c>
      <c r="U37" s="309">
        <v>2</v>
      </c>
      <c r="V37" s="310"/>
      <c r="W37" s="300"/>
      <c r="X37">
        <f t="shared" si="1"/>
        <v>22</v>
      </c>
    </row>
    <row r="38" spans="1:24" ht="12.75" customHeight="1">
      <c r="A38" s="300"/>
      <c r="B38" s="305">
        <v>30</v>
      </c>
      <c r="C38" s="306" t="str">
        <f>'DATA PESERTA DIDIK'!D35</f>
        <v>ANAYRA TALITHA AZZAHRA</v>
      </c>
      <c r="D38" s="307">
        <f>IFERROR(AVERAGE(SUMPA!R45)," ")</f>
        <v>95.762500000000003</v>
      </c>
      <c r="E38" s="307">
        <f>IFERROR(AVERAGE(SUMPP!R45)," ")</f>
        <v>94.952380952380963</v>
      </c>
      <c r="F38" s="307">
        <f>IFERROR(AVERAGE(SUMBI!R45)," ")</f>
        <v>85.9968253968254</v>
      </c>
      <c r="G38" s="307">
        <f>IFERROR(AVERAGE(SUMMAT!R45)," ")</f>
        <v>92.083333333333329</v>
      </c>
      <c r="H38" s="307">
        <f>IFERROR(AVERAGE(SUMIPAS!R45)," ")</f>
        <v>97.433333333333337</v>
      </c>
      <c r="I38" s="307">
        <f>IFERROR(AVERAGE(SUMPJOK!R45)," ")</f>
        <v>91.8</v>
      </c>
      <c r="J38" s="307" t="str">
        <f>IFERROR(AVERAGE(SUMMUSIK!R45)," ")</f>
        <v xml:space="preserve"> </v>
      </c>
      <c r="K38" s="307" t="str">
        <f>IFERROR(AVERAGE(SUMTARI!R45)," ")</f>
        <v xml:space="preserve"> </v>
      </c>
      <c r="L38" s="307">
        <f>IFERROR(AVERAGE(SUMRUPA!R45)," ")</f>
        <v>95.347222222222229</v>
      </c>
      <c r="M38" s="307" t="str">
        <f>IFERROR(AVERAGE(SUMTEATER!R45)," ")</f>
        <v xml:space="preserve"> </v>
      </c>
      <c r="N38" s="307">
        <f>IFERROR(AVERAGE(SUMBJ!R45)," ")</f>
        <v>89.083333333333329</v>
      </c>
      <c r="O38" s="307">
        <f>IFERROR(AVERAGE('SUM ING'!R45)," ")</f>
        <v>90.297619280952588</v>
      </c>
      <c r="P38" s="307">
        <f>IFERROR(AVERAGE('SUM FIQ'!R45)," ")</f>
        <v>97.041666666666671</v>
      </c>
      <c r="Q38" s="307">
        <f>IFERROR(AVERAGE('SUM LA'!R45)," ")</f>
        <v>91.619047619047635</v>
      </c>
      <c r="R38" s="307">
        <f>IFERROR(AVERAGE('SUM TIK'!R45)," ")</f>
        <v>91.738095238095241</v>
      </c>
      <c r="S38" s="307" t="str">
        <f>IFERROR(AVERAGE(SUMM5!R45)," ")</f>
        <v xml:space="preserve"> </v>
      </c>
      <c r="T38" s="308">
        <f t="shared" si="0"/>
        <v>1113.1553573761908</v>
      </c>
      <c r="U38" s="309">
        <v>2</v>
      </c>
      <c r="V38" s="310"/>
      <c r="W38" s="300"/>
      <c r="X38">
        <f t="shared" si="1"/>
        <v>21</v>
      </c>
    </row>
    <row r="39" spans="1:24" ht="12.75" customHeight="1">
      <c r="A39" s="300"/>
      <c r="B39" s="305">
        <v>31</v>
      </c>
      <c r="C39" s="306" t="str">
        <f>'DATA PESERTA DIDIK'!D36</f>
        <v>VARIO RAUF WILUTOMO</v>
      </c>
      <c r="D39" s="307">
        <f>IFERROR(AVERAGE(SUMPA!R46)," ")</f>
        <v>92.424999999999997</v>
      </c>
      <c r="E39" s="307">
        <f>IFERROR(AVERAGE(SUMPP!R46)," ")</f>
        <v>96.428571428571431</v>
      </c>
      <c r="F39" s="307">
        <f>IFERROR(AVERAGE(SUMBI!R46)," ")</f>
        <v>90.460317460317469</v>
      </c>
      <c r="G39" s="307">
        <f>IFERROR(AVERAGE(SUMMAT!R46)," ")</f>
        <v>91.791666666666671</v>
      </c>
      <c r="H39" s="307">
        <f>IFERROR(AVERAGE(SUMIPAS!R46)," ")</f>
        <v>97.1111111111111</v>
      </c>
      <c r="I39" s="307">
        <f>IFERROR(AVERAGE(SUMPJOK!R46)," ")</f>
        <v>95.2</v>
      </c>
      <c r="J39" s="307" t="str">
        <f>IFERROR(AVERAGE(SUMMUSIK!R46)," ")</f>
        <v xml:space="preserve"> </v>
      </c>
      <c r="K39" s="307" t="str">
        <f>IFERROR(AVERAGE(SUMTARI!R46)," ")</f>
        <v xml:space="preserve"> </v>
      </c>
      <c r="L39" s="307">
        <f>IFERROR(AVERAGE(SUMRUPA!R46)," ")</f>
        <v>95.180555555555557</v>
      </c>
      <c r="M39" s="307" t="str">
        <f>IFERROR(AVERAGE(SUMTEATER!R46)," ")</f>
        <v xml:space="preserve"> </v>
      </c>
      <c r="N39" s="307">
        <f>IFERROR(AVERAGE(SUMBJ!R46)," ")</f>
        <v>88.833333333333329</v>
      </c>
      <c r="O39" s="307">
        <f>IFERROR(AVERAGE('SUM ING'!R46)," ")</f>
        <v>92.424836508169847</v>
      </c>
      <c r="P39" s="307">
        <f>IFERROR(AVERAGE('SUM FIQ'!R46)," ")</f>
        <v>95.25</v>
      </c>
      <c r="Q39" s="307">
        <f>IFERROR(AVERAGE('SUM LA'!R46)," ")</f>
        <v>91.238095238095241</v>
      </c>
      <c r="R39" s="307">
        <f>IFERROR(AVERAGE('SUM TIK'!R46)," ")</f>
        <v>91.25</v>
      </c>
      <c r="S39" s="307" t="str">
        <f>IFERROR(AVERAGE(SUMM5!R46)," ")</f>
        <v xml:space="preserve"> </v>
      </c>
      <c r="T39" s="308">
        <f t="shared" si="0"/>
        <v>1117.5934873018207</v>
      </c>
      <c r="U39" s="309">
        <v>2</v>
      </c>
      <c r="V39" s="310"/>
      <c r="W39" s="300"/>
      <c r="X39">
        <f t="shared" si="1"/>
        <v>17</v>
      </c>
    </row>
    <row r="40" spans="1:24" ht="12.75" customHeight="1">
      <c r="A40" s="300"/>
      <c r="B40" s="305">
        <v>32</v>
      </c>
      <c r="C40" s="306" t="str">
        <f>'DATA PESERTA DIDIK'!D37</f>
        <v>BERLIANTI QAIRINA WIGATI CANDRA</v>
      </c>
      <c r="D40" s="307">
        <f>IFERROR(AVERAGE(SUMPA!R47)," ")</f>
        <v>90.95</v>
      </c>
      <c r="E40" s="307">
        <f>IFERROR(AVERAGE(SUMPP!R47)," ")</f>
        <v>95.952380952380963</v>
      </c>
      <c r="F40" s="307">
        <f>IFERROR(AVERAGE(SUMBI!R47)," ")</f>
        <v>85.849206349206341</v>
      </c>
      <c r="G40" s="307">
        <f>IFERROR(AVERAGE(SUMMAT!R47)," ")</f>
        <v>86.708333333333329</v>
      </c>
      <c r="H40" s="307">
        <f>IFERROR(AVERAGE(SUMIPAS!R47)," ")</f>
        <v>96.095238095238088</v>
      </c>
      <c r="I40" s="307">
        <f>IFERROR(AVERAGE(SUMPJOK!R47)," ")</f>
        <v>91.533333333333346</v>
      </c>
      <c r="J40" s="307" t="str">
        <f>IFERROR(AVERAGE(SUMMUSIK!R47)," ")</f>
        <v xml:space="preserve"> </v>
      </c>
      <c r="K40" s="307" t="str">
        <f>IFERROR(AVERAGE(SUMTARI!R47)," ")</f>
        <v xml:space="preserve"> </v>
      </c>
      <c r="L40" s="307">
        <f>IFERROR(AVERAGE(SUMRUPA!R47)," ")</f>
        <v>96.6111111111111</v>
      </c>
      <c r="M40" s="307" t="str">
        <f>IFERROR(AVERAGE(SUMTEATER!R47)," ")</f>
        <v xml:space="preserve"> </v>
      </c>
      <c r="N40" s="307">
        <f>IFERROR(AVERAGE(SUMBJ!R47)," ")</f>
        <v>89.083333333333329</v>
      </c>
      <c r="O40" s="307">
        <f>IFERROR(AVERAGE('SUM ING'!R47)," ")</f>
        <v>89.647058730392075</v>
      </c>
      <c r="P40" s="307">
        <f>IFERROR(AVERAGE('SUM FIQ'!R47)," ")</f>
        <v>93.5</v>
      </c>
      <c r="Q40" s="307">
        <f>IFERROR(AVERAGE('SUM LA'!R47)," ")</f>
        <v>89.238095238095241</v>
      </c>
      <c r="R40" s="307">
        <f>IFERROR(AVERAGE('SUM TIK'!R47)," ")</f>
        <v>89.583333333333329</v>
      </c>
      <c r="S40" s="307" t="str">
        <f>IFERROR(AVERAGE(SUMM5!R47)," ")</f>
        <v xml:space="preserve"> </v>
      </c>
      <c r="T40" s="308">
        <f t="shared" si="0"/>
        <v>1094.7514238097569</v>
      </c>
      <c r="U40" s="309">
        <v>2</v>
      </c>
      <c r="V40" s="310"/>
      <c r="W40" s="300"/>
      <c r="X40">
        <f t="shared" si="1"/>
        <v>24</v>
      </c>
    </row>
    <row r="41" spans="1:24" ht="12.75" customHeight="1">
      <c r="A41" s="300"/>
      <c r="B41" s="305">
        <v>33</v>
      </c>
      <c r="C41" s="306">
        <f>'DATA PESERTA DIDIK'!D38</f>
        <v>0</v>
      </c>
      <c r="D41" s="307" t="str">
        <f>IFERROR(AVERAGE(SUMPA!R48)," ")</f>
        <v xml:space="preserve"> </v>
      </c>
      <c r="E41" s="307" t="str">
        <f>IFERROR(AVERAGE(SUMPP!R48)," ")</f>
        <v xml:space="preserve"> </v>
      </c>
      <c r="F41" s="307" t="str">
        <f>IFERROR(AVERAGE(SUMBI!R48)," ")</f>
        <v xml:space="preserve"> </v>
      </c>
      <c r="G41" s="307" t="str">
        <f>IFERROR(AVERAGE(SUMMAT!R48)," ")</f>
        <v xml:space="preserve"> </v>
      </c>
      <c r="H41" s="307" t="str">
        <f>IFERROR(AVERAGE(SUMIPAS!R48)," ")</f>
        <v xml:space="preserve"> </v>
      </c>
      <c r="I41" s="307" t="str">
        <f>IFERROR(AVERAGE(SUMPJOK!R48)," ")</f>
        <v xml:space="preserve"> </v>
      </c>
      <c r="J41" s="307" t="str">
        <f>IFERROR(AVERAGE(SUMMUSIK!R48)," ")</f>
        <v xml:space="preserve"> </v>
      </c>
      <c r="K41" s="307" t="str">
        <f>IFERROR(AVERAGE(SUMTARI!R48)," ")</f>
        <v xml:space="preserve"> </v>
      </c>
      <c r="L41" s="307" t="str">
        <f>IFERROR(AVERAGE(SUMRUPA!R48)," ")</f>
        <v xml:space="preserve"> </v>
      </c>
      <c r="M41" s="307" t="str">
        <f>IFERROR(AVERAGE(SUMTEATER!R48)," ")</f>
        <v xml:space="preserve"> </v>
      </c>
      <c r="N41" s="307" t="str">
        <f>IFERROR(AVERAGE(SUMBJ!R48)," ")</f>
        <v xml:space="preserve"> </v>
      </c>
      <c r="O41" s="307" t="str">
        <f>IFERROR(AVERAGE('SUM ING'!R48)," ")</f>
        <v xml:space="preserve"> </v>
      </c>
      <c r="P41" s="307" t="str">
        <f>IFERROR(AVERAGE('SUM FIQ'!R48)," ")</f>
        <v xml:space="preserve"> </v>
      </c>
      <c r="Q41" s="307" t="str">
        <f>IFERROR(AVERAGE('SUM LA'!R48)," ")</f>
        <v xml:space="preserve"> </v>
      </c>
      <c r="R41" s="307" t="str">
        <f>IFERROR(AVERAGE('SUM TIK'!R48)," ")</f>
        <v xml:space="preserve"> </v>
      </c>
      <c r="S41" s="307" t="str">
        <f>IFERROR(AVERAGE(SUMM5!R48)," ")</f>
        <v xml:space="preserve"> </v>
      </c>
      <c r="T41" s="308">
        <f t="shared" si="0"/>
        <v>0</v>
      </c>
      <c r="U41" s="309">
        <v>2</v>
      </c>
      <c r="V41" s="310"/>
      <c r="W41" s="300"/>
      <c r="X41">
        <f t="shared" si="1"/>
        <v>33</v>
      </c>
    </row>
    <row r="42" spans="1:24" ht="12.75" customHeight="1">
      <c r="A42" s="300"/>
      <c r="B42" s="305">
        <v>34</v>
      </c>
      <c r="C42" s="306">
        <f>'DATA PESERTA DIDIK'!D39</f>
        <v>0</v>
      </c>
      <c r="D42" s="307" t="str">
        <f>IFERROR(AVERAGE(SUMPA!R49)," ")</f>
        <v xml:space="preserve"> </v>
      </c>
      <c r="E42" s="307" t="str">
        <f>IFERROR(AVERAGE(SUMPP!R49)," ")</f>
        <v xml:space="preserve"> </v>
      </c>
      <c r="F42" s="307" t="str">
        <f>IFERROR(AVERAGE(SUMBI!R49)," ")</f>
        <v xml:space="preserve"> </v>
      </c>
      <c r="G42" s="307" t="str">
        <f>IFERROR(AVERAGE(SUMMAT!R49)," ")</f>
        <v xml:space="preserve"> </v>
      </c>
      <c r="H42" s="307" t="str">
        <f>IFERROR(AVERAGE(SUMIPAS!R49)," ")</f>
        <v xml:space="preserve"> </v>
      </c>
      <c r="I42" s="307" t="str">
        <f>IFERROR(AVERAGE(SUMPJOK!R49)," ")</f>
        <v xml:space="preserve"> </v>
      </c>
      <c r="J42" s="307" t="str">
        <f>IFERROR(AVERAGE(SUMMUSIK!R49)," ")</f>
        <v xml:space="preserve"> </v>
      </c>
      <c r="K42" s="307" t="str">
        <f>IFERROR(AVERAGE(SUMTARI!R49)," ")</f>
        <v xml:space="preserve"> </v>
      </c>
      <c r="L42" s="307" t="str">
        <f>IFERROR(AVERAGE(SUMRUPA!R49)," ")</f>
        <v xml:space="preserve"> </v>
      </c>
      <c r="M42" s="307" t="str">
        <f>IFERROR(AVERAGE(SUMTEATER!R49)," ")</f>
        <v xml:space="preserve"> </v>
      </c>
      <c r="N42" s="307" t="str">
        <f>IFERROR(AVERAGE(SUMBJ!R49)," ")</f>
        <v xml:space="preserve"> </v>
      </c>
      <c r="O42" s="307" t="str">
        <f>IFERROR(AVERAGE('SUM ING'!R49)," ")</f>
        <v xml:space="preserve"> </v>
      </c>
      <c r="P42" s="307" t="str">
        <f>IFERROR(AVERAGE('SUM FIQ'!R49)," ")</f>
        <v xml:space="preserve"> </v>
      </c>
      <c r="Q42" s="307" t="str">
        <f>IFERROR(AVERAGE('SUM LA'!R49)," ")</f>
        <v xml:space="preserve"> </v>
      </c>
      <c r="R42" s="307" t="str">
        <f>IFERROR(AVERAGE('SUM TIK'!R49)," ")</f>
        <v xml:space="preserve"> </v>
      </c>
      <c r="S42" s="307" t="str">
        <f>IFERROR(AVERAGE(SUMM5!R49)," ")</f>
        <v xml:space="preserve"> </v>
      </c>
      <c r="T42" s="308">
        <f t="shared" si="0"/>
        <v>0</v>
      </c>
      <c r="U42" s="309">
        <v>2</v>
      </c>
      <c r="V42" s="310"/>
      <c r="W42" s="300"/>
      <c r="X42">
        <f t="shared" si="1"/>
        <v>33</v>
      </c>
    </row>
    <row r="43" spans="1:24" ht="12.75" customHeight="1">
      <c r="A43" s="300"/>
      <c r="B43" s="305">
        <v>35</v>
      </c>
      <c r="C43" s="306" t="e">
        <f t="shared" ref="C43:C50" si="2">#REF!</f>
        <v>#REF!</v>
      </c>
      <c r="D43" s="307" t="str">
        <f>IFERROR(AVERAGE(SUMPA!R50)," ")</f>
        <v xml:space="preserve"> </v>
      </c>
      <c r="E43" s="307" t="str">
        <f>IFERROR(AVERAGE(SUMPP!R50)," ")</f>
        <v xml:space="preserve"> </v>
      </c>
      <c r="F43" s="307" t="str">
        <f>IFERROR(AVERAGE(SUMBI!R50)," ")</f>
        <v xml:space="preserve"> </v>
      </c>
      <c r="G43" s="307" t="str">
        <f>IFERROR(AVERAGE(SUMMAT!R50)," ")</f>
        <v xml:space="preserve"> </v>
      </c>
      <c r="H43" s="307" t="str">
        <f>IFERROR(AVERAGE(SUMIPAS!R50)," ")</f>
        <v xml:space="preserve"> </v>
      </c>
      <c r="I43" s="307" t="str">
        <f>IFERROR(AVERAGE(SUMPJOK!R50)," ")</f>
        <v xml:space="preserve"> </v>
      </c>
      <c r="J43" s="307" t="str">
        <f>IFERROR(AVERAGE(SUMMUSIK!R50)," ")</f>
        <v xml:space="preserve"> </v>
      </c>
      <c r="K43" s="307" t="str">
        <f>IFERROR(AVERAGE(SUMTARI!R50)," ")</f>
        <v xml:space="preserve"> </v>
      </c>
      <c r="L43" s="307" t="str">
        <f>IFERROR(AVERAGE(SUMRUPA!R50)," ")</f>
        <v xml:space="preserve"> </v>
      </c>
      <c r="M43" s="307" t="str">
        <f>IFERROR(AVERAGE(SUMTEATER!R50)," ")</f>
        <v xml:space="preserve"> </v>
      </c>
      <c r="N43" s="307" t="str">
        <f>IFERROR(AVERAGE(SUMBJ!R50)," ")</f>
        <v xml:space="preserve"> </v>
      </c>
      <c r="O43" s="307" t="str">
        <f>IFERROR(AVERAGE('SUM ING'!R50)," ")</f>
        <v xml:space="preserve"> </v>
      </c>
      <c r="P43" s="307" t="str">
        <f>IFERROR(AVERAGE('SUM FIQ'!R50)," ")</f>
        <v xml:space="preserve"> </v>
      </c>
      <c r="Q43" s="307" t="str">
        <f>IFERROR(AVERAGE('SUM LA'!R50)," ")</f>
        <v xml:space="preserve"> </v>
      </c>
      <c r="R43" s="307" t="str">
        <f>IFERROR(AVERAGE('SUM TIK'!R50)," ")</f>
        <v xml:space="preserve"> </v>
      </c>
      <c r="S43" s="307" t="str">
        <f>IFERROR(AVERAGE(SUMM5!R50)," ")</f>
        <v xml:space="preserve"> </v>
      </c>
      <c r="T43" s="308">
        <f t="shared" si="0"/>
        <v>0</v>
      </c>
      <c r="U43" s="309">
        <v>2</v>
      </c>
      <c r="V43" s="310"/>
      <c r="W43" s="300"/>
    </row>
    <row r="44" spans="1:24" ht="12.75" customHeight="1">
      <c r="A44" s="300"/>
      <c r="B44" s="305">
        <v>36</v>
      </c>
      <c r="C44" s="306" t="e">
        <f t="shared" si="2"/>
        <v>#REF!</v>
      </c>
      <c r="D44" s="307" t="str">
        <f>IFERROR(AVERAGE(SUMPA!R51)," ")</f>
        <v xml:space="preserve"> </v>
      </c>
      <c r="E44" s="307" t="str">
        <f>IFERROR(AVERAGE(SUMPP!R51)," ")</f>
        <v xml:space="preserve"> </v>
      </c>
      <c r="F44" s="307" t="str">
        <f>IFERROR(AVERAGE(SUMBI!R51)," ")</f>
        <v xml:space="preserve"> </v>
      </c>
      <c r="G44" s="307" t="str">
        <f>IFERROR(AVERAGE(SUMMAT!R51)," ")</f>
        <v xml:space="preserve"> </v>
      </c>
      <c r="H44" s="307" t="str">
        <f>IFERROR(AVERAGE(SUMIPAS!R51)," ")</f>
        <v xml:space="preserve"> </v>
      </c>
      <c r="I44" s="307" t="str">
        <f>IFERROR(AVERAGE(SUMPJOK!R51)," ")</f>
        <v xml:space="preserve"> </v>
      </c>
      <c r="J44" s="307" t="str">
        <f>IFERROR(AVERAGE(SUMMUSIK!R51)," ")</f>
        <v xml:space="preserve"> </v>
      </c>
      <c r="K44" s="307" t="str">
        <f>IFERROR(AVERAGE(SUMTARI!R51)," ")</f>
        <v xml:space="preserve"> </v>
      </c>
      <c r="L44" s="307" t="str">
        <f>IFERROR(AVERAGE(SUMRUPA!R51)," ")</f>
        <v xml:space="preserve"> </v>
      </c>
      <c r="M44" s="307" t="str">
        <f>IFERROR(AVERAGE(SUMTEATER!R51)," ")</f>
        <v xml:space="preserve"> </v>
      </c>
      <c r="N44" s="307" t="str">
        <f>IFERROR(AVERAGE(SUMBJ!R51)," ")</f>
        <v xml:space="preserve"> </v>
      </c>
      <c r="O44" s="307" t="str">
        <f>IFERROR(AVERAGE('SUM ING'!R51)," ")</f>
        <v xml:space="preserve"> </v>
      </c>
      <c r="P44" s="307" t="str">
        <f>IFERROR(AVERAGE('SUM FIQ'!R51)," ")</f>
        <v xml:space="preserve"> </v>
      </c>
      <c r="Q44" s="307" t="str">
        <f>IFERROR(AVERAGE('SUM LA'!R51)," ")</f>
        <v xml:space="preserve"> </v>
      </c>
      <c r="R44" s="307" t="str">
        <f>IFERROR(AVERAGE('SUM TIK'!R51)," ")</f>
        <v xml:space="preserve"> </v>
      </c>
      <c r="S44" s="307" t="str">
        <f>IFERROR(AVERAGE(SUMM5!R51)," ")</f>
        <v xml:space="preserve"> </v>
      </c>
      <c r="T44" s="308">
        <f t="shared" si="0"/>
        <v>0</v>
      </c>
      <c r="U44" s="309">
        <v>2</v>
      </c>
      <c r="V44" s="310"/>
      <c r="W44" s="300"/>
    </row>
    <row r="45" spans="1:24" ht="12.75" customHeight="1">
      <c r="A45" s="300"/>
      <c r="B45" s="305">
        <v>37</v>
      </c>
      <c r="C45" s="306" t="e">
        <f t="shared" si="2"/>
        <v>#REF!</v>
      </c>
      <c r="D45" s="307" t="str">
        <f>IFERROR(AVERAGE(SUMPA!R52)," ")</f>
        <v xml:space="preserve"> </v>
      </c>
      <c r="E45" s="307" t="str">
        <f>IFERROR(AVERAGE(SUMPP!R52)," ")</f>
        <v xml:space="preserve"> </v>
      </c>
      <c r="F45" s="307" t="str">
        <f>IFERROR(AVERAGE(SUMBI!R52)," ")</f>
        <v xml:space="preserve"> </v>
      </c>
      <c r="G45" s="307" t="str">
        <f>IFERROR(AVERAGE(SUMMAT!R52)," ")</f>
        <v xml:space="preserve"> </v>
      </c>
      <c r="H45" s="307" t="str">
        <f>IFERROR(AVERAGE(SUMIPAS!R52)," ")</f>
        <v xml:space="preserve"> </v>
      </c>
      <c r="I45" s="307" t="str">
        <f>IFERROR(AVERAGE(SUMPJOK!R52)," ")</f>
        <v xml:space="preserve"> </v>
      </c>
      <c r="J45" s="307" t="str">
        <f>IFERROR(AVERAGE(SUMMUSIK!R52)," ")</f>
        <v xml:space="preserve"> </v>
      </c>
      <c r="K45" s="307" t="str">
        <f>IFERROR(AVERAGE(SUMTARI!R52)," ")</f>
        <v xml:space="preserve"> </v>
      </c>
      <c r="L45" s="307" t="str">
        <f>IFERROR(AVERAGE(SUMRUPA!R52)," ")</f>
        <v xml:space="preserve"> </v>
      </c>
      <c r="M45" s="307" t="str">
        <f>IFERROR(AVERAGE(SUMTEATER!R52)," ")</f>
        <v xml:space="preserve"> </v>
      </c>
      <c r="N45" s="307" t="str">
        <f>IFERROR(AVERAGE(SUMBJ!R52)," ")</f>
        <v xml:space="preserve"> </v>
      </c>
      <c r="O45" s="307" t="str">
        <f>IFERROR(AVERAGE('SUM ING'!R52)," ")</f>
        <v xml:space="preserve"> </v>
      </c>
      <c r="P45" s="307" t="str">
        <f>IFERROR(AVERAGE('SUM FIQ'!R52)," ")</f>
        <v xml:space="preserve"> </v>
      </c>
      <c r="Q45" s="307" t="str">
        <f>IFERROR(AVERAGE('SUM LA'!R52)," ")</f>
        <v xml:space="preserve"> </v>
      </c>
      <c r="R45" s="307" t="str">
        <f>IFERROR(AVERAGE('SUM TIK'!R52)," ")</f>
        <v xml:space="preserve"> </v>
      </c>
      <c r="S45" s="307" t="str">
        <f>IFERROR(AVERAGE(SUMM5!R52)," ")</f>
        <v xml:space="preserve"> </v>
      </c>
      <c r="T45" s="308">
        <f t="shared" si="0"/>
        <v>0</v>
      </c>
      <c r="U45" s="309">
        <v>2</v>
      </c>
      <c r="V45" s="310"/>
      <c r="W45" s="300"/>
    </row>
    <row r="46" spans="1:24" ht="12.75" customHeight="1">
      <c r="A46" s="300"/>
      <c r="B46" s="305">
        <v>38</v>
      </c>
      <c r="C46" s="306" t="e">
        <f t="shared" si="2"/>
        <v>#REF!</v>
      </c>
      <c r="D46" s="307" t="str">
        <f>IFERROR(AVERAGE(SUMPA!R53)," ")</f>
        <v xml:space="preserve"> </v>
      </c>
      <c r="E46" s="307" t="str">
        <f>IFERROR(AVERAGE(SUMPP!R53)," ")</f>
        <v xml:space="preserve"> </v>
      </c>
      <c r="F46" s="307" t="str">
        <f>IFERROR(AVERAGE(SUMBI!R53)," ")</f>
        <v xml:space="preserve"> </v>
      </c>
      <c r="G46" s="307" t="str">
        <f>IFERROR(AVERAGE(SUMMAT!R53)," ")</f>
        <v xml:space="preserve"> </v>
      </c>
      <c r="H46" s="307" t="str">
        <f>IFERROR(AVERAGE(SUMIPAS!R53)," ")</f>
        <v xml:space="preserve"> </v>
      </c>
      <c r="I46" s="307" t="str">
        <f>IFERROR(AVERAGE(SUMPJOK!R53)," ")</f>
        <v xml:space="preserve"> </v>
      </c>
      <c r="J46" s="307" t="str">
        <f>IFERROR(AVERAGE(SUMMUSIK!R53)," ")</f>
        <v xml:space="preserve"> </v>
      </c>
      <c r="K46" s="307" t="str">
        <f>IFERROR(AVERAGE(SUMTARI!R53)," ")</f>
        <v xml:space="preserve"> </v>
      </c>
      <c r="L46" s="307" t="str">
        <f>IFERROR(AVERAGE(SUMRUPA!R53)," ")</f>
        <v xml:space="preserve"> </v>
      </c>
      <c r="M46" s="307" t="str">
        <f>IFERROR(AVERAGE(SUMTEATER!R53)," ")</f>
        <v xml:space="preserve"> </v>
      </c>
      <c r="N46" s="307" t="str">
        <f>IFERROR(AVERAGE(SUMBJ!R53)," ")</f>
        <v xml:space="preserve"> </v>
      </c>
      <c r="O46" s="307" t="str">
        <f>IFERROR(AVERAGE('SUM ING'!R53)," ")</f>
        <v xml:space="preserve"> </v>
      </c>
      <c r="P46" s="307" t="str">
        <f>IFERROR(AVERAGE('SUM FIQ'!R53)," ")</f>
        <v xml:space="preserve"> </v>
      </c>
      <c r="Q46" s="307" t="str">
        <f>IFERROR(AVERAGE('SUM LA'!R53)," ")</f>
        <v xml:space="preserve"> </v>
      </c>
      <c r="R46" s="307" t="str">
        <f>IFERROR(AVERAGE('SUM TIK'!R53)," ")</f>
        <v xml:space="preserve"> </v>
      </c>
      <c r="S46" s="307" t="str">
        <f>IFERROR(AVERAGE(SUMM5!R53)," ")</f>
        <v xml:space="preserve"> </v>
      </c>
      <c r="T46" s="308">
        <f t="shared" si="0"/>
        <v>0</v>
      </c>
      <c r="U46" s="309">
        <v>2</v>
      </c>
      <c r="V46" s="310"/>
      <c r="W46" s="300"/>
    </row>
    <row r="47" spans="1:24" ht="12.75" customHeight="1">
      <c r="A47" s="300"/>
      <c r="B47" s="305">
        <v>39</v>
      </c>
      <c r="C47" s="306" t="e">
        <f t="shared" si="2"/>
        <v>#REF!</v>
      </c>
      <c r="D47" s="307" t="str">
        <f>IFERROR(AVERAGE(SUMPA!R54)," ")</f>
        <v xml:space="preserve"> </v>
      </c>
      <c r="E47" s="307" t="str">
        <f>IFERROR(AVERAGE(SUMPP!R54)," ")</f>
        <v xml:space="preserve"> </v>
      </c>
      <c r="F47" s="307" t="str">
        <f>IFERROR(AVERAGE(SUMBI!R54)," ")</f>
        <v xml:space="preserve"> </v>
      </c>
      <c r="G47" s="307" t="str">
        <f>IFERROR(AVERAGE(SUMMAT!R54)," ")</f>
        <v xml:space="preserve"> </v>
      </c>
      <c r="H47" s="307" t="str">
        <f>IFERROR(AVERAGE(SUMIPAS!R54)," ")</f>
        <v xml:space="preserve"> </v>
      </c>
      <c r="I47" s="307" t="str">
        <f>IFERROR(AVERAGE(SUMPJOK!R54)," ")</f>
        <v xml:space="preserve"> </v>
      </c>
      <c r="J47" s="307" t="str">
        <f>IFERROR(AVERAGE(SUMMUSIK!R54)," ")</f>
        <v xml:space="preserve"> </v>
      </c>
      <c r="K47" s="307" t="str">
        <f>IFERROR(AVERAGE(SUMTARI!R54)," ")</f>
        <v xml:space="preserve"> </v>
      </c>
      <c r="L47" s="307" t="str">
        <f>IFERROR(AVERAGE(SUMRUPA!R54)," ")</f>
        <v xml:space="preserve"> </v>
      </c>
      <c r="M47" s="307" t="str">
        <f>IFERROR(AVERAGE(SUMTEATER!R54)," ")</f>
        <v xml:space="preserve"> </v>
      </c>
      <c r="N47" s="307" t="str">
        <f>IFERROR(AVERAGE(SUMBJ!R54)," ")</f>
        <v xml:space="preserve"> </v>
      </c>
      <c r="O47" s="307" t="str">
        <f>IFERROR(AVERAGE('SUM ING'!R54)," ")</f>
        <v xml:space="preserve"> </v>
      </c>
      <c r="P47" s="307" t="str">
        <f>IFERROR(AVERAGE('SUM FIQ'!R54)," ")</f>
        <v xml:space="preserve"> </v>
      </c>
      <c r="Q47" s="307" t="str">
        <f>IFERROR(AVERAGE('SUM LA'!R54)," ")</f>
        <v xml:space="preserve"> </v>
      </c>
      <c r="R47" s="307" t="str">
        <f>IFERROR(AVERAGE('SUM TIK'!R54)," ")</f>
        <v xml:space="preserve"> </v>
      </c>
      <c r="S47" s="307" t="str">
        <f>IFERROR(AVERAGE(SUMM5!R54)," ")</f>
        <v xml:space="preserve"> </v>
      </c>
      <c r="T47" s="308">
        <f t="shared" si="0"/>
        <v>0</v>
      </c>
      <c r="U47" s="309">
        <v>2</v>
      </c>
      <c r="V47" s="310"/>
      <c r="W47" s="300"/>
    </row>
    <row r="48" spans="1:24" ht="12.75" customHeight="1">
      <c r="A48" s="300"/>
      <c r="B48" s="305">
        <v>40</v>
      </c>
      <c r="C48" s="306" t="e">
        <f t="shared" si="2"/>
        <v>#REF!</v>
      </c>
      <c r="D48" s="307" t="str">
        <f>IFERROR(AVERAGE(SUMPA!R55)," ")</f>
        <v xml:space="preserve"> </v>
      </c>
      <c r="E48" s="307" t="str">
        <f>IFERROR(AVERAGE(SUMPP!R55)," ")</f>
        <v xml:space="preserve"> </v>
      </c>
      <c r="F48" s="307" t="str">
        <f>IFERROR(AVERAGE(SUMBI!R55)," ")</f>
        <v xml:space="preserve"> </v>
      </c>
      <c r="G48" s="307" t="str">
        <f>IFERROR(AVERAGE(SUMMAT!R55)," ")</f>
        <v xml:space="preserve"> </v>
      </c>
      <c r="H48" s="307" t="str">
        <f>IFERROR(AVERAGE(SUMIPAS!R55)," ")</f>
        <v xml:space="preserve"> </v>
      </c>
      <c r="I48" s="307" t="str">
        <f>IFERROR(AVERAGE(SUMPJOK!R55)," ")</f>
        <v xml:space="preserve"> </v>
      </c>
      <c r="J48" s="307" t="str">
        <f>IFERROR(AVERAGE(SUMMUSIK!R55)," ")</f>
        <v xml:space="preserve"> </v>
      </c>
      <c r="K48" s="307" t="str">
        <f>IFERROR(AVERAGE(SUMTARI!R55)," ")</f>
        <v xml:space="preserve"> </v>
      </c>
      <c r="L48" s="307" t="str">
        <f>IFERROR(AVERAGE(SUMRUPA!R55)," ")</f>
        <v xml:space="preserve"> </v>
      </c>
      <c r="M48" s="307" t="str">
        <f>IFERROR(AVERAGE(SUMTEATER!R55)," ")</f>
        <v xml:space="preserve"> </v>
      </c>
      <c r="N48" s="307" t="str">
        <f>IFERROR(AVERAGE(SUMBJ!R55)," ")</f>
        <v xml:space="preserve"> </v>
      </c>
      <c r="O48" s="307" t="str">
        <f>IFERROR(AVERAGE('SUM ING'!R55)," ")</f>
        <v xml:space="preserve"> </v>
      </c>
      <c r="P48" s="307" t="str">
        <f>IFERROR(AVERAGE('SUM FIQ'!R55)," ")</f>
        <v xml:space="preserve"> </v>
      </c>
      <c r="Q48" s="307" t="str">
        <f>IFERROR(AVERAGE('SUM LA'!R55)," ")</f>
        <v xml:space="preserve"> </v>
      </c>
      <c r="R48" s="307" t="str">
        <f>IFERROR(AVERAGE('SUM TIK'!R55)," ")</f>
        <v xml:space="preserve"> </v>
      </c>
      <c r="S48" s="307" t="str">
        <f>IFERROR(AVERAGE(SUMM5!R55)," ")</f>
        <v xml:space="preserve"> </v>
      </c>
      <c r="T48" s="308">
        <f t="shared" si="0"/>
        <v>0</v>
      </c>
      <c r="U48" s="309">
        <v>2</v>
      </c>
      <c r="V48" s="310"/>
      <c r="W48" s="300"/>
    </row>
    <row r="49" spans="1:23" ht="12.75" customHeight="1">
      <c r="A49" s="300"/>
      <c r="B49" s="305">
        <v>41</v>
      </c>
      <c r="C49" s="306" t="e">
        <f t="shared" si="2"/>
        <v>#REF!</v>
      </c>
      <c r="D49" s="307" t="str">
        <f>IFERROR(AVERAGE(SUMPA!R56)," ")</f>
        <v xml:space="preserve"> </v>
      </c>
      <c r="E49" s="307" t="str">
        <f>IFERROR(AVERAGE(SUMPP!R56)," ")</f>
        <v xml:space="preserve"> </v>
      </c>
      <c r="F49" s="307" t="str">
        <f>IFERROR(AVERAGE(SUMBI!R56)," ")</f>
        <v xml:space="preserve"> </v>
      </c>
      <c r="G49" s="307" t="str">
        <f>IFERROR(AVERAGE(SUMMAT!R56)," ")</f>
        <v xml:space="preserve"> </v>
      </c>
      <c r="H49" s="307" t="str">
        <f>IFERROR(AVERAGE(SUMIPAS!R56)," ")</f>
        <v xml:space="preserve"> </v>
      </c>
      <c r="I49" s="307" t="str">
        <f>IFERROR(AVERAGE(SUMPJOK!R56)," ")</f>
        <v xml:space="preserve"> </v>
      </c>
      <c r="J49" s="307" t="str">
        <f>IFERROR(AVERAGE(SUMMUSIK!R56)," ")</f>
        <v xml:space="preserve"> </v>
      </c>
      <c r="K49" s="307" t="str">
        <f>IFERROR(AVERAGE(SUMTARI!R56)," ")</f>
        <v xml:space="preserve"> </v>
      </c>
      <c r="L49" s="307" t="str">
        <f>IFERROR(AVERAGE(SUMRUPA!R56)," ")</f>
        <v xml:space="preserve"> </v>
      </c>
      <c r="M49" s="307" t="str">
        <f>IFERROR(AVERAGE(SUMTEATER!R56)," ")</f>
        <v xml:space="preserve"> </v>
      </c>
      <c r="N49" s="307" t="str">
        <f>IFERROR(AVERAGE(SUMBJ!R56)," ")</f>
        <v xml:space="preserve"> </v>
      </c>
      <c r="O49" s="307" t="str">
        <f>IFERROR(AVERAGE('SUM ING'!R56)," ")</f>
        <v xml:space="preserve"> </v>
      </c>
      <c r="P49" s="307" t="str">
        <f>IFERROR(AVERAGE('SUM FIQ'!R56)," ")</f>
        <v xml:space="preserve"> </v>
      </c>
      <c r="Q49" s="307" t="str">
        <f>IFERROR(AVERAGE('SUM LA'!R56)," ")</f>
        <v xml:space="preserve"> </v>
      </c>
      <c r="R49" s="307" t="str">
        <f>IFERROR(AVERAGE('SUM TIK'!R56)," ")</f>
        <v xml:space="preserve"> </v>
      </c>
      <c r="S49" s="307" t="str">
        <f>IFERROR(AVERAGE(SUMM5!R56)," ")</f>
        <v xml:space="preserve"> </v>
      </c>
      <c r="T49" s="308">
        <f t="shared" si="0"/>
        <v>0</v>
      </c>
      <c r="U49" s="309">
        <v>2</v>
      </c>
      <c r="V49" s="310"/>
      <c r="W49" s="300"/>
    </row>
    <row r="50" spans="1:23" ht="12.75" customHeight="1">
      <c r="A50" s="300"/>
      <c r="B50" s="305">
        <v>42</v>
      </c>
      <c r="C50" s="306" t="e">
        <f t="shared" si="2"/>
        <v>#REF!</v>
      </c>
      <c r="D50" s="307" t="str">
        <f>IFERROR(AVERAGE(SUMPA!R57)," ")</f>
        <v xml:space="preserve"> </v>
      </c>
      <c r="E50" s="307" t="str">
        <f>IFERROR(AVERAGE(SUMPP!R57)," ")</f>
        <v xml:space="preserve"> </v>
      </c>
      <c r="F50" s="307" t="str">
        <f>IFERROR(AVERAGE(SUMBI!R57)," ")</f>
        <v xml:space="preserve"> </v>
      </c>
      <c r="G50" s="307" t="str">
        <f>IFERROR(AVERAGE(SUMMAT!R57)," ")</f>
        <v xml:space="preserve"> </v>
      </c>
      <c r="H50" s="307" t="str">
        <f>IFERROR(AVERAGE(SUMIPAS!R57)," ")</f>
        <v xml:space="preserve"> </v>
      </c>
      <c r="I50" s="307" t="str">
        <f>IFERROR(AVERAGE(SUMPJOK!R57)," ")</f>
        <v xml:space="preserve"> </v>
      </c>
      <c r="J50" s="307" t="str">
        <f>IFERROR(AVERAGE(SUMMUSIK!R57)," ")</f>
        <v xml:space="preserve"> </v>
      </c>
      <c r="K50" s="307" t="str">
        <f>IFERROR(AVERAGE(SUMTARI!R57)," ")</f>
        <v xml:space="preserve"> </v>
      </c>
      <c r="L50" s="307" t="str">
        <f>IFERROR(AVERAGE(SUMRUPA!R57)," ")</f>
        <v xml:space="preserve"> </v>
      </c>
      <c r="M50" s="307" t="str">
        <f>IFERROR(AVERAGE(SUMTEATER!R57)," ")</f>
        <v xml:space="preserve"> </v>
      </c>
      <c r="N50" s="307" t="str">
        <f>IFERROR(AVERAGE(SUMBJ!R57)," ")</f>
        <v xml:space="preserve"> </v>
      </c>
      <c r="O50" s="307" t="str">
        <f>IFERROR(AVERAGE('SUM ING'!R57)," ")</f>
        <v xml:space="preserve"> </v>
      </c>
      <c r="P50" s="307" t="str">
        <f>IFERROR(AVERAGE('SUM FIQ'!R57)," ")</f>
        <v xml:space="preserve"> </v>
      </c>
      <c r="Q50" s="307" t="str">
        <f>IFERROR(AVERAGE('SUM LA'!R57)," ")</f>
        <v xml:space="preserve"> </v>
      </c>
      <c r="R50" s="307" t="str">
        <f>IFERROR(AVERAGE('SUM TIK'!R57)," ")</f>
        <v xml:space="preserve"> </v>
      </c>
      <c r="S50" s="307" t="str">
        <f>IFERROR(AVERAGE(SUMM5!R57)," ")</f>
        <v xml:space="preserve"> </v>
      </c>
      <c r="T50" s="308">
        <f t="shared" si="0"/>
        <v>0</v>
      </c>
      <c r="U50" s="309">
        <v>2</v>
      </c>
      <c r="V50" s="310"/>
      <c r="W50" s="300"/>
    </row>
    <row r="51" spans="1:23" ht="12.75" customHeight="1">
      <c r="A51" s="300"/>
      <c r="B51" s="305">
        <v>43</v>
      </c>
      <c r="C51" s="306">
        <f>'DATA PESERTA DIDIK'!D48</f>
        <v>0</v>
      </c>
      <c r="D51" s="307" t="str">
        <f>IFERROR(AVERAGE(SUMPA!R58)," ")</f>
        <v xml:space="preserve"> </v>
      </c>
      <c r="E51" s="307" t="str">
        <f>IFERROR(AVERAGE(SUMPP!R58)," ")</f>
        <v xml:space="preserve"> </v>
      </c>
      <c r="F51" s="307" t="str">
        <f>IFERROR(AVERAGE(SUMBI!R58)," ")</f>
        <v xml:space="preserve"> </v>
      </c>
      <c r="G51" s="307" t="str">
        <f>IFERROR(AVERAGE(SUMMAT!R58)," ")</f>
        <v xml:space="preserve"> </v>
      </c>
      <c r="H51" s="307" t="str">
        <f>IFERROR(AVERAGE(SUMIPAS!R58)," ")</f>
        <v xml:space="preserve"> </v>
      </c>
      <c r="I51" s="307" t="str">
        <f>IFERROR(AVERAGE(SUMPJOK!R58)," ")</f>
        <v xml:space="preserve"> </v>
      </c>
      <c r="J51" s="307" t="str">
        <f>IFERROR(AVERAGE(SUMMUSIK!R58)," ")</f>
        <v xml:space="preserve"> </v>
      </c>
      <c r="K51" s="307" t="str">
        <f>IFERROR(AVERAGE(SUMTARI!R58)," ")</f>
        <v xml:space="preserve"> </v>
      </c>
      <c r="L51" s="307" t="str">
        <f>IFERROR(AVERAGE(SUMRUPA!R58)," ")</f>
        <v xml:space="preserve"> </v>
      </c>
      <c r="M51" s="307" t="str">
        <f>IFERROR(AVERAGE(SUMTEATER!R58)," ")</f>
        <v xml:space="preserve"> </v>
      </c>
      <c r="N51" s="307" t="str">
        <f>IFERROR(AVERAGE(SUMBJ!R58)," ")</f>
        <v xml:space="preserve"> </v>
      </c>
      <c r="O51" s="307" t="str">
        <f>IFERROR(AVERAGE('SUM ING'!R58)," ")</f>
        <v xml:space="preserve"> </v>
      </c>
      <c r="P51" s="307" t="str">
        <f>IFERROR(AVERAGE('SUM FIQ'!R58)," ")</f>
        <v xml:space="preserve"> </v>
      </c>
      <c r="Q51" s="307" t="str">
        <f>IFERROR(AVERAGE('SUM LA'!R58)," ")</f>
        <v xml:space="preserve"> </v>
      </c>
      <c r="R51" s="307" t="str">
        <f>IFERROR(AVERAGE('SUM TIK'!R58)," ")</f>
        <v xml:space="preserve"> </v>
      </c>
      <c r="S51" s="307" t="str">
        <f>IFERROR(AVERAGE(SUMM5!R58)," ")</f>
        <v xml:space="preserve"> </v>
      </c>
      <c r="T51" s="308">
        <f t="shared" si="0"/>
        <v>0</v>
      </c>
      <c r="U51" s="309">
        <v>2</v>
      </c>
      <c r="V51" s="310"/>
      <c r="W51" s="300"/>
    </row>
    <row r="52" spans="1:23" ht="12.75" customHeight="1">
      <c r="A52" s="300"/>
      <c r="B52" s="305">
        <v>44</v>
      </c>
      <c r="C52" s="306">
        <f>'DATA PESERTA DIDIK'!D49</f>
        <v>0</v>
      </c>
      <c r="D52" s="307" t="str">
        <f>IFERROR(AVERAGE(SUMPA!R59)," ")</f>
        <v xml:space="preserve"> </v>
      </c>
      <c r="E52" s="307" t="str">
        <f>IFERROR(AVERAGE(SUMPP!R59)," ")</f>
        <v xml:space="preserve"> </v>
      </c>
      <c r="F52" s="307" t="str">
        <f>IFERROR(AVERAGE(SUMBI!R59)," ")</f>
        <v xml:space="preserve"> </v>
      </c>
      <c r="G52" s="307" t="str">
        <f>IFERROR(AVERAGE(SUMMAT!R59)," ")</f>
        <v xml:space="preserve"> </v>
      </c>
      <c r="H52" s="307" t="str">
        <f>IFERROR(AVERAGE(SUMIPAS!R59)," ")</f>
        <v xml:space="preserve"> </v>
      </c>
      <c r="I52" s="307" t="str">
        <f>IFERROR(AVERAGE(SUMPJOK!R59)," ")</f>
        <v xml:space="preserve"> </v>
      </c>
      <c r="J52" s="307" t="str">
        <f>IFERROR(AVERAGE(SUMMUSIK!R59)," ")</f>
        <v xml:space="preserve"> </v>
      </c>
      <c r="K52" s="307" t="str">
        <f>IFERROR(AVERAGE(SUMTARI!R59)," ")</f>
        <v xml:space="preserve"> </v>
      </c>
      <c r="L52" s="307" t="str">
        <f>IFERROR(AVERAGE(SUMRUPA!R59)," ")</f>
        <v xml:space="preserve"> </v>
      </c>
      <c r="M52" s="307" t="str">
        <f>IFERROR(AVERAGE(SUMTEATER!R59)," ")</f>
        <v xml:space="preserve"> </v>
      </c>
      <c r="N52" s="307" t="str">
        <f>IFERROR(AVERAGE(SUMBJ!R59)," ")</f>
        <v xml:space="preserve"> </v>
      </c>
      <c r="O52" s="307" t="str">
        <f>IFERROR(AVERAGE('SUM ING'!R59)," ")</f>
        <v xml:space="preserve"> </v>
      </c>
      <c r="P52" s="307" t="str">
        <f>IFERROR(AVERAGE('SUM FIQ'!R59)," ")</f>
        <v xml:space="preserve"> </v>
      </c>
      <c r="Q52" s="307" t="str">
        <f>IFERROR(AVERAGE('SUM LA'!R59)," ")</f>
        <v xml:space="preserve"> </v>
      </c>
      <c r="R52" s="307" t="str">
        <f>IFERROR(AVERAGE('SUM TIK'!R59)," ")</f>
        <v xml:space="preserve"> </v>
      </c>
      <c r="S52" s="307" t="str">
        <f>IFERROR(AVERAGE(SUMM5!R59)," ")</f>
        <v xml:space="preserve"> </v>
      </c>
      <c r="T52" s="308">
        <f t="shared" si="0"/>
        <v>0</v>
      </c>
      <c r="U52" s="309">
        <v>2</v>
      </c>
      <c r="V52" s="310"/>
      <c r="W52" s="300"/>
    </row>
    <row r="53" spans="1:23" ht="12.75" customHeight="1">
      <c r="A53" s="300"/>
      <c r="B53" s="305">
        <v>45</v>
      </c>
      <c r="C53" s="306">
        <f>'DATA PESERTA DIDIK'!D50</f>
        <v>0</v>
      </c>
      <c r="D53" s="307" t="str">
        <f>IFERROR(AVERAGE(SUMPA!R60)," ")</f>
        <v xml:space="preserve"> </v>
      </c>
      <c r="E53" s="307" t="str">
        <f>IFERROR(AVERAGE(SUMPP!R60)," ")</f>
        <v xml:space="preserve"> </v>
      </c>
      <c r="F53" s="307" t="str">
        <f>IFERROR(AVERAGE(SUMBI!R60)," ")</f>
        <v xml:space="preserve"> </v>
      </c>
      <c r="G53" s="307" t="str">
        <f>IFERROR(AVERAGE(SUMMAT!R60)," ")</f>
        <v xml:space="preserve"> </v>
      </c>
      <c r="H53" s="307" t="str">
        <f>IFERROR(AVERAGE(SUMIPAS!R60)," ")</f>
        <v xml:space="preserve"> </v>
      </c>
      <c r="I53" s="307" t="str">
        <f>IFERROR(AVERAGE(SUMPJOK!R60)," ")</f>
        <v xml:space="preserve"> </v>
      </c>
      <c r="J53" s="307" t="str">
        <f>IFERROR(AVERAGE(SUMMUSIK!R60)," ")</f>
        <v xml:space="preserve"> </v>
      </c>
      <c r="K53" s="307" t="str">
        <f>IFERROR(AVERAGE(SUMTARI!R60)," ")</f>
        <v xml:space="preserve"> </v>
      </c>
      <c r="L53" s="307" t="str">
        <f>IFERROR(AVERAGE(SUMRUPA!R60)," ")</f>
        <v xml:space="preserve"> </v>
      </c>
      <c r="M53" s="307" t="str">
        <f>IFERROR(AVERAGE(SUMTEATER!R60)," ")</f>
        <v xml:space="preserve"> </v>
      </c>
      <c r="N53" s="307" t="str">
        <f>IFERROR(AVERAGE(SUMBJ!R60)," ")</f>
        <v xml:space="preserve"> </v>
      </c>
      <c r="O53" s="307" t="str">
        <f>IFERROR(AVERAGE('SUM ING'!R60)," ")</f>
        <v xml:space="preserve"> </v>
      </c>
      <c r="P53" s="307" t="str">
        <f>IFERROR(AVERAGE('SUM FIQ'!R60)," ")</f>
        <v xml:space="preserve"> </v>
      </c>
      <c r="Q53" s="307" t="str">
        <f>IFERROR(AVERAGE('SUM LA'!R60)," ")</f>
        <v xml:space="preserve"> </v>
      </c>
      <c r="R53" s="307" t="str">
        <f>IFERROR(AVERAGE('SUM TIK'!R60)," ")</f>
        <v xml:space="preserve"> </v>
      </c>
      <c r="S53" s="307" t="str">
        <f>IFERROR(AVERAGE(SUMM5!R60)," ")</f>
        <v xml:space="preserve"> </v>
      </c>
      <c r="T53" s="308">
        <f t="shared" si="0"/>
        <v>0</v>
      </c>
      <c r="U53" s="309">
        <v>2</v>
      </c>
      <c r="V53" s="310"/>
      <c r="W53" s="300"/>
    </row>
    <row r="54" spans="1:23" ht="12.75" customHeight="1">
      <c r="A54" s="300"/>
      <c r="B54" s="305">
        <v>46</v>
      </c>
      <c r="C54" s="306">
        <f>'DATA PESERTA DIDIK'!D51</f>
        <v>0</v>
      </c>
      <c r="D54" s="307" t="str">
        <f>IFERROR(AVERAGE(SUMPA!R61)," ")</f>
        <v xml:space="preserve"> </v>
      </c>
      <c r="E54" s="307" t="str">
        <f>IFERROR(AVERAGE(SUMPP!R61)," ")</f>
        <v xml:space="preserve"> </v>
      </c>
      <c r="F54" s="307" t="str">
        <f>IFERROR(AVERAGE(SUMBI!R61)," ")</f>
        <v xml:space="preserve"> </v>
      </c>
      <c r="G54" s="307" t="str">
        <f>IFERROR(AVERAGE(SUMMAT!R61)," ")</f>
        <v xml:space="preserve"> </v>
      </c>
      <c r="H54" s="307" t="str">
        <f>IFERROR(AVERAGE(SUMIPAS!R61)," ")</f>
        <v xml:space="preserve"> </v>
      </c>
      <c r="I54" s="307" t="str">
        <f>IFERROR(AVERAGE(SUMPJOK!R61)," ")</f>
        <v xml:space="preserve"> </v>
      </c>
      <c r="J54" s="307" t="str">
        <f>IFERROR(AVERAGE(SUMMUSIK!R61)," ")</f>
        <v xml:space="preserve"> </v>
      </c>
      <c r="K54" s="307" t="str">
        <f>IFERROR(AVERAGE(SUMTARI!R61)," ")</f>
        <v xml:space="preserve"> </v>
      </c>
      <c r="L54" s="307" t="str">
        <f>IFERROR(AVERAGE(SUMRUPA!R61)," ")</f>
        <v xml:space="preserve"> </v>
      </c>
      <c r="M54" s="307" t="str">
        <f>IFERROR(AVERAGE(SUMTEATER!R61)," ")</f>
        <v xml:space="preserve"> </v>
      </c>
      <c r="N54" s="307" t="str">
        <f>IFERROR(AVERAGE(SUMBJ!R61)," ")</f>
        <v xml:space="preserve"> </v>
      </c>
      <c r="O54" s="307" t="str">
        <f>IFERROR(AVERAGE('SUM ING'!R61)," ")</f>
        <v xml:space="preserve"> </v>
      </c>
      <c r="P54" s="307" t="str">
        <f>IFERROR(AVERAGE('SUM FIQ'!R61)," ")</f>
        <v xml:space="preserve"> </v>
      </c>
      <c r="Q54" s="307" t="str">
        <f>IFERROR(AVERAGE('SUM LA'!R61)," ")</f>
        <v xml:space="preserve"> </v>
      </c>
      <c r="R54" s="307" t="str">
        <f>IFERROR(AVERAGE('SUM TIK'!R61)," ")</f>
        <v xml:space="preserve"> </v>
      </c>
      <c r="S54" s="307" t="str">
        <f>IFERROR(AVERAGE(SUMM5!R61)," ")</f>
        <v xml:space="preserve"> </v>
      </c>
      <c r="T54" s="308">
        <f t="shared" si="0"/>
        <v>0</v>
      </c>
      <c r="U54" s="309">
        <v>2</v>
      </c>
      <c r="V54" s="310"/>
      <c r="W54" s="300"/>
    </row>
    <row r="55" spans="1:23" ht="12.75" customHeight="1">
      <c r="A55" s="300"/>
      <c r="B55" s="305">
        <v>47</v>
      </c>
      <c r="C55" s="306">
        <f>'DATA PESERTA DIDIK'!D52</f>
        <v>0</v>
      </c>
      <c r="D55" s="307" t="str">
        <f>IFERROR(AVERAGE(SUMPA!R62)," ")</f>
        <v xml:space="preserve"> </v>
      </c>
      <c r="E55" s="307" t="str">
        <f>IFERROR(AVERAGE(SUMPP!R62)," ")</f>
        <v xml:space="preserve"> </v>
      </c>
      <c r="F55" s="307" t="str">
        <f>IFERROR(AVERAGE(SUMBI!R62)," ")</f>
        <v xml:space="preserve"> </v>
      </c>
      <c r="G55" s="307" t="str">
        <f>IFERROR(AVERAGE(SUMMAT!R62)," ")</f>
        <v xml:space="preserve"> </v>
      </c>
      <c r="H55" s="307" t="str">
        <f>IFERROR(AVERAGE(SUMIPAS!R62)," ")</f>
        <v xml:space="preserve"> </v>
      </c>
      <c r="I55" s="307" t="str">
        <f>IFERROR(AVERAGE(SUMPJOK!R62)," ")</f>
        <v xml:space="preserve"> </v>
      </c>
      <c r="J55" s="307" t="str">
        <f>IFERROR(AVERAGE(SUMMUSIK!R62)," ")</f>
        <v xml:space="preserve"> </v>
      </c>
      <c r="K55" s="307" t="str">
        <f>IFERROR(AVERAGE(SUMTARI!R62)," ")</f>
        <v xml:space="preserve"> </v>
      </c>
      <c r="L55" s="307" t="str">
        <f>IFERROR(AVERAGE(SUMRUPA!R62)," ")</f>
        <v xml:space="preserve"> </v>
      </c>
      <c r="M55" s="307" t="str">
        <f>IFERROR(AVERAGE(SUMTEATER!R62)," ")</f>
        <v xml:space="preserve"> </v>
      </c>
      <c r="N55" s="307" t="str">
        <f>IFERROR(AVERAGE(SUMBJ!R62)," ")</f>
        <v xml:space="preserve"> </v>
      </c>
      <c r="O55" s="307" t="str">
        <f>IFERROR(AVERAGE('SUM ING'!R62)," ")</f>
        <v xml:space="preserve"> </v>
      </c>
      <c r="P55" s="307" t="str">
        <f>IFERROR(AVERAGE('SUM FIQ'!R62)," ")</f>
        <v xml:space="preserve"> </v>
      </c>
      <c r="Q55" s="307" t="str">
        <f>IFERROR(AVERAGE('SUM LA'!R62)," ")</f>
        <v xml:space="preserve"> </v>
      </c>
      <c r="R55" s="307" t="str">
        <f>IFERROR(AVERAGE('SUM TIK'!R62)," ")</f>
        <v xml:space="preserve"> </v>
      </c>
      <c r="S55" s="307" t="str">
        <f>IFERROR(AVERAGE(SUMM5!R62)," ")</f>
        <v xml:space="preserve"> </v>
      </c>
      <c r="T55" s="308">
        <f t="shared" si="0"/>
        <v>0</v>
      </c>
      <c r="U55" s="309">
        <v>2</v>
      </c>
      <c r="V55" s="310"/>
      <c r="W55" s="300"/>
    </row>
    <row r="56" spans="1:23" ht="12.75" customHeight="1">
      <c r="A56" s="300"/>
      <c r="B56" s="305">
        <v>48</v>
      </c>
      <c r="C56" s="306">
        <f>'DATA PESERTA DIDIK'!D53</f>
        <v>0</v>
      </c>
      <c r="D56" s="307" t="str">
        <f>IFERROR(AVERAGE(SUMPA!R63)," ")</f>
        <v xml:space="preserve"> </v>
      </c>
      <c r="E56" s="307" t="str">
        <f>IFERROR(AVERAGE(SUMPP!R63)," ")</f>
        <v xml:space="preserve"> </v>
      </c>
      <c r="F56" s="307" t="str">
        <f>IFERROR(AVERAGE(SUMBI!R63)," ")</f>
        <v xml:space="preserve"> </v>
      </c>
      <c r="G56" s="307" t="str">
        <f>IFERROR(AVERAGE(SUMMAT!R63)," ")</f>
        <v xml:space="preserve"> </v>
      </c>
      <c r="H56" s="307" t="str">
        <f>IFERROR(AVERAGE(SUMIPAS!R63)," ")</f>
        <v xml:space="preserve"> </v>
      </c>
      <c r="I56" s="307" t="str">
        <f>IFERROR(AVERAGE(SUMPJOK!R63)," ")</f>
        <v xml:space="preserve"> </v>
      </c>
      <c r="J56" s="307" t="str">
        <f>IFERROR(AVERAGE(SUMMUSIK!R63)," ")</f>
        <v xml:space="preserve"> </v>
      </c>
      <c r="K56" s="307" t="str">
        <f>IFERROR(AVERAGE(SUMTARI!R63)," ")</f>
        <v xml:space="preserve"> </v>
      </c>
      <c r="L56" s="307" t="str">
        <f>IFERROR(AVERAGE(SUMRUPA!R63)," ")</f>
        <v xml:space="preserve"> </v>
      </c>
      <c r="M56" s="307" t="str">
        <f>IFERROR(AVERAGE(SUMTEATER!R63)," ")</f>
        <v xml:space="preserve"> </v>
      </c>
      <c r="N56" s="307" t="str">
        <f>IFERROR(AVERAGE(SUMBJ!R63)," ")</f>
        <v xml:space="preserve"> </v>
      </c>
      <c r="O56" s="307" t="str">
        <f>IFERROR(AVERAGE('SUM ING'!R63)," ")</f>
        <v xml:space="preserve"> </v>
      </c>
      <c r="P56" s="307" t="str">
        <f>IFERROR(AVERAGE('SUM FIQ'!R63)," ")</f>
        <v xml:space="preserve"> </v>
      </c>
      <c r="Q56" s="307" t="str">
        <f>IFERROR(AVERAGE('SUM LA'!R63)," ")</f>
        <v xml:space="preserve"> </v>
      </c>
      <c r="R56" s="307" t="str">
        <f>IFERROR(AVERAGE('SUM TIK'!R63)," ")</f>
        <v xml:space="preserve"> </v>
      </c>
      <c r="S56" s="307" t="str">
        <f>IFERROR(AVERAGE(SUMM5!R63)," ")</f>
        <v xml:space="preserve"> </v>
      </c>
      <c r="T56" s="308">
        <f t="shared" si="0"/>
        <v>0</v>
      </c>
      <c r="U56" s="309">
        <v>2</v>
      </c>
      <c r="V56" s="310"/>
      <c r="W56" s="300"/>
    </row>
    <row r="57" spans="1:23" ht="12.75" customHeight="1">
      <c r="A57" s="300"/>
      <c r="B57" s="305">
        <v>49</v>
      </c>
      <c r="C57" s="306">
        <f>'DATA PESERTA DIDIK'!D54</f>
        <v>0</v>
      </c>
      <c r="D57" s="307" t="str">
        <f>IFERROR(AVERAGE(SUMPA!R64)," ")</f>
        <v xml:space="preserve"> </v>
      </c>
      <c r="E57" s="307" t="str">
        <f>IFERROR(AVERAGE(SUMPP!R64)," ")</f>
        <v xml:space="preserve"> </v>
      </c>
      <c r="F57" s="307" t="str">
        <f>IFERROR(AVERAGE(SUMBI!R64)," ")</f>
        <v xml:space="preserve"> </v>
      </c>
      <c r="G57" s="307" t="str">
        <f>IFERROR(AVERAGE(SUMMAT!R64)," ")</f>
        <v xml:space="preserve"> </v>
      </c>
      <c r="H57" s="307" t="str">
        <f>IFERROR(AVERAGE(SUMIPAS!R64)," ")</f>
        <v xml:space="preserve"> </v>
      </c>
      <c r="I57" s="307" t="str">
        <f>IFERROR(AVERAGE(SUMPJOK!R64)," ")</f>
        <v xml:space="preserve"> </v>
      </c>
      <c r="J57" s="307" t="str">
        <f>IFERROR(AVERAGE(SUMMUSIK!R64)," ")</f>
        <v xml:space="preserve"> </v>
      </c>
      <c r="K57" s="307" t="str">
        <f>IFERROR(AVERAGE(SUMTARI!R64)," ")</f>
        <v xml:space="preserve"> </v>
      </c>
      <c r="L57" s="307" t="str">
        <f>IFERROR(AVERAGE(SUMRUPA!R64)," ")</f>
        <v xml:space="preserve"> </v>
      </c>
      <c r="M57" s="307" t="str">
        <f>IFERROR(AVERAGE(SUMTEATER!R64)," ")</f>
        <v xml:space="preserve"> </v>
      </c>
      <c r="N57" s="307" t="str">
        <f>IFERROR(AVERAGE(SUMBJ!R64)," ")</f>
        <v xml:space="preserve"> </v>
      </c>
      <c r="O57" s="307" t="str">
        <f>IFERROR(AVERAGE('SUM ING'!R64)," ")</f>
        <v xml:space="preserve"> </v>
      </c>
      <c r="P57" s="307" t="str">
        <f>IFERROR(AVERAGE('SUM FIQ'!R64)," ")</f>
        <v xml:space="preserve"> </v>
      </c>
      <c r="Q57" s="307" t="str">
        <f>IFERROR(AVERAGE('SUM LA'!R64)," ")</f>
        <v xml:space="preserve"> </v>
      </c>
      <c r="R57" s="307" t="str">
        <f>IFERROR(AVERAGE('SUM TIK'!R64)," ")</f>
        <v xml:space="preserve"> </v>
      </c>
      <c r="S57" s="307" t="str">
        <f>IFERROR(AVERAGE(SUMM5!R64)," ")</f>
        <v xml:space="preserve"> </v>
      </c>
      <c r="T57" s="308">
        <f t="shared" si="0"/>
        <v>0</v>
      </c>
      <c r="U57" s="309">
        <v>2</v>
      </c>
      <c r="V57" s="310"/>
      <c r="W57" s="300"/>
    </row>
    <row r="58" spans="1:23" ht="12.75" customHeight="1">
      <c r="A58" s="300"/>
      <c r="B58" s="305">
        <v>50</v>
      </c>
      <c r="C58" s="306">
        <f>'DATA PESERTA DIDIK'!D55</f>
        <v>0</v>
      </c>
      <c r="D58" s="307" t="str">
        <f>IFERROR(AVERAGE(SUMPA!R65)," ")</f>
        <v xml:space="preserve"> </v>
      </c>
      <c r="E58" s="307" t="str">
        <f>IFERROR(AVERAGE(SUMPP!R65)," ")</f>
        <v xml:space="preserve"> </v>
      </c>
      <c r="F58" s="307" t="str">
        <f>IFERROR(AVERAGE(SUMBI!R65)," ")</f>
        <v xml:space="preserve"> </v>
      </c>
      <c r="G58" s="307" t="str">
        <f>IFERROR(AVERAGE(SUMMAT!R65)," ")</f>
        <v xml:space="preserve"> </v>
      </c>
      <c r="H58" s="307" t="str">
        <f>IFERROR(AVERAGE(SUMIPAS!R65)," ")</f>
        <v xml:space="preserve"> </v>
      </c>
      <c r="I58" s="307" t="str">
        <f>IFERROR(AVERAGE(SUMPJOK!R65)," ")</f>
        <v xml:space="preserve"> </v>
      </c>
      <c r="J58" s="307" t="str">
        <f>IFERROR(AVERAGE(SUMMUSIK!R65)," ")</f>
        <v xml:space="preserve"> </v>
      </c>
      <c r="K58" s="307" t="str">
        <f>IFERROR(AVERAGE(SUMTARI!R65)," ")</f>
        <v xml:space="preserve"> </v>
      </c>
      <c r="L58" s="307" t="str">
        <f>IFERROR(AVERAGE(SUMRUPA!R65)," ")</f>
        <v xml:space="preserve"> </v>
      </c>
      <c r="M58" s="307" t="str">
        <f>IFERROR(AVERAGE(SUMTEATER!R65)," ")</f>
        <v xml:space="preserve"> </v>
      </c>
      <c r="N58" s="307" t="str">
        <f>IFERROR(AVERAGE(SUMBJ!R65)," ")</f>
        <v xml:space="preserve"> </v>
      </c>
      <c r="O58" s="307" t="str">
        <f>IFERROR(AVERAGE('SUM ING'!R65)," ")</f>
        <v xml:space="preserve"> </v>
      </c>
      <c r="P58" s="307" t="str">
        <f>IFERROR(AVERAGE('SUM FIQ'!R65)," ")</f>
        <v xml:space="preserve"> </v>
      </c>
      <c r="Q58" s="307" t="str">
        <f>IFERROR(AVERAGE('SUM LA'!R65)," ")</f>
        <v xml:space="preserve"> </v>
      </c>
      <c r="R58" s="307" t="str">
        <f>IFERROR(AVERAGE('SUM TIK'!R65)," ")</f>
        <v xml:space="preserve"> </v>
      </c>
      <c r="S58" s="307" t="str">
        <f>IFERROR(AVERAGE(SUMM5!R65)," ")</f>
        <v xml:space="preserve"> </v>
      </c>
      <c r="T58" s="308">
        <f t="shared" si="0"/>
        <v>0</v>
      </c>
      <c r="U58" s="309">
        <v>2</v>
      </c>
      <c r="V58" s="310"/>
      <c r="W58" s="300"/>
    </row>
    <row r="59" spans="1:23" ht="12.75" customHeight="1">
      <c r="A59" s="300"/>
      <c r="B59" s="573" t="s">
        <v>324</v>
      </c>
      <c r="C59" s="472"/>
      <c r="D59" s="311">
        <v>85.391666670000006</v>
      </c>
      <c r="E59" s="311">
        <v>76.533333330000005</v>
      </c>
      <c r="F59" s="311">
        <v>78.222222220000006</v>
      </c>
      <c r="G59" s="311">
        <v>82.222222220000006</v>
      </c>
      <c r="H59" s="311">
        <v>75.5</v>
      </c>
      <c r="I59" s="311">
        <v>84.333333330000002</v>
      </c>
      <c r="J59" s="311">
        <v>72.111111109999996</v>
      </c>
      <c r="K59" s="311">
        <v>77.666666669999998</v>
      </c>
      <c r="L59" s="311">
        <v>85.555555560000002</v>
      </c>
      <c r="M59" s="311">
        <v>76.888888890000004</v>
      </c>
      <c r="N59" s="311">
        <v>74.222222220000006</v>
      </c>
      <c r="O59" s="311">
        <v>84.333333330000002</v>
      </c>
      <c r="P59" s="311" t="s">
        <v>138</v>
      </c>
      <c r="Q59" s="311" t="s">
        <v>138</v>
      </c>
      <c r="R59" s="311" t="s">
        <v>138</v>
      </c>
      <c r="S59" s="311" t="s">
        <v>138</v>
      </c>
      <c r="T59" s="311">
        <f>AVERAGEIF(T9:T58,"&gt;0")</f>
        <v>1114.1778401361735</v>
      </c>
      <c r="U59" s="311"/>
      <c r="V59" s="311"/>
      <c r="W59" s="312"/>
    </row>
    <row r="60" spans="1:23" ht="12.75" customHeight="1">
      <c r="A60" s="300"/>
      <c r="B60" s="300"/>
      <c r="C60" s="300" t="s">
        <v>378</v>
      </c>
      <c r="D60" s="313">
        <f t="shared" ref="D60:T60" si="3">MIN(D9:D58)</f>
        <v>85.375</v>
      </c>
      <c r="E60" s="313">
        <f t="shared" si="3"/>
        <v>73.523809523809533</v>
      </c>
      <c r="F60" s="313">
        <f t="shared" si="3"/>
        <v>78.904761904761912</v>
      </c>
      <c r="G60" s="313">
        <f t="shared" si="3"/>
        <v>80.708333333333329</v>
      </c>
      <c r="H60" s="313">
        <f t="shared" si="3"/>
        <v>70.714285714285722</v>
      </c>
      <c r="I60" s="313">
        <f t="shared" si="3"/>
        <v>81.86666666666666</v>
      </c>
      <c r="J60" s="313">
        <f t="shared" si="3"/>
        <v>0</v>
      </c>
      <c r="K60" s="313">
        <f t="shared" si="3"/>
        <v>0</v>
      </c>
      <c r="L60" s="313">
        <f t="shared" si="3"/>
        <v>82.1111111111111</v>
      </c>
      <c r="M60" s="313">
        <f t="shared" si="3"/>
        <v>0</v>
      </c>
      <c r="N60" s="313">
        <f t="shared" si="3"/>
        <v>79.166666666666671</v>
      </c>
      <c r="O60" s="313">
        <f t="shared" si="3"/>
        <v>75.083333333333329</v>
      </c>
      <c r="P60" s="313">
        <f t="shared" si="3"/>
        <v>84.625</v>
      </c>
      <c r="Q60" s="313">
        <f t="shared" si="3"/>
        <v>89.238095238095241</v>
      </c>
      <c r="R60" s="313">
        <f t="shared" si="3"/>
        <v>83.06547619047619</v>
      </c>
      <c r="S60" s="313">
        <f t="shared" si="3"/>
        <v>0</v>
      </c>
      <c r="T60" s="313">
        <f t="shared" si="3"/>
        <v>0</v>
      </c>
      <c r="U60" s="314"/>
      <c r="V60" s="312"/>
      <c r="W60" s="312"/>
    </row>
    <row r="61" spans="1:23" ht="12.75" customHeight="1">
      <c r="A61" s="300"/>
      <c r="B61" s="300"/>
      <c r="C61" s="300" t="s">
        <v>379</v>
      </c>
      <c r="D61" s="313">
        <f t="shared" ref="D61:T61" si="4">MAX(D9:D58)</f>
        <v>99.362499999999997</v>
      </c>
      <c r="E61" s="313">
        <f t="shared" si="4"/>
        <v>99.142857142857153</v>
      </c>
      <c r="F61" s="313">
        <f t="shared" si="4"/>
        <v>95.031746031746025</v>
      </c>
      <c r="G61" s="313">
        <f t="shared" si="4"/>
        <v>100</v>
      </c>
      <c r="H61" s="313">
        <f t="shared" si="4"/>
        <v>99.533333333333346</v>
      </c>
      <c r="I61" s="313">
        <f t="shared" si="4"/>
        <v>95.666666666666671</v>
      </c>
      <c r="J61" s="313">
        <f t="shared" si="4"/>
        <v>0</v>
      </c>
      <c r="K61" s="313">
        <f t="shared" si="4"/>
        <v>0</v>
      </c>
      <c r="L61" s="313">
        <f t="shared" si="4"/>
        <v>98.8888888888889</v>
      </c>
      <c r="M61" s="313">
        <f t="shared" si="4"/>
        <v>0</v>
      </c>
      <c r="N61" s="313">
        <f t="shared" si="4"/>
        <v>96.5</v>
      </c>
      <c r="O61" s="313">
        <f t="shared" si="4"/>
        <v>98.130952614285931</v>
      </c>
      <c r="P61" s="313">
        <f t="shared" si="4"/>
        <v>99.708333333333329</v>
      </c>
      <c r="Q61" s="313">
        <f t="shared" si="4"/>
        <v>96.666666666666671</v>
      </c>
      <c r="R61" s="313">
        <f t="shared" si="4"/>
        <v>97.404761904761912</v>
      </c>
      <c r="S61" s="313">
        <f t="shared" si="4"/>
        <v>0</v>
      </c>
      <c r="T61" s="313">
        <f t="shared" si="4"/>
        <v>1164.0498018206351</v>
      </c>
      <c r="U61" s="314"/>
      <c r="V61" s="312"/>
      <c r="W61" s="312"/>
    </row>
    <row r="62" spans="1:23" ht="12.75" customHeight="1">
      <c r="A62" s="300"/>
      <c r="B62" s="300"/>
      <c r="C62" s="300"/>
      <c r="D62" s="300"/>
      <c r="E62" s="300"/>
      <c r="F62" s="300"/>
      <c r="G62" s="300"/>
      <c r="H62" s="300"/>
      <c r="I62" s="300"/>
      <c r="J62" s="300"/>
      <c r="K62" s="300"/>
      <c r="L62" s="300"/>
      <c r="M62" s="300"/>
      <c r="N62" s="300"/>
      <c r="O62" s="300"/>
      <c r="P62" s="300"/>
      <c r="Q62" s="300"/>
      <c r="R62" s="300"/>
      <c r="S62" s="300"/>
      <c r="T62" s="314"/>
      <c r="U62" s="314"/>
      <c r="V62" s="312"/>
      <c r="W62" s="312"/>
    </row>
    <row r="63" spans="1:23" ht="15.75" customHeight="1"/>
    <row r="64" spans="1:2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6">
    <mergeCell ref="B59:C59"/>
    <mergeCell ref="U6:U8"/>
    <mergeCell ref="V5:V8"/>
    <mergeCell ref="D6:D7"/>
    <mergeCell ref="E6:E7"/>
    <mergeCell ref="J6:J7"/>
    <mergeCell ref="K6:K7"/>
    <mergeCell ref="L6:L7"/>
    <mergeCell ref="F6:F7"/>
    <mergeCell ref="G6:G7"/>
    <mergeCell ref="H6:H7"/>
    <mergeCell ref="I6:I7"/>
    <mergeCell ref="M6:M7"/>
    <mergeCell ref="N6:N7"/>
    <mergeCell ref="B1:V1"/>
    <mergeCell ref="B2:V2"/>
    <mergeCell ref="B3:V3"/>
    <mergeCell ref="D5:U5"/>
    <mergeCell ref="Q6:Q7"/>
    <mergeCell ref="O6:O7"/>
    <mergeCell ref="P6:P7"/>
    <mergeCell ref="R6:R7"/>
    <mergeCell ref="S6:S7"/>
    <mergeCell ref="T6:T8"/>
    <mergeCell ref="B5:B8"/>
    <mergeCell ref="C5:C8"/>
  </mergeCells>
  <dataValidations count="1">
    <dataValidation type="list" allowBlank="1" showErrorMessage="1" sqref="V9:V58">
      <formula1>"Naik,Tidak Naik"</formula1>
    </dataValidation>
  </dataValidations>
  <pageMargins left="0.7" right="0.26" top="0.25" bottom="0.25" header="0" footer="0"/>
  <pageSetup paperSize="9" orientation="landscape"/>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H116"/>
  <sheetViews>
    <sheetView topLeftCell="A49" zoomScale="60" zoomScaleNormal="60" workbookViewId="0">
      <selection activeCell="F53" sqref="F53:L53"/>
    </sheetView>
  </sheetViews>
  <sheetFormatPr defaultColWidth="14.42578125" defaultRowHeight="15" customHeight="1"/>
  <cols>
    <col min="1" max="1" width="3" customWidth="1"/>
    <col min="2" max="2" width="5" customWidth="1"/>
    <col min="3" max="3" width="20.85546875" customWidth="1"/>
    <col min="4" max="4" width="2.85546875" customWidth="1"/>
    <col min="5" max="5" width="10.140625" customWidth="1"/>
    <col min="6" max="7" width="12.7109375" customWidth="1"/>
    <col min="8" max="8" width="5.7109375" customWidth="1"/>
    <col min="9" max="10" width="8.7109375" customWidth="1"/>
    <col min="11" max="11" width="2.5703125" customWidth="1"/>
    <col min="12" max="12" width="17" customWidth="1"/>
    <col min="13" max="34" width="5.85546875" customWidth="1"/>
  </cols>
  <sheetData>
    <row r="1" spans="1:34" ht="18">
      <c r="A1" s="315"/>
      <c r="B1" s="635" t="s">
        <v>380</v>
      </c>
      <c r="C1" s="510"/>
      <c r="D1" s="510"/>
      <c r="E1" s="510"/>
      <c r="F1" s="510"/>
      <c r="G1" s="510"/>
      <c r="H1" s="510"/>
      <c r="I1" s="510"/>
      <c r="J1" s="510"/>
      <c r="K1" s="510"/>
      <c r="L1" s="508"/>
      <c r="M1" s="316"/>
      <c r="N1" s="316"/>
      <c r="O1" s="316"/>
      <c r="P1" s="316"/>
      <c r="Q1" s="316"/>
      <c r="R1" s="316"/>
      <c r="S1" s="316"/>
      <c r="T1" s="316"/>
      <c r="U1" s="316"/>
      <c r="V1" s="316"/>
      <c r="W1" s="316"/>
      <c r="X1" s="316"/>
      <c r="Y1" s="316"/>
      <c r="Z1" s="316"/>
      <c r="AA1" s="316"/>
      <c r="AB1" s="316"/>
      <c r="AC1" s="316"/>
      <c r="AD1" s="316"/>
      <c r="AE1" s="316"/>
      <c r="AF1" s="316"/>
      <c r="AG1" s="316"/>
      <c r="AH1" s="316"/>
    </row>
    <row r="2" spans="1:34" ht="18">
      <c r="A2" s="315"/>
      <c r="B2" s="635"/>
      <c r="C2" s="510"/>
      <c r="D2" s="510"/>
      <c r="E2" s="510"/>
      <c r="F2" s="510"/>
      <c r="G2" s="510"/>
      <c r="H2" s="510"/>
      <c r="I2" s="510"/>
      <c r="J2" s="510"/>
      <c r="K2" s="510"/>
      <c r="L2" s="508"/>
      <c r="M2" s="316"/>
      <c r="N2" s="317">
        <v>31</v>
      </c>
      <c r="O2" s="316"/>
      <c r="P2" s="316"/>
      <c r="Q2" s="316"/>
      <c r="R2" s="316"/>
      <c r="S2" s="316"/>
      <c r="T2" s="316"/>
      <c r="U2" s="316"/>
      <c r="V2" s="316"/>
      <c r="W2" s="316"/>
      <c r="X2" s="316"/>
      <c r="Y2" s="316"/>
      <c r="Z2" s="316"/>
      <c r="AA2" s="316"/>
      <c r="AB2" s="316"/>
      <c r="AC2" s="316"/>
      <c r="AD2" s="316"/>
      <c r="AE2" s="316"/>
      <c r="AF2" s="316"/>
      <c r="AG2" s="316"/>
      <c r="AH2" s="316"/>
    </row>
    <row r="3" spans="1:34" ht="15.75">
      <c r="A3" s="315"/>
      <c r="B3" s="315"/>
      <c r="C3" s="315"/>
      <c r="D3" s="315"/>
      <c r="E3" s="315"/>
      <c r="F3" s="315"/>
      <c r="G3" s="315"/>
      <c r="H3" s="315"/>
      <c r="I3" s="315"/>
      <c r="J3" s="315"/>
      <c r="K3" s="315"/>
      <c r="L3" s="315"/>
      <c r="M3" s="316"/>
      <c r="N3" s="316"/>
      <c r="O3" s="316"/>
      <c r="P3" s="316"/>
      <c r="Q3" s="316"/>
      <c r="R3" s="316"/>
      <c r="S3" s="316"/>
      <c r="T3" s="316"/>
      <c r="U3" s="316"/>
      <c r="V3" s="316"/>
      <c r="W3" s="316"/>
      <c r="X3" s="316"/>
      <c r="Y3" s="316"/>
      <c r="Z3" s="316"/>
      <c r="AA3" s="316"/>
      <c r="AB3" s="316"/>
      <c r="AC3" s="316"/>
      <c r="AD3" s="316"/>
      <c r="AE3" s="316"/>
      <c r="AF3" s="316"/>
      <c r="AG3" s="316"/>
      <c r="AH3" s="316"/>
    </row>
    <row r="4" spans="1:34" ht="15.75">
      <c r="A4" s="315"/>
      <c r="B4" s="315"/>
      <c r="C4" s="315"/>
      <c r="D4" s="315"/>
      <c r="E4" s="315"/>
      <c r="F4" s="315"/>
      <c r="G4" s="315"/>
      <c r="H4" s="315"/>
      <c r="I4" s="315"/>
      <c r="J4" s="315"/>
      <c r="K4" s="315"/>
      <c r="L4" s="315"/>
      <c r="M4" s="316"/>
      <c r="N4" s="316"/>
      <c r="O4" s="316"/>
      <c r="P4" s="316"/>
      <c r="Q4" s="316"/>
      <c r="R4" s="316"/>
      <c r="S4" s="316"/>
      <c r="T4" s="316"/>
      <c r="U4" s="316"/>
      <c r="V4" s="316"/>
      <c r="W4" s="316"/>
      <c r="X4" s="316"/>
      <c r="Y4" s="316"/>
      <c r="Z4" s="316"/>
      <c r="AA4" s="316"/>
      <c r="AB4" s="316"/>
      <c r="AC4" s="316"/>
      <c r="AD4" s="316"/>
      <c r="AE4" s="316"/>
      <c r="AF4" s="316"/>
      <c r="AG4" s="316"/>
      <c r="AH4" s="316"/>
    </row>
    <row r="5" spans="1:34" ht="15.75">
      <c r="A5" s="315"/>
      <c r="B5" s="318" t="s">
        <v>213</v>
      </c>
      <c r="C5" s="319"/>
      <c r="D5" s="319" t="s">
        <v>88</v>
      </c>
      <c r="E5" s="636" t="str">
        <f>VLOOKUP($N$2,'DATA PESERTA DIDIK'!$A$6:$D$55,4,0)</f>
        <v>VARIO RAUF WILUTOMO</v>
      </c>
      <c r="F5" s="636"/>
      <c r="G5" s="636"/>
      <c r="H5" s="636"/>
      <c r="I5" s="315" t="s">
        <v>106</v>
      </c>
      <c r="J5" s="315"/>
      <c r="K5" s="315" t="s">
        <v>88</v>
      </c>
      <c r="L5" s="318" t="str">
        <f>HOME!H23 &amp; HOME!H24</f>
        <v>4C</v>
      </c>
      <c r="M5" s="316"/>
      <c r="N5" s="316"/>
      <c r="O5" s="316"/>
      <c r="P5" s="316"/>
      <c r="Q5" s="316"/>
      <c r="R5" s="316"/>
      <c r="S5" s="316"/>
      <c r="T5" s="316"/>
      <c r="U5" s="316"/>
      <c r="V5" s="316"/>
      <c r="W5" s="316"/>
      <c r="X5" s="316"/>
      <c r="Y5" s="316"/>
      <c r="Z5" s="316"/>
      <c r="AA5" s="316"/>
      <c r="AB5" s="316"/>
      <c r="AC5" s="316"/>
      <c r="AD5" s="316"/>
      <c r="AE5" s="316"/>
      <c r="AF5" s="316"/>
      <c r="AG5" s="316"/>
      <c r="AH5" s="316"/>
    </row>
    <row r="6" spans="1:34" ht="15.75">
      <c r="A6" s="315"/>
      <c r="B6" s="318" t="s">
        <v>247</v>
      </c>
      <c r="C6" s="319"/>
      <c r="D6" s="319" t="s">
        <v>88</v>
      </c>
      <c r="E6" s="636">
        <f>VLOOKUP($N$2,'DATA PESERTA DIDIK'!$A$6:$D$55,2,0)</f>
        <v>1846</v>
      </c>
      <c r="F6" s="510"/>
      <c r="G6" s="508"/>
      <c r="H6" s="315"/>
      <c r="I6" s="315" t="s">
        <v>108</v>
      </c>
      <c r="J6" s="315"/>
      <c r="K6" s="315" t="s">
        <v>88</v>
      </c>
      <c r="L6" s="315" t="str">
        <f>HOME!H25</f>
        <v>Fase B</v>
      </c>
      <c r="M6" s="316"/>
      <c r="N6" s="316"/>
      <c r="O6" s="316"/>
      <c r="P6" s="316"/>
      <c r="Q6" s="316"/>
      <c r="R6" s="316"/>
      <c r="S6" s="316"/>
      <c r="T6" s="316"/>
      <c r="U6" s="316"/>
      <c r="V6" s="316"/>
      <c r="W6" s="316"/>
      <c r="X6" s="316"/>
      <c r="Y6" s="316"/>
      <c r="Z6" s="316"/>
      <c r="AA6" s="316"/>
      <c r="AB6" s="316"/>
      <c r="AC6" s="316"/>
      <c r="AD6" s="316"/>
      <c r="AE6" s="316"/>
      <c r="AF6" s="316"/>
      <c r="AG6" s="316"/>
      <c r="AH6" s="316"/>
    </row>
    <row r="7" spans="1:34" ht="15.75">
      <c r="A7" s="315"/>
      <c r="B7" s="318" t="s">
        <v>154</v>
      </c>
      <c r="C7" s="315"/>
      <c r="D7" s="319" t="s">
        <v>88</v>
      </c>
      <c r="E7" s="636" t="str">
        <f>VLOOKUP($N$2,'DATA PESERTA DIDIK'!$A$6:$D$55,3,0)</f>
        <v>0131546855</v>
      </c>
      <c r="F7" s="510"/>
      <c r="G7" s="508"/>
      <c r="H7" s="315"/>
      <c r="I7" s="315" t="s">
        <v>109</v>
      </c>
      <c r="J7" s="315"/>
      <c r="K7" s="315" t="s">
        <v>88</v>
      </c>
      <c r="L7" s="315" t="str">
        <f>HOME!H26</f>
        <v>Genap</v>
      </c>
      <c r="M7" s="316"/>
      <c r="N7" s="316"/>
      <c r="O7" s="316"/>
      <c r="P7" s="316"/>
      <c r="Q7" s="316"/>
      <c r="R7" s="316"/>
      <c r="S7" s="316"/>
      <c r="T7" s="316"/>
      <c r="U7" s="316"/>
      <c r="V7" s="316"/>
      <c r="W7" s="316"/>
      <c r="X7" s="316"/>
      <c r="Y7" s="316"/>
      <c r="Z7" s="316"/>
      <c r="AA7" s="316"/>
      <c r="AB7" s="316"/>
      <c r="AC7" s="316"/>
      <c r="AD7" s="316"/>
      <c r="AE7" s="316"/>
      <c r="AF7" s="316"/>
      <c r="AG7" s="316"/>
      <c r="AH7" s="316"/>
    </row>
    <row r="8" spans="1:34" ht="15.75">
      <c r="A8" s="315"/>
      <c r="B8" s="318" t="s">
        <v>260</v>
      </c>
      <c r="C8" s="315"/>
      <c r="D8" s="319" t="s">
        <v>88</v>
      </c>
      <c r="E8" s="315" t="str">
        <f>HOME!H8</f>
        <v>SD INSAN AMANAH</v>
      </c>
      <c r="F8" s="315"/>
      <c r="G8" s="315"/>
      <c r="H8" s="315"/>
      <c r="I8" s="315" t="s">
        <v>111</v>
      </c>
      <c r="J8" s="315"/>
      <c r="K8" s="315" t="s">
        <v>88</v>
      </c>
      <c r="L8" s="315" t="str">
        <f>HOME!H27</f>
        <v>2022/2023</v>
      </c>
      <c r="M8" s="316"/>
      <c r="N8" s="316"/>
      <c r="O8" s="316"/>
      <c r="P8" s="316"/>
      <c r="Q8" s="316"/>
      <c r="R8" s="316"/>
      <c r="S8" s="316"/>
      <c r="T8" s="316"/>
      <c r="U8" s="316"/>
      <c r="V8" s="316"/>
      <c r="W8" s="316"/>
      <c r="X8" s="316"/>
      <c r="Y8" s="316"/>
      <c r="Z8" s="316"/>
      <c r="AA8" s="316"/>
      <c r="AB8" s="316"/>
      <c r="AC8" s="316"/>
      <c r="AD8" s="316"/>
      <c r="AE8" s="316"/>
      <c r="AF8" s="316"/>
      <c r="AG8" s="316"/>
      <c r="AH8" s="316"/>
    </row>
    <row r="9" spans="1:34" ht="15.75">
      <c r="A9" s="315"/>
      <c r="B9" s="318" t="s">
        <v>232</v>
      </c>
      <c r="C9" s="315"/>
      <c r="D9" s="319" t="s">
        <v>88</v>
      </c>
      <c r="E9" s="315" t="str">
        <f>HOME!H11</f>
        <v>Griyashanta Blok M (Jl. Soekarno - Hatta) Malang</v>
      </c>
      <c r="F9" s="315"/>
      <c r="G9" s="315"/>
      <c r="H9" s="315"/>
      <c r="M9" s="316"/>
      <c r="N9" s="316"/>
      <c r="O9" s="316"/>
      <c r="P9" s="316"/>
      <c r="Q9" s="316"/>
      <c r="R9" s="316"/>
      <c r="S9" s="316"/>
      <c r="T9" s="316"/>
      <c r="U9" s="316"/>
      <c r="V9" s="316"/>
      <c r="W9" s="316"/>
      <c r="X9" s="316"/>
      <c r="Y9" s="316"/>
      <c r="Z9" s="316"/>
      <c r="AA9" s="316"/>
      <c r="AB9" s="316"/>
      <c r="AC9" s="316"/>
      <c r="AD9" s="316"/>
      <c r="AE9" s="316"/>
      <c r="AF9" s="316"/>
      <c r="AG9" s="316"/>
      <c r="AH9" s="316"/>
    </row>
    <row r="10" spans="1:34" ht="13.5" customHeight="1">
      <c r="A10" s="315"/>
      <c r="B10" s="315"/>
      <c r="C10" s="315"/>
      <c r="D10" s="315"/>
      <c r="E10" s="315"/>
      <c r="F10" s="315"/>
      <c r="G10" s="315"/>
      <c r="H10" s="315"/>
      <c r="I10" s="315"/>
      <c r="J10" s="315"/>
      <c r="K10" s="315"/>
      <c r="L10" s="315"/>
      <c r="M10" s="316"/>
      <c r="N10" s="316"/>
      <c r="O10" s="316"/>
      <c r="P10" s="316"/>
      <c r="Q10" s="316"/>
      <c r="R10" s="316"/>
      <c r="S10" s="316"/>
      <c r="T10" s="316"/>
      <c r="U10" s="316"/>
      <c r="V10" s="316"/>
      <c r="W10" s="316"/>
      <c r="X10" s="316"/>
      <c r="Y10" s="316"/>
      <c r="Z10" s="316"/>
      <c r="AA10" s="316"/>
      <c r="AB10" s="316"/>
      <c r="AC10" s="316"/>
      <c r="AD10" s="316"/>
      <c r="AE10" s="316"/>
      <c r="AF10" s="316"/>
      <c r="AG10" s="316"/>
      <c r="AH10" s="316"/>
    </row>
    <row r="11" spans="1:34" ht="30" customHeight="1">
      <c r="A11" s="315"/>
      <c r="B11" s="321" t="s">
        <v>381</v>
      </c>
      <c r="C11" s="321" t="s">
        <v>382</v>
      </c>
      <c r="D11" s="315"/>
      <c r="E11" s="315"/>
      <c r="F11" s="315"/>
      <c r="G11" s="315"/>
      <c r="H11" s="315"/>
      <c r="I11" s="315"/>
      <c r="J11" s="315"/>
      <c r="K11" s="315"/>
      <c r="L11" s="315"/>
      <c r="M11" s="316"/>
      <c r="N11" s="316"/>
      <c r="O11" s="316"/>
      <c r="P11" s="316"/>
      <c r="Q11" s="316"/>
      <c r="R11" s="316"/>
      <c r="S11" s="316"/>
      <c r="T11" s="316"/>
      <c r="U11" s="316"/>
      <c r="V11" s="316"/>
      <c r="W11" s="316"/>
      <c r="X11" s="316"/>
      <c r="Y11" s="316"/>
      <c r="Z11" s="316"/>
      <c r="AA11" s="316"/>
      <c r="AB11" s="316"/>
      <c r="AC11" s="316"/>
      <c r="AD11" s="316"/>
      <c r="AE11" s="316"/>
      <c r="AF11" s="316"/>
      <c r="AG11" s="316"/>
      <c r="AH11" s="316"/>
    </row>
    <row r="12" spans="1:34" ht="30" customHeight="1">
      <c r="A12" s="315"/>
      <c r="B12" s="322" t="s">
        <v>115</v>
      </c>
      <c r="C12" s="322" t="s">
        <v>116</v>
      </c>
      <c r="D12" s="633" t="s">
        <v>383</v>
      </c>
      <c r="E12" s="607"/>
      <c r="F12" s="634" t="s">
        <v>384</v>
      </c>
      <c r="G12" s="606"/>
      <c r="H12" s="606"/>
      <c r="I12" s="606"/>
      <c r="J12" s="606"/>
      <c r="K12" s="606"/>
      <c r="L12" s="607"/>
      <c r="M12" s="323"/>
      <c r="N12" s="323"/>
      <c r="O12" s="323"/>
      <c r="P12" s="323"/>
      <c r="Q12" s="323"/>
      <c r="R12" s="323"/>
      <c r="S12" s="323"/>
      <c r="T12" s="323"/>
      <c r="U12" s="323"/>
      <c r="V12" s="323"/>
      <c r="W12" s="323"/>
      <c r="X12" s="323"/>
      <c r="Y12" s="323"/>
      <c r="Z12" s="323"/>
      <c r="AA12" s="323"/>
      <c r="AB12" s="323"/>
      <c r="AC12" s="323"/>
      <c r="AD12" s="323"/>
      <c r="AE12" s="323"/>
      <c r="AF12" s="323"/>
      <c r="AG12" s="323"/>
      <c r="AH12" s="323"/>
    </row>
    <row r="13" spans="1:34" ht="134.25" customHeight="1">
      <c r="A13" s="315"/>
      <c r="B13" s="611">
        <v>1</v>
      </c>
      <c r="C13" s="632" t="str">
        <f>HOME!E32</f>
        <v>Pendidikan Agama dan Budi Pekerti</v>
      </c>
      <c r="D13" s="620">
        <f>VLOOKUP($N$2,LEGER!$B$5:$V$59,3,0)</f>
        <v>92.424999999999997</v>
      </c>
      <c r="E13" s="621"/>
      <c r="F13" s="605" t="str">
        <f>VLOOKUP($N$2,SUMPA!$B$13:$CD$65,80,0)</f>
        <v>Kompetensi dalam hal mampu membaca Q.S. At-Tīn dengan tartil.mampu menjelaskan pesan-pesan pokok Q.S. At-Tīn dengan baik.mampu membaca hadis tentang silaturahmi dengan baik.mampu menjelaskan tujuan diutusnya Rasul dengan benarmenjelaskan makna salam dengan baikmenjelaskan ciri-ciri munafik dengan baikmampu menceritakan kisah nabi Muhammad SAW membangun kota Madinah sudah tercapai.</v>
      </c>
      <c r="G13" s="606"/>
      <c r="H13" s="606"/>
      <c r="I13" s="606"/>
      <c r="J13" s="606"/>
      <c r="K13" s="606"/>
      <c r="L13" s="607"/>
      <c r="M13" s="316"/>
      <c r="N13" s="316"/>
      <c r="O13" s="316"/>
      <c r="P13" s="316"/>
      <c r="Q13" s="316"/>
      <c r="R13" s="316"/>
      <c r="S13" s="316"/>
      <c r="T13" s="316"/>
      <c r="U13" s="316"/>
      <c r="V13" s="316"/>
      <c r="W13" s="316"/>
      <c r="X13" s="316"/>
      <c r="Y13" s="316"/>
      <c r="Z13" s="316"/>
      <c r="AA13" s="316"/>
      <c r="AB13" s="316"/>
      <c r="AC13" s="316"/>
      <c r="AD13" s="316"/>
      <c r="AE13" s="316"/>
      <c r="AF13" s="316"/>
      <c r="AG13" s="316"/>
      <c r="AH13" s="316"/>
    </row>
    <row r="14" spans="1:34" ht="134.25" customHeight="1">
      <c r="A14" s="315"/>
      <c r="B14" s="612"/>
      <c r="C14" s="612"/>
      <c r="D14" s="526"/>
      <c r="E14" s="504"/>
      <c r="F14" s="605" t="str">
        <f>VLOOKUP($N$2,SUMPA!$B$13:$CD$65,81,0)</f>
        <v>Kompetensi dalam hal mampu menjelaskan arti iman kepada Rasul dengan benarmampu menyebutkan sifat-sifat Rasul dengan benarmenjelaskan ketentuan dan mempraktikkan tata cara  salat jumat, salat duha, dan salat tahajud dengan benar perlu ditingkatkan.</v>
      </c>
      <c r="G14" s="606"/>
      <c r="H14" s="606"/>
      <c r="I14" s="606"/>
      <c r="J14" s="606"/>
      <c r="K14" s="606"/>
      <c r="L14" s="607"/>
      <c r="M14" s="316"/>
      <c r="N14" s="316"/>
      <c r="O14" s="316"/>
      <c r="P14" s="316"/>
      <c r="Q14" s="316"/>
      <c r="R14" s="316"/>
      <c r="S14" s="316"/>
      <c r="T14" s="316"/>
      <c r="U14" s="316"/>
      <c r="V14" s="316"/>
      <c r="W14" s="316"/>
      <c r="X14" s="316"/>
      <c r="Y14" s="316"/>
      <c r="Z14" s="316"/>
      <c r="AA14" s="316"/>
      <c r="AB14" s="316"/>
      <c r="AC14" s="316"/>
      <c r="AD14" s="316"/>
      <c r="AE14" s="316"/>
      <c r="AF14" s="316"/>
      <c r="AG14" s="316"/>
      <c r="AH14" s="316"/>
    </row>
    <row r="15" spans="1:34" ht="158.25" customHeight="1">
      <c r="A15" s="315"/>
      <c r="B15" s="611">
        <v>2</v>
      </c>
      <c r="C15" s="632" t="str">
        <f>HOME!E33</f>
        <v xml:space="preserve">Pendidikan Pancasila </v>
      </c>
      <c r="D15" s="620">
        <f>VLOOKUP($N$2,LEGER!$B$5:$U$58,4,0)</f>
        <v>96.428571428571431</v>
      </c>
      <c r="E15" s="621"/>
      <c r="F15" s="605" t="str">
        <f>VLOOKUP($N$2,SUMPP!$B$13:$CD$65,80,0)</f>
        <v>Kompetensi dalam hal mampu menjelaskan makna NKRI;mampu menganalisis arti penting keutuhan NKRI;mampu menunjukkan sikap bangga sebagai bangsa Indonesia;mampu memberikan contoh pelaksanaan gotong royong untuk mencapai tujuan bersama;mampu memberikan contoh kebutuhan baik secara individual maupun kolektif. sudah tercapai.</v>
      </c>
      <c r="G15" s="606"/>
      <c r="H15" s="606"/>
      <c r="I15" s="606"/>
      <c r="J15" s="606"/>
      <c r="K15" s="606"/>
      <c r="L15" s="607"/>
      <c r="M15" s="316"/>
      <c r="N15" s="316"/>
      <c r="O15" s="316"/>
      <c r="P15" s="316"/>
      <c r="Q15" s="316"/>
      <c r="R15" s="316"/>
      <c r="S15" s="316"/>
      <c r="T15" s="316"/>
      <c r="U15" s="316"/>
      <c r="V15" s="316"/>
      <c r="W15" s="316"/>
      <c r="X15" s="316"/>
      <c r="Y15" s="316"/>
      <c r="Z15" s="316"/>
      <c r="AA15" s="316"/>
      <c r="AB15" s="316"/>
      <c r="AC15" s="316"/>
      <c r="AD15" s="316"/>
      <c r="AE15" s="316"/>
      <c r="AF15" s="316"/>
      <c r="AG15" s="316"/>
      <c r="AH15" s="316"/>
    </row>
    <row r="16" spans="1:34" ht="158.25" customHeight="1">
      <c r="A16" s="315"/>
      <c r="B16" s="612"/>
      <c r="C16" s="612"/>
      <c r="D16" s="526"/>
      <c r="E16" s="504"/>
      <c r="F16" s="605" t="str">
        <f>VLOOKUP($N$2,SUMPP!$B$13:$CD$65,81,0)</f>
        <v>Kompetensi dalam hal mampu menjelaskan makna Negara Kesatuan Republik Indonesia;mampu memberi contoh sikap dan perilaku yang menjaga lingkungan sekitar dalam upaya menjaga keutuhan Negara Kesatuan Republik Indonesia; perlu ditingkatkan.</v>
      </c>
      <c r="G16" s="606"/>
      <c r="H16" s="606"/>
      <c r="I16" s="606"/>
      <c r="J16" s="606"/>
      <c r="K16" s="606"/>
      <c r="L16" s="607"/>
      <c r="M16" s="316"/>
      <c r="N16" s="316"/>
      <c r="O16" s="316"/>
      <c r="P16" s="316"/>
      <c r="Q16" s="316"/>
      <c r="R16" s="316"/>
      <c r="S16" s="316"/>
      <c r="T16" s="316"/>
      <c r="U16" s="316"/>
      <c r="V16" s="316"/>
      <c r="W16" s="316"/>
      <c r="X16" s="316"/>
      <c r="Y16" s="316"/>
      <c r="Z16" s="316"/>
      <c r="AA16" s="316"/>
      <c r="AB16" s="316"/>
      <c r="AC16" s="316"/>
      <c r="AD16" s="316"/>
      <c r="AE16" s="316"/>
      <c r="AF16" s="316"/>
      <c r="AG16" s="316"/>
      <c r="AH16" s="316"/>
    </row>
    <row r="17" spans="1:34" ht="41.25" customHeight="1">
      <c r="A17" s="315"/>
      <c r="B17" s="360"/>
      <c r="C17" s="360"/>
      <c r="D17" s="360"/>
      <c r="E17" s="360"/>
      <c r="F17" s="361"/>
      <c r="G17" s="360"/>
      <c r="H17" s="360"/>
      <c r="I17" s="360"/>
      <c r="J17" s="360"/>
      <c r="K17" s="360"/>
      <c r="L17" s="367"/>
      <c r="M17" s="316"/>
      <c r="N17" s="316"/>
      <c r="O17" s="316"/>
      <c r="P17" s="316"/>
      <c r="Q17" s="316"/>
      <c r="R17" s="316"/>
      <c r="S17" s="316"/>
      <c r="T17" s="316"/>
      <c r="U17" s="316"/>
      <c r="V17" s="316"/>
      <c r="W17" s="316"/>
      <c r="X17" s="316"/>
      <c r="Y17" s="316"/>
      <c r="Z17" s="316"/>
      <c r="AA17" s="316"/>
      <c r="AB17" s="316"/>
      <c r="AC17" s="316"/>
      <c r="AD17" s="316"/>
      <c r="AE17" s="316"/>
      <c r="AF17" s="316"/>
      <c r="AG17" s="316"/>
      <c r="AH17" s="316"/>
    </row>
    <row r="18" spans="1:34" ht="19.5" customHeight="1">
      <c r="A18" s="315"/>
      <c r="B18" s="362"/>
      <c r="C18" s="362"/>
      <c r="D18" s="362"/>
      <c r="E18" s="362"/>
      <c r="F18" s="363"/>
      <c r="G18" s="362"/>
      <c r="H18" s="362"/>
      <c r="I18" s="362"/>
      <c r="J18" s="362"/>
      <c r="K18" s="362"/>
      <c r="L18" s="390">
        <f>E6</f>
        <v>1846</v>
      </c>
      <c r="M18" s="316"/>
      <c r="N18" s="316"/>
      <c r="O18" s="316"/>
      <c r="P18" s="316"/>
      <c r="Q18" s="316"/>
      <c r="R18" s="316"/>
      <c r="S18" s="316"/>
      <c r="T18" s="316"/>
      <c r="U18" s="316"/>
      <c r="V18" s="316"/>
      <c r="W18" s="316"/>
      <c r="X18" s="316"/>
      <c r="Y18" s="316"/>
      <c r="Z18" s="316"/>
      <c r="AA18" s="316"/>
      <c r="AB18" s="316"/>
      <c r="AC18" s="316"/>
      <c r="AD18" s="316"/>
      <c r="AE18" s="316"/>
      <c r="AF18" s="316"/>
      <c r="AG18" s="316"/>
      <c r="AH18" s="316"/>
    </row>
    <row r="19" spans="1:34" s="357" customFormat="1" ht="30" customHeight="1">
      <c r="A19" s="366"/>
      <c r="B19" s="322" t="s">
        <v>115</v>
      </c>
      <c r="C19" s="322" t="s">
        <v>116</v>
      </c>
      <c r="D19" s="633" t="s">
        <v>383</v>
      </c>
      <c r="E19" s="607"/>
      <c r="F19" s="634" t="s">
        <v>384</v>
      </c>
      <c r="G19" s="606"/>
      <c r="H19" s="606"/>
      <c r="I19" s="606"/>
      <c r="J19" s="606"/>
      <c r="K19" s="606"/>
      <c r="L19" s="607"/>
      <c r="M19" s="316"/>
      <c r="N19" s="316"/>
      <c r="O19" s="316"/>
      <c r="P19" s="316"/>
      <c r="Q19" s="316"/>
      <c r="R19" s="316"/>
      <c r="S19" s="316"/>
      <c r="T19" s="316"/>
      <c r="U19" s="316"/>
      <c r="V19" s="316"/>
      <c r="W19" s="316"/>
      <c r="X19" s="316"/>
      <c r="Y19" s="316"/>
      <c r="Z19" s="316"/>
      <c r="AA19" s="316"/>
      <c r="AB19" s="316"/>
      <c r="AC19" s="316"/>
      <c r="AD19" s="316"/>
      <c r="AE19" s="316"/>
      <c r="AF19" s="316"/>
      <c r="AG19" s="316"/>
      <c r="AH19" s="316"/>
    </row>
    <row r="20" spans="1:34" ht="148.5" customHeight="1">
      <c r="A20" s="315"/>
      <c r="B20" s="611">
        <v>3</v>
      </c>
      <c r="C20" s="632" t="str">
        <f>HOME!E34</f>
        <v>Bahasa Indonesia</v>
      </c>
      <c r="D20" s="620">
        <f>VLOOKUP($N$2,LEGER!$B$5:$U$58,5,0)</f>
        <v>90.460317460317469</v>
      </c>
      <c r="E20" s="621"/>
      <c r="F20" s="605" t="str">
        <f>VLOOKUP($N$2,SUMBI!$B$13:$CD$65,80,0)</f>
        <v>Kompetensi dalam hal mampu menyimpulkan pesan dan informasi tentang kehidupan sehari-hari dari teks yang dibacamampu menulis teks prosedur dengan informasi yang rinci dan akuratmampu mengidentifikasi dan mengartikan kosakata baru dari teks yang dibaca mampu mengidentifikasi informasi dari media audio sudah tercapai.</v>
      </c>
      <c r="G20" s="606"/>
      <c r="H20" s="606"/>
      <c r="I20" s="606"/>
      <c r="J20" s="606"/>
      <c r="K20" s="606"/>
      <c r="L20" s="607"/>
      <c r="M20" s="316"/>
      <c r="N20" s="316"/>
      <c r="O20" s="316"/>
      <c r="P20" s="316"/>
      <c r="Q20" s="316"/>
      <c r="R20" s="316"/>
      <c r="S20" s="316"/>
      <c r="T20" s="316"/>
      <c r="U20" s="316"/>
      <c r="V20" s="316"/>
      <c r="W20" s="316"/>
      <c r="X20" s="316"/>
      <c r="Y20" s="316"/>
      <c r="Z20" s="316"/>
      <c r="AA20" s="316"/>
      <c r="AB20" s="316"/>
      <c r="AC20" s="316"/>
      <c r="AD20" s="316"/>
      <c r="AE20" s="316"/>
      <c r="AF20" s="316"/>
      <c r="AG20" s="316"/>
      <c r="AH20" s="316"/>
    </row>
    <row r="21" spans="1:34" ht="148.5" customHeight="1">
      <c r="A21" s="315"/>
      <c r="B21" s="612"/>
      <c r="C21" s="612"/>
      <c r="D21" s="526"/>
      <c r="E21" s="504"/>
      <c r="F21" s="605" t="str">
        <f>VLOOKUP($N$2,SUMBI!$B$13:$CD$65,81,0)</f>
        <v>Kompetensi dalam hal mampu menceritakan kembali informasi yang dibaca dari teks narasi dengan topik yang beraneka ragammampu menjelaskan isi teks narasi yang dibacakan atau dari media audiomampu menulis teks narasi dengan informasi yang rinci dan akurat perlu ditingkatkan.</v>
      </c>
      <c r="G21" s="606"/>
      <c r="H21" s="606"/>
      <c r="I21" s="606"/>
      <c r="J21" s="606"/>
      <c r="K21" s="606"/>
      <c r="L21" s="607"/>
      <c r="M21" s="316"/>
      <c r="N21" s="316"/>
      <c r="O21" s="316"/>
      <c r="P21" s="316"/>
      <c r="Q21" s="316"/>
      <c r="R21" s="316"/>
      <c r="S21" s="316"/>
      <c r="T21" s="316"/>
      <c r="U21" s="316"/>
      <c r="V21" s="316"/>
      <c r="W21" s="316"/>
      <c r="X21" s="316"/>
      <c r="Y21" s="316"/>
      <c r="Z21" s="316"/>
      <c r="AA21" s="316"/>
      <c r="AB21" s="316"/>
      <c r="AC21" s="316"/>
      <c r="AD21" s="316"/>
      <c r="AE21" s="316"/>
      <c r="AF21" s="316"/>
      <c r="AG21" s="316"/>
      <c r="AH21" s="316"/>
    </row>
    <row r="22" spans="1:34" ht="213" customHeight="1">
      <c r="A22" s="315"/>
      <c r="B22" s="611">
        <v>4</v>
      </c>
      <c r="C22" s="632" t="str">
        <f>HOME!E35</f>
        <v>Matematika</v>
      </c>
      <c r="D22" s="620">
        <f>VLOOKUP($N$2,LEGER!$B$5:$U$58,6,0)</f>
        <v>91.791666666666671</v>
      </c>
      <c r="E22" s="621"/>
      <c r="F22" s="605" t="str">
        <f>VLOOKUP($N$2,SUMMAT!$B$13:$CD$65,80,0)</f>
        <v>Kompetensi dalam hal mampu membandingkan dan mengurutkan antar-pecahan dengan pembilang satu(misalnya ½, 1/3, ¼) dan antar-pecahan dengan penyebut yang sama(misalnya, 2/8, 3/8, 7/8), serta mengenali pecahan senilai menggunakan gambar dan symbol matematika;mampu menyatakan pecahan desimal persepuluhan danperseratusan, serta menghubungkan pecahan desimal perseratusan dengan konsep persen;mampu mengurutkan, membandingkan, menyajikan, menganalisis dan menginterpretasi data dalam bentuk tabel, diagram gambar, piktogram, dan diagram batang (skala satu satuan); sudah tercapai.</v>
      </c>
      <c r="G22" s="606"/>
      <c r="H22" s="606"/>
      <c r="I22" s="606"/>
      <c r="J22" s="606"/>
      <c r="K22" s="606"/>
      <c r="L22" s="607"/>
      <c r="M22" s="316"/>
      <c r="N22" s="316"/>
      <c r="O22" s="316"/>
      <c r="P22" s="316"/>
      <c r="Q22" s="316"/>
      <c r="R22" s="316"/>
      <c r="S22" s="316"/>
      <c r="T22" s="316"/>
      <c r="U22" s="316"/>
      <c r="V22" s="316"/>
      <c r="W22" s="316"/>
      <c r="X22" s="316"/>
      <c r="Y22" s="316"/>
      <c r="Z22" s="316"/>
      <c r="AA22" s="316"/>
      <c r="AB22" s="316"/>
      <c r="AC22" s="316"/>
      <c r="AD22" s="316"/>
      <c r="AE22" s="316"/>
      <c r="AF22" s="316"/>
      <c r="AG22" s="316"/>
      <c r="AH22" s="316"/>
    </row>
    <row r="23" spans="1:34" ht="213" customHeight="1">
      <c r="A23" s="315"/>
      <c r="B23" s="612"/>
      <c r="C23" s="612"/>
      <c r="D23" s="526"/>
      <c r="E23" s="504"/>
      <c r="F23" s="608" t="str">
        <f>VLOOKUP($N$2,SUMMAT!$B$13:$CD$65,81,0)</f>
        <v>Kompetensi dalam hal mampu mengisi nilai yang belum diketahui dalam sebuah kalimat matematika yang berkaitan dengan penjumlahan dan pengurangan pada bilangan cacah sampai 100 (contoh:10+…=19,19-…=10);mampu mengidentifikasi, meniru, dan mengembangkan pola gambar atau obyek sederhana dan pola bilangan membesar dan mengecil yang melibatkan penjumlahan dan pengurangan pada bilangan cacah sampai 100;mampu mengukur panjang dan berat benda menggunakan satuan baku dan menentukan hubungan antar-satuan baku panjang (cm, m);mampu mengukur dan mengestimasi luas dan volume menggunakan satuan tidak baku dan satuan baku berupa bilangan cacah;mampu mendeskripsikan ciri berbagai bentuk bangun datar (segiempat, segitiga, segibanyak) serta menyusun (komposisi) dan mengurai (dekomposisi) berbagai bangun datar dengan lebih dari satu cara jika memungkinkan; perlu ditingkatkan.</v>
      </c>
      <c r="G23" s="609"/>
      <c r="H23" s="609"/>
      <c r="I23" s="609"/>
      <c r="J23" s="609"/>
      <c r="K23" s="609"/>
      <c r="L23" s="610"/>
      <c r="M23" s="316"/>
      <c r="N23" s="316"/>
      <c r="O23" s="316"/>
      <c r="P23" s="316"/>
      <c r="Q23" s="316"/>
      <c r="R23" s="316"/>
      <c r="S23" s="316"/>
      <c r="T23" s="316"/>
      <c r="U23" s="316"/>
      <c r="V23" s="316"/>
      <c r="W23" s="316"/>
      <c r="X23" s="316"/>
      <c r="Y23" s="316"/>
      <c r="Z23" s="316"/>
      <c r="AA23" s="316"/>
      <c r="AB23" s="316"/>
      <c r="AC23" s="316"/>
      <c r="AD23" s="316"/>
      <c r="AE23" s="316"/>
      <c r="AF23" s="316"/>
      <c r="AG23" s="316"/>
      <c r="AH23" s="316"/>
    </row>
    <row r="24" spans="1:34" s="444" customFormat="1" ht="80.25" customHeight="1">
      <c r="A24" s="366"/>
      <c r="B24" s="447"/>
      <c r="C24" s="447"/>
      <c r="D24" s="447"/>
      <c r="E24" s="447"/>
      <c r="F24" s="451"/>
      <c r="G24" s="452"/>
      <c r="H24" s="452"/>
      <c r="I24" s="452"/>
      <c r="J24" s="452"/>
      <c r="K24" s="452"/>
      <c r="L24" s="452"/>
      <c r="M24" s="316"/>
      <c r="N24" s="316"/>
      <c r="O24" s="316"/>
      <c r="P24" s="316"/>
      <c r="Q24" s="316"/>
      <c r="R24" s="316"/>
      <c r="S24" s="316"/>
      <c r="T24" s="316"/>
      <c r="U24" s="316"/>
      <c r="V24" s="316"/>
      <c r="W24" s="316"/>
      <c r="X24" s="316"/>
      <c r="Y24" s="316"/>
      <c r="Z24" s="316"/>
      <c r="AA24" s="316"/>
      <c r="AB24" s="316"/>
      <c r="AC24" s="316"/>
      <c r="AD24" s="316"/>
      <c r="AE24" s="316"/>
      <c r="AF24" s="316"/>
      <c r="AG24" s="316"/>
      <c r="AH24" s="316"/>
    </row>
    <row r="25" spans="1:34" s="357" customFormat="1" ht="14.25" customHeight="1">
      <c r="A25" s="366"/>
      <c r="B25" s="448"/>
      <c r="C25" s="448"/>
      <c r="D25" s="448"/>
      <c r="E25" s="448"/>
      <c r="F25" s="446"/>
      <c r="G25" s="446"/>
      <c r="H25" s="446"/>
      <c r="I25" s="446"/>
      <c r="J25" s="446"/>
      <c r="K25" s="446"/>
      <c r="L25" s="391">
        <f>E6</f>
        <v>1846</v>
      </c>
      <c r="M25" s="316"/>
      <c r="N25" s="316"/>
      <c r="O25" s="316"/>
      <c r="P25" s="316"/>
      <c r="Q25" s="316"/>
      <c r="R25" s="316"/>
      <c r="S25" s="316"/>
      <c r="T25" s="316"/>
      <c r="U25" s="316"/>
      <c r="V25" s="316"/>
      <c r="W25" s="316"/>
      <c r="X25" s="316"/>
      <c r="Y25" s="316"/>
      <c r="Z25" s="316"/>
      <c r="AA25" s="316"/>
      <c r="AB25" s="316"/>
      <c r="AC25" s="316"/>
      <c r="AD25" s="316"/>
      <c r="AE25" s="316"/>
      <c r="AF25" s="316"/>
      <c r="AG25" s="316"/>
      <c r="AH25" s="316"/>
    </row>
    <row r="26" spans="1:34" s="357" customFormat="1" ht="30" customHeight="1">
      <c r="A26" s="366"/>
      <c r="B26" s="322" t="s">
        <v>115</v>
      </c>
      <c r="C26" s="322" t="s">
        <v>116</v>
      </c>
      <c r="D26" s="633" t="s">
        <v>383</v>
      </c>
      <c r="E26" s="607"/>
      <c r="F26" s="634" t="s">
        <v>384</v>
      </c>
      <c r="G26" s="606"/>
      <c r="H26" s="606"/>
      <c r="I26" s="606"/>
      <c r="J26" s="606"/>
      <c r="K26" s="606"/>
      <c r="L26" s="607"/>
      <c r="M26" s="316"/>
      <c r="N26" s="316"/>
      <c r="O26" s="316"/>
      <c r="P26" s="316"/>
      <c r="Q26" s="316"/>
      <c r="R26" s="316"/>
      <c r="S26" s="316"/>
      <c r="T26" s="316"/>
      <c r="U26" s="316"/>
      <c r="V26" s="316"/>
      <c r="W26" s="316"/>
      <c r="X26" s="316"/>
      <c r="Y26" s="316"/>
      <c r="Z26" s="316"/>
      <c r="AA26" s="316"/>
      <c r="AB26" s="316"/>
      <c r="AC26" s="316"/>
      <c r="AD26" s="316"/>
      <c r="AE26" s="316"/>
      <c r="AF26" s="316"/>
      <c r="AG26" s="316"/>
      <c r="AH26" s="316"/>
    </row>
    <row r="27" spans="1:34" ht="215.25" customHeight="1">
      <c r="A27" s="315"/>
      <c r="B27" s="611">
        <v>5</v>
      </c>
      <c r="C27" s="632" t="str">
        <f>HOME!E36</f>
        <v>Ilmu Pengetahuan Alam dan Sosial</v>
      </c>
      <c r="D27" s="620">
        <f>VLOOKUP($N$2,LEGER!$B$5:$U$58,7,0)</f>
        <v>97.1111111111111</v>
      </c>
      <c r="E27" s="621"/>
      <c r="F27" s="663" t="str">
        <f>VLOOKUP($N$2,SUMIPAS!$B$13:$CD$65,80,0)</f>
        <v>Kompetensi dalam hal mampu mengenal dan menunjukkan letak kota/kabupaten dan provinsi tempat tinggalnya pada peta konvensional/digital. mampu mengidentifikasi kekayaan alam yang ada di daerah tempat, memanfaatkan, dan mengorelasikannya dengan pengaruh geografisnya. mampu membedakan kehidupan masyarakat dan mengorelasikan pengaruh geografis dengan mata pencaharian dominan di daerah tempat tinggalnya. mampu mendeskripsikan, menjelaskan cara melestarikan, dan manfaat keragaman budaya dan kearifan lokal daerahnya masing-masing Peserta didik mampu mengidentifikasi, mendeskripsikan, mengkategorikan jenis kebutuhan berdasarkan kepentingan. Peserta didik mampu membedakan dan mengidentifikasi syarat terjadinya pertukaran barang kebutuhan melalui kegiatan. Peserta didik mampu mengidentifikasi norma dan adat istiadat yang berlaku di daerah tempat tinggalnya. Peserta didik mampu membedakan peraturan tertulis dan tidak tertulis dan menganalisis manfaat mematuhi peraturan. sudah tercapai.</v>
      </c>
      <c r="G27" s="664"/>
      <c r="H27" s="664"/>
      <c r="I27" s="664"/>
      <c r="J27" s="664"/>
      <c r="K27" s="664"/>
      <c r="L27" s="665"/>
      <c r="M27" s="316"/>
      <c r="N27" s="316"/>
      <c r="O27" s="316"/>
      <c r="P27" s="316"/>
      <c r="Q27" s="316"/>
      <c r="R27" s="316"/>
      <c r="S27" s="316"/>
      <c r="T27" s="316"/>
      <c r="U27" s="316"/>
      <c r="V27" s="316"/>
      <c r="W27" s="316"/>
      <c r="X27" s="316"/>
      <c r="Y27" s="316"/>
      <c r="Z27" s="316"/>
      <c r="AA27" s="316"/>
      <c r="AB27" s="316"/>
      <c r="AC27" s="316"/>
      <c r="AD27" s="316"/>
      <c r="AE27" s="316"/>
      <c r="AF27" s="316"/>
      <c r="AG27" s="316"/>
      <c r="AH27" s="316"/>
    </row>
    <row r="28" spans="1:34" ht="215.25" customHeight="1">
      <c r="A28" s="315"/>
      <c r="B28" s="612"/>
      <c r="C28" s="612"/>
      <c r="D28" s="526"/>
      <c r="E28" s="504"/>
      <c r="F28" s="666" t="str">
        <f>VLOOKUP($N$2,SUMIPAS!$B$13:$CD$65,81,0)</f>
        <v>Kompetensi dalam hal mampu mengidentifikasi dan menentukan faktor keragaman budaya di Indonesia.mampu menjelaskan manfaat dan cara melestarikan keragaman budaya, menunjukkan sikap menghargai keberagaman di lingkungannya, perlu ditingkatkan.</v>
      </c>
      <c r="G28" s="667"/>
      <c r="H28" s="667"/>
      <c r="I28" s="667"/>
      <c r="J28" s="667"/>
      <c r="K28" s="667"/>
      <c r="L28" s="668"/>
      <c r="M28" s="316"/>
      <c r="N28" s="316"/>
      <c r="O28" s="316"/>
      <c r="P28" s="316"/>
      <c r="Q28" s="316"/>
      <c r="R28" s="316"/>
      <c r="S28" s="316"/>
      <c r="T28" s="316"/>
      <c r="U28" s="316"/>
      <c r="V28" s="316"/>
      <c r="W28" s="316"/>
      <c r="X28" s="316"/>
      <c r="Y28" s="316"/>
      <c r="Z28" s="316"/>
      <c r="AA28" s="316"/>
      <c r="AB28" s="316"/>
      <c r="AC28" s="316"/>
      <c r="AD28" s="316"/>
      <c r="AE28" s="316"/>
      <c r="AF28" s="316"/>
      <c r="AG28" s="316"/>
      <c r="AH28" s="316"/>
    </row>
    <row r="29" spans="1:34" ht="152.25" customHeight="1">
      <c r="A29" s="315"/>
      <c r="B29" s="618">
        <v>6</v>
      </c>
      <c r="C29" s="623" t="str">
        <f>HOME!E37</f>
        <v>Pendidikan Jasmani, Olahraga, dan Kesehatan</v>
      </c>
      <c r="D29" s="625">
        <f>VLOOKUP($N$2,LEGER!$B$5:$U$58,8,0)</f>
        <v>95.2</v>
      </c>
      <c r="E29" s="475"/>
      <c r="F29" s="624" t="str">
        <f>VLOOKUP($N$2,SUMPJOK!$B$13:$CD$65,80,0)</f>
        <v>Kompetensi dalam hal dapat menunjukkan kemampuan dalam mempraktikkan berbagai perpaduan pola gerak dominan senam lantai tanpa menggunakan alat dengan benar.dapat menunjukkan kemampuan dalam mempraktikkan gerak dasar pengenalan air, gerakan meluncur, gerakan kaki, gerakan lengan, gerakan mengambil napas, dan koordinasi gerakan renang gaya dada. sudah tercapai.</v>
      </c>
      <c r="G29" s="465"/>
      <c r="H29" s="465"/>
      <c r="I29" s="465"/>
      <c r="J29" s="465"/>
      <c r="K29" s="465"/>
      <c r="L29" s="463"/>
      <c r="M29" s="316"/>
      <c r="N29" s="316"/>
      <c r="O29" s="316"/>
      <c r="P29" s="316"/>
      <c r="Q29" s="316"/>
      <c r="R29" s="316"/>
      <c r="S29" s="316"/>
      <c r="T29" s="316"/>
      <c r="U29" s="316"/>
      <c r="V29" s="316"/>
      <c r="W29" s="316"/>
      <c r="X29" s="316"/>
      <c r="Y29" s="316"/>
      <c r="Z29" s="316"/>
      <c r="AA29" s="316"/>
      <c r="AB29" s="316"/>
      <c r="AC29" s="316"/>
      <c r="AD29" s="316"/>
      <c r="AE29" s="316"/>
      <c r="AF29" s="316"/>
      <c r="AG29" s="316"/>
      <c r="AH29" s="316"/>
    </row>
    <row r="30" spans="1:34" ht="152.25" customHeight="1">
      <c r="A30" s="368"/>
      <c r="B30" s="456"/>
      <c r="C30" s="456"/>
      <c r="D30" s="476"/>
      <c r="E30" s="472"/>
      <c r="F30" s="624" t="str">
        <f>VLOOKUP($N$2,SUMPJOK!$B$13:$CD$65,81,0)</f>
        <v>Kompetensi dalam hal dapat menunjukkan kemampuan dalam mempraktikkan berbagai  variasi pola gerak dasar lokomotor, non-lokomotor, dan manipulatif dalam berbagai olahraga tradisional anak Indonesiadapat menunjukkan kemampuan dalam mempraktikkan pola langkah dasar, gerak dan ayunan lengan dan tangan, pelurusan sendi, dan irama gerak dengan benar.dapat memahami dan mampu menerapkan konsep pemeliharaan kebersihan dan kesehatan alat reproduksi, serta kesehatan diri dan orang lain dari penyakit menular dan tidak menular sesuai dengan pola perilaku hidup sehat. perlu ditingkatkan.</v>
      </c>
      <c r="G30" s="465"/>
      <c r="H30" s="465"/>
      <c r="I30" s="465"/>
      <c r="J30" s="465"/>
      <c r="K30" s="465"/>
      <c r="L30" s="463"/>
      <c r="M30" s="316"/>
      <c r="N30" s="316"/>
      <c r="O30" s="316"/>
      <c r="P30" s="316"/>
      <c r="Q30" s="316"/>
      <c r="R30" s="316"/>
      <c r="S30" s="316"/>
      <c r="T30" s="316"/>
      <c r="U30" s="316"/>
      <c r="V30" s="316"/>
      <c r="W30" s="316"/>
      <c r="X30" s="316"/>
      <c r="Y30" s="316"/>
      <c r="Z30" s="316"/>
      <c r="AA30" s="316"/>
      <c r="AB30" s="316"/>
      <c r="AC30" s="316"/>
      <c r="AD30" s="316"/>
      <c r="AE30" s="316"/>
      <c r="AF30" s="316"/>
      <c r="AG30" s="316"/>
      <c r="AH30" s="316"/>
    </row>
    <row r="31" spans="1:34" ht="240" hidden="1" customHeight="1">
      <c r="A31" s="368"/>
      <c r="B31" s="325">
        <v>7</v>
      </c>
      <c r="C31" s="326" t="str">
        <f>HOME!E38</f>
        <v>Seni (Pilihan)</v>
      </c>
      <c r="D31" s="320"/>
      <c r="E31" s="320"/>
      <c r="F31" s="656"/>
      <c r="G31" s="465"/>
      <c r="H31" s="465"/>
      <c r="I31" s="465"/>
      <c r="J31" s="465"/>
      <c r="K31" s="465"/>
      <c r="L31" s="465"/>
      <c r="M31" s="316"/>
      <c r="N31" s="316"/>
      <c r="O31" s="316"/>
      <c r="P31" s="316"/>
      <c r="Q31" s="316"/>
      <c r="R31" s="316"/>
      <c r="S31" s="316"/>
      <c r="T31" s="316"/>
      <c r="U31" s="316"/>
      <c r="V31" s="316"/>
      <c r="W31" s="316"/>
      <c r="X31" s="316"/>
      <c r="Y31" s="316"/>
      <c r="Z31" s="316"/>
      <c r="AA31" s="316"/>
      <c r="AB31" s="316"/>
      <c r="AC31" s="316"/>
      <c r="AD31" s="316"/>
      <c r="AE31" s="316"/>
      <c r="AF31" s="316"/>
      <c r="AG31" s="316"/>
      <c r="AH31" s="316"/>
    </row>
    <row r="32" spans="1:34" ht="240" hidden="1" customHeight="1">
      <c r="A32" s="368"/>
      <c r="B32" s="618"/>
      <c r="C32" s="623" t="str">
        <f>HOME!E39</f>
        <v>Seni Musik</v>
      </c>
      <c r="D32" s="625" t="str">
        <f>VLOOKUP($N$2,LEGER!$B$5:$U$58,9,0)</f>
        <v xml:space="preserve"> </v>
      </c>
      <c r="E32" s="475"/>
      <c r="F32" s="624"/>
      <c r="G32" s="465"/>
      <c r="H32" s="465"/>
      <c r="I32" s="465"/>
      <c r="J32" s="465"/>
      <c r="K32" s="465"/>
      <c r="L32" s="463"/>
      <c r="M32" s="316"/>
      <c r="N32" s="316"/>
      <c r="O32" s="316"/>
      <c r="P32" s="316"/>
      <c r="Q32" s="316"/>
      <c r="R32" s="316"/>
      <c r="S32" s="316"/>
      <c r="T32" s="316"/>
      <c r="U32" s="316"/>
      <c r="V32" s="316"/>
      <c r="W32" s="316"/>
      <c r="X32" s="316"/>
      <c r="Y32" s="316"/>
      <c r="Z32" s="316"/>
      <c r="AA32" s="316"/>
      <c r="AB32" s="316"/>
      <c r="AC32" s="316"/>
      <c r="AD32" s="316"/>
      <c r="AE32" s="316"/>
      <c r="AF32" s="316"/>
      <c r="AG32" s="316"/>
      <c r="AH32" s="316"/>
    </row>
    <row r="33" spans="1:34" ht="240" hidden="1" customHeight="1">
      <c r="A33" s="368"/>
      <c r="B33" s="456"/>
      <c r="C33" s="456"/>
      <c r="D33" s="476"/>
      <c r="E33" s="472"/>
      <c r="F33" s="624"/>
      <c r="G33" s="465"/>
      <c r="H33" s="465"/>
      <c r="I33" s="465"/>
      <c r="J33" s="465"/>
      <c r="K33" s="465"/>
      <c r="L33" s="463"/>
      <c r="M33" s="316"/>
      <c r="N33" s="316"/>
      <c r="O33" s="316"/>
      <c r="P33" s="316"/>
      <c r="Q33" s="316"/>
      <c r="R33" s="316"/>
      <c r="S33" s="316"/>
      <c r="T33" s="316"/>
      <c r="U33" s="316"/>
      <c r="V33" s="316"/>
      <c r="W33" s="316"/>
      <c r="X33" s="316"/>
      <c r="Y33" s="316"/>
      <c r="Z33" s="316"/>
      <c r="AA33" s="316"/>
      <c r="AB33" s="316"/>
      <c r="AC33" s="316"/>
      <c r="AD33" s="316"/>
      <c r="AE33" s="316"/>
      <c r="AF33" s="316"/>
      <c r="AG33" s="316"/>
      <c r="AH33" s="316"/>
    </row>
    <row r="34" spans="1:34" ht="240" hidden="1" customHeight="1">
      <c r="A34" s="368"/>
      <c r="B34" s="618"/>
      <c r="C34" s="623" t="str">
        <f>HOME!E40</f>
        <v>Seni Tari</v>
      </c>
      <c r="D34" s="625" t="str">
        <f>VLOOKUP($N$2,LEGER!$B$5:$U$58,10,0)</f>
        <v xml:space="preserve"> </v>
      </c>
      <c r="E34" s="475"/>
      <c r="F34" s="624"/>
      <c r="G34" s="465"/>
      <c r="H34" s="465"/>
      <c r="I34" s="465"/>
      <c r="J34" s="465"/>
      <c r="K34" s="465"/>
      <c r="L34" s="463"/>
      <c r="M34" s="316"/>
      <c r="N34" s="316"/>
      <c r="O34" s="316"/>
      <c r="P34" s="316"/>
      <c r="Q34" s="316"/>
      <c r="R34" s="316"/>
      <c r="S34" s="316"/>
      <c r="T34" s="316"/>
      <c r="U34" s="316"/>
      <c r="V34" s="316"/>
      <c r="W34" s="316"/>
      <c r="X34" s="316"/>
      <c r="Y34" s="316"/>
      <c r="Z34" s="316"/>
      <c r="AA34" s="316"/>
      <c r="AB34" s="316"/>
      <c r="AC34" s="316"/>
      <c r="AD34" s="316"/>
      <c r="AE34" s="316"/>
      <c r="AF34" s="316"/>
      <c r="AG34" s="316"/>
      <c r="AH34" s="316"/>
    </row>
    <row r="35" spans="1:34" ht="240" hidden="1" customHeight="1">
      <c r="A35" s="368"/>
      <c r="B35" s="456"/>
      <c r="C35" s="456"/>
      <c r="D35" s="476"/>
      <c r="E35" s="472"/>
      <c r="F35" s="624"/>
      <c r="G35" s="465"/>
      <c r="H35" s="465"/>
      <c r="I35" s="465"/>
      <c r="J35" s="465"/>
      <c r="K35" s="465"/>
      <c r="L35" s="463"/>
      <c r="M35" s="316"/>
      <c r="N35" s="316"/>
      <c r="O35" s="316"/>
      <c r="P35" s="316"/>
      <c r="Q35" s="316"/>
      <c r="R35" s="316"/>
      <c r="S35" s="316"/>
      <c r="T35" s="316"/>
      <c r="U35" s="316"/>
      <c r="V35" s="316"/>
      <c r="W35" s="316"/>
      <c r="X35" s="316"/>
      <c r="Y35" s="316"/>
      <c r="Z35" s="316"/>
      <c r="AA35" s="316"/>
      <c r="AB35" s="316"/>
      <c r="AC35" s="316"/>
      <c r="AD35" s="316"/>
      <c r="AE35" s="316"/>
      <c r="AF35" s="316"/>
      <c r="AG35" s="316"/>
      <c r="AH35" s="316"/>
    </row>
    <row r="36" spans="1:34" s="444" customFormat="1" ht="74.25" customHeight="1">
      <c r="A36" s="368"/>
      <c r="B36" s="445"/>
      <c r="C36" s="445"/>
      <c r="D36" s="445"/>
      <c r="E36" s="445"/>
      <c r="F36" s="365"/>
      <c r="G36" s="445"/>
      <c r="H36" s="445"/>
      <c r="I36" s="445"/>
      <c r="J36" s="445"/>
      <c r="K36" s="445"/>
      <c r="L36" s="445"/>
      <c r="M36" s="316"/>
      <c r="N36" s="316"/>
      <c r="O36" s="316"/>
      <c r="P36" s="316"/>
      <c r="Q36" s="316"/>
      <c r="R36" s="316"/>
      <c r="S36" s="316"/>
      <c r="T36" s="316"/>
      <c r="U36" s="316"/>
      <c r="V36" s="316"/>
      <c r="W36" s="316"/>
      <c r="X36" s="316"/>
      <c r="Y36" s="316"/>
      <c r="Z36" s="316"/>
      <c r="AA36" s="316"/>
      <c r="AB36" s="316"/>
      <c r="AC36" s="316"/>
      <c r="AD36" s="316"/>
      <c r="AE36" s="316"/>
      <c r="AF36" s="316"/>
      <c r="AG36" s="316"/>
      <c r="AH36" s="316"/>
    </row>
    <row r="37" spans="1:34" s="444" customFormat="1" ht="15.75">
      <c r="A37" s="368"/>
      <c r="B37" s="364"/>
      <c r="C37" s="364"/>
      <c r="D37" s="364"/>
      <c r="E37" s="364"/>
      <c r="F37" s="365"/>
      <c r="G37" s="365"/>
      <c r="H37" s="365"/>
      <c r="I37" s="365"/>
      <c r="J37" s="365"/>
      <c r="K37" s="365"/>
      <c r="L37" s="392">
        <f>E6</f>
        <v>1846</v>
      </c>
      <c r="M37" s="316"/>
      <c r="N37" s="316"/>
      <c r="O37" s="316"/>
      <c r="P37" s="316"/>
      <c r="Q37" s="316"/>
      <c r="R37" s="316"/>
      <c r="S37" s="316"/>
      <c r="T37" s="316"/>
      <c r="U37" s="316"/>
      <c r="V37" s="316"/>
      <c r="W37" s="316"/>
      <c r="X37" s="316"/>
      <c r="Y37" s="316"/>
      <c r="Z37" s="316"/>
      <c r="AA37" s="316"/>
      <c r="AB37" s="316"/>
      <c r="AC37" s="316"/>
      <c r="AD37" s="316"/>
      <c r="AE37" s="316"/>
      <c r="AF37" s="316"/>
      <c r="AG37" s="316"/>
      <c r="AH37" s="316"/>
    </row>
    <row r="38" spans="1:34" s="444" customFormat="1" ht="30" customHeight="1">
      <c r="A38" s="368"/>
      <c r="B38" s="322" t="s">
        <v>115</v>
      </c>
      <c r="C38" s="322" t="s">
        <v>116</v>
      </c>
      <c r="D38" s="633" t="s">
        <v>383</v>
      </c>
      <c r="E38" s="607"/>
      <c r="F38" s="634" t="s">
        <v>384</v>
      </c>
      <c r="G38" s="606"/>
      <c r="H38" s="606"/>
      <c r="I38" s="606"/>
      <c r="J38" s="606"/>
      <c r="K38" s="606"/>
      <c r="L38" s="607"/>
      <c r="M38" s="316"/>
      <c r="N38" s="316"/>
      <c r="O38" s="316"/>
      <c r="P38" s="316"/>
      <c r="Q38" s="316"/>
      <c r="R38" s="316"/>
      <c r="S38" s="316"/>
      <c r="T38" s="316"/>
      <c r="U38" s="316"/>
      <c r="V38" s="316"/>
      <c r="W38" s="316"/>
      <c r="X38" s="316"/>
      <c r="Y38" s="316"/>
      <c r="Z38" s="316"/>
      <c r="AA38" s="316"/>
      <c r="AB38" s="316"/>
      <c r="AC38" s="316"/>
      <c r="AD38" s="316"/>
      <c r="AE38" s="316"/>
      <c r="AF38" s="316"/>
      <c r="AG38" s="316"/>
      <c r="AH38" s="316"/>
    </row>
    <row r="39" spans="1:34" ht="220.5" customHeight="1">
      <c r="A39" s="369"/>
      <c r="B39" s="618">
        <v>7</v>
      </c>
      <c r="C39" s="623" t="str">
        <f>HOME!E41</f>
        <v>Seni Rupa</v>
      </c>
      <c r="D39" s="625">
        <f>VLOOKUP($N$2,LEGER!$B$5:$U$58,11,0)</f>
        <v>95.180555555555557</v>
      </c>
      <c r="E39" s="475"/>
      <c r="F39" s="624" t="str">
        <f>VLOOKUP($N$2,SUMRUPA!$B$13:$CD$65,80,0)</f>
        <v>Kompetensi dalam hal mampu memahami bentuk dan fungsi dasar/sederhana jadwal pelajaran, merancang jadwal pelajaran hias, dan membuat jadwal pelajaran hias berdasarkan rancangannya.mampu menuliskan pengalaman, pemahamannya terkait karya seniman setempat dalam sebuah essai sebagai apresiasi seni sudah tercapai.</v>
      </c>
      <c r="G39" s="465"/>
      <c r="H39" s="465"/>
      <c r="I39" s="465"/>
      <c r="J39" s="465"/>
      <c r="K39" s="465"/>
      <c r="L39" s="463"/>
      <c r="M39" s="316"/>
      <c r="N39" s="316"/>
      <c r="O39" s="316"/>
      <c r="P39" s="316"/>
      <c r="Q39" s="316"/>
      <c r="R39" s="316"/>
      <c r="S39" s="316"/>
      <c r="T39" s="316"/>
      <c r="U39" s="316"/>
      <c r="V39" s="316"/>
      <c r="W39" s="316"/>
      <c r="X39" s="316"/>
      <c r="Y39" s="316"/>
      <c r="Z39" s="316"/>
      <c r="AA39" s="316"/>
      <c r="AB39" s="316"/>
      <c r="AC39" s="316"/>
      <c r="AD39" s="316"/>
      <c r="AE39" s="316"/>
      <c r="AF39" s="316"/>
      <c r="AG39" s="316"/>
      <c r="AH39" s="316"/>
    </row>
    <row r="40" spans="1:34" ht="220.5" customHeight="1">
      <c r="A40" s="369"/>
      <c r="B40" s="456"/>
      <c r="C40" s="456"/>
      <c r="D40" s="476"/>
      <c r="E40" s="472"/>
      <c r="F40" s="624" t="str">
        <f>VLOOKUP($N$2,SUMRUPA!$B$13:$CD$65,81,0)</f>
        <v>Kompetensi dalam hal mampu memahami masalah sampah dan lingkungan, peduli dengan masalah lingkungan dalam bentuk respon yang kreatif berdasarkan prinsip desain yang baikmampu memahami unsur sains dalam layang-layang, merancang layang-layang, menggambar/melukis/menghias layang-layang, dan mengoperasikan layang-layangmampu memahami bentuk dan fungsi dasar/sederhana wayang, mengidentifkasi hubungan wayang dengan seni rupa dan seni dan tradisi, dapat membuat tokoh wayang versinya sendiri, dandapat menjelaskan wayangnya.mampu membuat tokoh wayang versinya sendiri, menjelaskan, dan memainkannya secara mandiri atau berkelompok perlu ditingkatkan.</v>
      </c>
      <c r="G40" s="465"/>
      <c r="H40" s="465"/>
      <c r="I40" s="465"/>
      <c r="J40" s="465"/>
      <c r="K40" s="465"/>
      <c r="L40" s="463"/>
      <c r="M40" s="316"/>
      <c r="N40" s="316"/>
      <c r="O40" s="316"/>
      <c r="P40" s="316"/>
      <c r="Q40" s="316"/>
      <c r="R40" s="316"/>
      <c r="S40" s="316"/>
      <c r="T40" s="316"/>
      <c r="U40" s="316"/>
      <c r="V40" s="316"/>
      <c r="W40" s="316"/>
      <c r="X40" s="316"/>
      <c r="Y40" s="316"/>
      <c r="Z40" s="316"/>
      <c r="AA40" s="316"/>
      <c r="AB40" s="316"/>
      <c r="AC40" s="316"/>
      <c r="AD40" s="316"/>
      <c r="AE40" s="316"/>
      <c r="AF40" s="316"/>
      <c r="AG40" s="316"/>
      <c r="AH40" s="316"/>
    </row>
    <row r="41" spans="1:34" ht="240" hidden="1" customHeight="1">
      <c r="A41" s="366"/>
      <c r="B41" s="626"/>
      <c r="C41" s="628" t="str">
        <f>HOME!E42</f>
        <v>Seni Teater</v>
      </c>
      <c r="D41" s="629" t="str">
        <f>VLOOKUP($N$2,LEGER!$B$5:$U$58,12,0)</f>
        <v xml:space="preserve"> </v>
      </c>
      <c r="E41" s="630"/>
      <c r="F41" s="651"/>
      <c r="G41" s="652"/>
      <c r="H41" s="652"/>
      <c r="I41" s="652"/>
      <c r="J41" s="652"/>
      <c r="K41" s="652"/>
      <c r="L41" s="653"/>
      <c r="M41" s="316"/>
      <c r="N41" s="316"/>
      <c r="O41" s="316"/>
      <c r="P41" s="316"/>
      <c r="Q41" s="316"/>
      <c r="R41" s="316"/>
      <c r="S41" s="316"/>
      <c r="T41" s="316"/>
      <c r="U41" s="316"/>
      <c r="V41" s="316"/>
      <c r="W41" s="316"/>
      <c r="X41" s="316"/>
      <c r="Y41" s="316"/>
      <c r="Z41" s="316"/>
      <c r="AA41" s="316"/>
      <c r="AB41" s="316"/>
      <c r="AC41" s="316"/>
      <c r="AD41" s="316"/>
      <c r="AE41" s="316"/>
      <c r="AF41" s="316"/>
      <c r="AG41" s="316"/>
      <c r="AH41" s="316"/>
    </row>
    <row r="42" spans="1:34" ht="240" hidden="1" customHeight="1">
      <c r="A42" s="366"/>
      <c r="B42" s="627"/>
      <c r="C42" s="627"/>
      <c r="D42" s="631"/>
      <c r="E42" s="547"/>
      <c r="F42" s="654"/>
      <c r="G42" s="529"/>
      <c r="H42" s="529"/>
      <c r="I42" s="529"/>
      <c r="J42" s="529"/>
      <c r="K42" s="529"/>
      <c r="L42" s="655"/>
      <c r="M42" s="316"/>
      <c r="N42" s="316"/>
      <c r="O42" s="316"/>
      <c r="P42" s="316"/>
      <c r="Q42" s="316"/>
      <c r="R42" s="316"/>
      <c r="S42" s="316"/>
      <c r="T42" s="316"/>
      <c r="U42" s="316"/>
      <c r="V42" s="316"/>
      <c r="W42" s="316"/>
      <c r="X42" s="316"/>
      <c r="Y42" s="316"/>
      <c r="Z42" s="316"/>
      <c r="AA42" s="316"/>
      <c r="AB42" s="316"/>
      <c r="AC42" s="316"/>
      <c r="AD42" s="316"/>
      <c r="AE42" s="316"/>
      <c r="AF42" s="316"/>
      <c r="AG42" s="316"/>
      <c r="AH42" s="316"/>
    </row>
    <row r="43" spans="1:34" ht="166.5" customHeight="1">
      <c r="A43" s="366"/>
      <c r="B43" s="618">
        <v>8</v>
      </c>
      <c r="C43" s="623" t="str">
        <f>HOME!E43</f>
        <v>Bahasa Jawa</v>
      </c>
      <c r="D43" s="625">
        <f>VLOOKUP($N$2,LEGER!$B$5:$U$58,13,0)</f>
        <v>88.833333333333329</v>
      </c>
      <c r="E43" s="475"/>
      <c r="F43" s="624" t="str">
        <f>VLOOKUP($N$2,SUMBJ!$B$13:$CD$65,80,0)</f>
        <v>Kompetensi dalam hal mampu menyimak serta memahami pesan lisan, dan informasi dari tembang dolanan/kejung en-maenanmampu mengidentifikasi bentuk sandhangan aksara Jawa.mampu menulis kata menggunakan sandhangan aksara Jawa.mampu menulis kalimat sederhana dengan menggunakan sandhangan aksara Jawa sudah tercapai.</v>
      </c>
      <c r="G43" s="465"/>
      <c r="H43" s="465"/>
      <c r="I43" s="465"/>
      <c r="J43" s="465"/>
      <c r="K43" s="465"/>
      <c r="L43" s="463"/>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34" ht="166.5" customHeight="1">
      <c r="A44" s="315"/>
      <c r="B44" s="456"/>
      <c r="C44" s="456"/>
      <c r="D44" s="476"/>
      <c r="E44" s="472"/>
      <c r="F44" s="624" t="str">
        <f>VLOOKUP($N$2,SUMBJ!$B$13:$CD$65,81,0)</f>
        <v>Kompetensi dalam hal mampu melagukan tembang dolanan/kèjhung ènmaènanmampu memahami aksara Jawa (legena dan sandhangan swara)/carakan Madhurâ (aksara ghâjâng, sanḍhângan,pangangghuy) yang dibacakan atau dari mediamampu membaca kata dalam aksara Jawa legena dan sandhangan swara)/carakan Madhurâ (aksara ghâjâng, sanḍhângan, pangangghuy)mampu menulis kata dan kalimat sederhana dalam aksara Jawa (legena dan sandhangan swara)/carakan Madhurâ (aksara ghâjâng, sanḍhângan, pangangghuy) perlu ditingkatkan.</v>
      </c>
      <c r="G44" s="465"/>
      <c r="H44" s="465"/>
      <c r="I44" s="465"/>
      <c r="J44" s="465"/>
      <c r="K44" s="465"/>
      <c r="L44" s="463"/>
      <c r="M44" s="316"/>
      <c r="N44" s="316"/>
      <c r="O44" s="316"/>
      <c r="P44" s="316"/>
      <c r="Q44" s="316"/>
      <c r="R44" s="316"/>
      <c r="S44" s="316"/>
      <c r="T44" s="316"/>
      <c r="U44" s="316"/>
      <c r="V44" s="316"/>
      <c r="W44" s="316"/>
      <c r="X44" s="316"/>
      <c r="Y44" s="316"/>
      <c r="Z44" s="316"/>
      <c r="AA44" s="316"/>
      <c r="AB44" s="316"/>
      <c r="AC44" s="316"/>
      <c r="AD44" s="316"/>
      <c r="AE44" s="316"/>
      <c r="AF44" s="316"/>
      <c r="AG44" s="316"/>
      <c r="AH44" s="316"/>
    </row>
    <row r="45" spans="1:34" s="444" customFormat="1" ht="18" customHeight="1">
      <c r="A45" s="366"/>
      <c r="B45" s="364"/>
      <c r="C45" s="364"/>
      <c r="D45" s="364"/>
      <c r="E45" s="364"/>
      <c r="F45" s="365"/>
      <c r="G45" s="365"/>
      <c r="H45" s="365"/>
      <c r="I45" s="365"/>
      <c r="J45" s="365"/>
      <c r="K45" s="365"/>
      <c r="M45" s="316"/>
      <c r="N45" s="316"/>
      <c r="O45" s="316"/>
      <c r="P45" s="316"/>
      <c r="Q45" s="316"/>
      <c r="R45" s="316"/>
      <c r="S45" s="316"/>
      <c r="T45" s="316"/>
      <c r="U45" s="316"/>
      <c r="V45" s="316"/>
      <c r="W45" s="316"/>
      <c r="X45" s="316"/>
      <c r="Y45" s="316"/>
      <c r="Z45" s="316"/>
      <c r="AA45" s="316"/>
      <c r="AB45" s="316"/>
      <c r="AC45" s="316"/>
      <c r="AD45" s="316"/>
      <c r="AE45" s="316"/>
      <c r="AF45" s="316"/>
      <c r="AG45" s="316"/>
      <c r="AH45" s="316"/>
    </row>
    <row r="46" spans="1:34" s="444" customFormat="1" ht="18" customHeight="1">
      <c r="A46" s="366"/>
      <c r="B46" s="364"/>
      <c r="C46" s="364"/>
      <c r="D46" s="364"/>
      <c r="E46" s="364"/>
      <c r="F46" s="365"/>
      <c r="G46" s="365"/>
      <c r="H46" s="365"/>
      <c r="I46" s="365"/>
      <c r="J46" s="365"/>
      <c r="K46" s="365"/>
      <c r="L46" s="392"/>
      <c r="M46" s="316"/>
      <c r="N46" s="316"/>
      <c r="O46" s="316"/>
      <c r="P46" s="316"/>
      <c r="Q46" s="316"/>
      <c r="R46" s="316"/>
      <c r="S46" s="316"/>
      <c r="T46" s="316"/>
      <c r="U46" s="316"/>
      <c r="V46" s="316"/>
      <c r="W46" s="316"/>
      <c r="X46" s="316"/>
      <c r="Y46" s="316"/>
      <c r="Z46" s="316"/>
      <c r="AA46" s="316"/>
      <c r="AB46" s="316"/>
      <c r="AC46" s="316"/>
      <c r="AD46" s="316"/>
      <c r="AE46" s="316"/>
      <c r="AF46" s="316"/>
      <c r="AG46" s="316"/>
      <c r="AH46" s="316"/>
    </row>
    <row r="47" spans="1:34" s="444" customFormat="1" ht="18" customHeight="1">
      <c r="A47" s="366"/>
      <c r="B47" s="364"/>
      <c r="C47" s="364"/>
      <c r="D47" s="364"/>
      <c r="E47" s="364"/>
      <c r="F47" s="365"/>
      <c r="G47" s="365"/>
      <c r="H47" s="365"/>
      <c r="I47" s="365"/>
      <c r="J47" s="365"/>
      <c r="K47" s="365"/>
      <c r="L47" s="392">
        <f>E6</f>
        <v>1846</v>
      </c>
      <c r="M47" s="316"/>
      <c r="N47" s="316"/>
      <c r="O47" s="316"/>
      <c r="P47" s="316"/>
      <c r="Q47" s="316"/>
      <c r="R47" s="316"/>
      <c r="S47" s="316"/>
      <c r="T47" s="316"/>
      <c r="U47" s="316"/>
      <c r="V47" s="316"/>
      <c r="W47" s="316"/>
      <c r="X47" s="316"/>
      <c r="Y47" s="316"/>
      <c r="Z47" s="316"/>
      <c r="AA47" s="316"/>
      <c r="AB47" s="316"/>
      <c r="AC47" s="316"/>
      <c r="AD47" s="316"/>
      <c r="AE47" s="316"/>
      <c r="AF47" s="316"/>
      <c r="AG47" s="316"/>
      <c r="AH47" s="316"/>
    </row>
    <row r="48" spans="1:34" s="444" customFormat="1" ht="30" customHeight="1">
      <c r="A48" s="366"/>
      <c r="B48" s="322" t="s">
        <v>115</v>
      </c>
      <c r="C48" s="322" t="s">
        <v>116</v>
      </c>
      <c r="D48" s="633" t="s">
        <v>383</v>
      </c>
      <c r="E48" s="607"/>
      <c r="F48" s="634" t="s">
        <v>384</v>
      </c>
      <c r="G48" s="606"/>
      <c r="H48" s="606"/>
      <c r="I48" s="606"/>
      <c r="J48" s="606"/>
      <c r="K48" s="606"/>
      <c r="L48" s="607"/>
      <c r="M48" s="316"/>
      <c r="N48" s="316"/>
      <c r="O48" s="316"/>
      <c r="P48" s="316"/>
      <c r="Q48" s="316"/>
      <c r="R48" s="316"/>
      <c r="S48" s="316"/>
      <c r="T48" s="316"/>
      <c r="U48" s="316"/>
      <c r="V48" s="316"/>
      <c r="W48" s="316"/>
      <c r="X48" s="316"/>
      <c r="Y48" s="316"/>
      <c r="Z48" s="316"/>
      <c r="AA48" s="316"/>
      <c r="AB48" s="316"/>
      <c r="AC48" s="316"/>
      <c r="AD48" s="316"/>
      <c r="AE48" s="316"/>
      <c r="AF48" s="316"/>
      <c r="AG48" s="316"/>
      <c r="AH48" s="316"/>
    </row>
    <row r="49" spans="1:34" ht="80.25" customHeight="1">
      <c r="A49" s="315"/>
      <c r="B49" s="618">
        <v>9</v>
      </c>
      <c r="C49" s="617" t="str">
        <f>HOME!E44</f>
        <v>Bahasa Inggris</v>
      </c>
      <c r="D49" s="625">
        <f>VLOOKUP($N$2,LEGER!$B$5:$U$58,14,0)</f>
        <v>92.424836508169847</v>
      </c>
      <c r="E49" s="475"/>
      <c r="F49" s="624" t="str">
        <f>VLOOKUP($N$2,'SUM ING'!$B$13:$CD$65,80,0)</f>
        <v>Kompetensi dalam hal dapat mengidentifikasi jenis-jenis kendaraandapat membuat kalimat sederhana tentang kendaraan sudah tercapai.</v>
      </c>
      <c r="G49" s="465"/>
      <c r="H49" s="465"/>
      <c r="I49" s="465"/>
      <c r="J49" s="465"/>
      <c r="K49" s="465"/>
      <c r="L49" s="463"/>
      <c r="M49" s="316"/>
      <c r="N49" s="316"/>
      <c r="O49" s="316"/>
      <c r="P49" s="316"/>
      <c r="Q49" s="316"/>
      <c r="R49" s="316"/>
      <c r="S49" s="316"/>
      <c r="T49" s="316"/>
      <c r="U49" s="316"/>
      <c r="V49" s="316"/>
      <c r="W49" s="316"/>
      <c r="X49" s="316"/>
      <c r="Y49" s="316"/>
      <c r="Z49" s="316"/>
      <c r="AA49" s="316"/>
      <c r="AB49" s="316"/>
      <c r="AC49" s="316"/>
      <c r="AD49" s="316"/>
      <c r="AE49" s="316"/>
      <c r="AF49" s="316"/>
      <c r="AG49" s="316"/>
      <c r="AH49" s="316"/>
    </row>
    <row r="50" spans="1:34" ht="80.25" customHeight="1">
      <c r="A50" s="315"/>
      <c r="B50" s="456"/>
      <c r="C50" s="456"/>
      <c r="D50" s="476"/>
      <c r="E50" s="472"/>
      <c r="F50" s="624" t="str">
        <f>VLOOKUP($N$2,'SUM ING'!$B$13:$CD$65,81,0)</f>
        <v>Kompetensi dalam hal dapat mengidentifikasi  waktu dengan menggunakan jam analogdapat menyebutkan kegiatan sehari-hari menggunakan simple present dapat menuliskan kegiatan sehari-hari dengan menggunakan adverbs of frequency (always, usually, sometimes, never) perlu ditingkatkan.</v>
      </c>
      <c r="G50" s="465"/>
      <c r="H50" s="465"/>
      <c r="I50" s="465"/>
      <c r="J50" s="465"/>
      <c r="K50" s="465"/>
      <c r="L50" s="463"/>
      <c r="M50" s="316"/>
      <c r="N50" s="316"/>
      <c r="O50" s="316"/>
      <c r="P50" s="316"/>
      <c r="Q50" s="316"/>
      <c r="R50" s="316"/>
      <c r="S50" s="316"/>
      <c r="T50" s="316"/>
      <c r="U50" s="316"/>
      <c r="V50" s="316"/>
      <c r="W50" s="316"/>
      <c r="X50" s="316"/>
      <c r="Y50" s="316"/>
      <c r="Z50" s="316"/>
      <c r="AA50" s="316"/>
      <c r="AB50" s="316"/>
      <c r="AC50" s="316"/>
      <c r="AD50" s="316"/>
      <c r="AE50" s="316"/>
      <c r="AF50" s="316"/>
      <c r="AG50" s="316"/>
      <c r="AH50" s="316"/>
    </row>
    <row r="51" spans="1:34" ht="80.25" customHeight="1">
      <c r="A51" s="315"/>
      <c r="B51" s="611">
        <v>10</v>
      </c>
      <c r="C51" s="619" t="str">
        <f>HOME!E45</f>
        <v>Fiqih</v>
      </c>
      <c r="D51" s="620">
        <f>VLOOKUP($N$2,LEGER!$B$5:$U$58,15,0)</f>
        <v>95.25</v>
      </c>
      <c r="E51" s="621"/>
      <c r="F51" s="605" t="str">
        <f>VLOOKUP($N$2,'SUM FIQ'!$B$13:$CD$65,80,0)</f>
        <v>Kompetensi dalam hal mampu menjelaskan arti salat duha dengan benarmampu menjelaskan arti  dan tata salat tasbih dengan benarmampu menjelaskan arti dan tata cara salat taubat dengan benar sudah tercapai.</v>
      </c>
      <c r="G51" s="606"/>
      <c r="H51" s="606"/>
      <c r="I51" s="606"/>
      <c r="J51" s="606"/>
      <c r="K51" s="606"/>
      <c r="L51" s="607"/>
      <c r="M51" s="316"/>
      <c r="N51" s="316"/>
      <c r="O51" s="316"/>
      <c r="P51" s="316"/>
      <c r="Q51" s="316"/>
      <c r="R51" s="316"/>
      <c r="S51" s="316"/>
      <c r="T51" s="316"/>
      <c r="U51" s="316"/>
      <c r="V51" s="316"/>
      <c r="W51" s="316"/>
      <c r="X51" s="316"/>
      <c r="Y51" s="316"/>
      <c r="Z51" s="316"/>
      <c r="AA51" s="316"/>
      <c r="AB51" s="316"/>
      <c r="AC51" s="316"/>
      <c r="AD51" s="316"/>
      <c r="AE51" s="316"/>
      <c r="AF51" s="316"/>
      <c r="AG51" s="316"/>
      <c r="AH51" s="316"/>
    </row>
    <row r="52" spans="1:34" ht="80.25" customHeight="1">
      <c r="A52" s="315"/>
      <c r="B52" s="612"/>
      <c r="C52" s="612"/>
      <c r="D52" s="526"/>
      <c r="E52" s="504"/>
      <c r="F52" s="605" t="str">
        <f>VLOOKUP($N$2,'SUM FIQ'!$B$13:$CD$65,81,0)</f>
        <v>Kompetensi dalam hal mampu menghafal niat dan doa salat duha dengan benarmampu menjelaskan tata cara salat duha dengan benarmampu mempraktikkan tata cara salat duha dengan benarmampu menjelaskan keutamaan salat tasbih dengan benarmampu menghafal niat salat taubat dengan benar perlu ditingkatkan.</v>
      </c>
      <c r="G52" s="606"/>
      <c r="H52" s="606"/>
      <c r="I52" s="606"/>
      <c r="J52" s="606"/>
      <c r="K52" s="606"/>
      <c r="L52" s="607"/>
      <c r="M52" s="316"/>
      <c r="N52" s="316"/>
      <c r="O52" s="316"/>
      <c r="P52" s="316"/>
      <c r="Q52" s="316"/>
      <c r="R52" s="316"/>
      <c r="S52" s="316"/>
      <c r="T52" s="316"/>
      <c r="U52" s="316"/>
      <c r="V52" s="316"/>
      <c r="W52" s="316"/>
      <c r="X52" s="316"/>
      <c r="Y52" s="316"/>
      <c r="Z52" s="316"/>
      <c r="AA52" s="316"/>
      <c r="AB52" s="316"/>
      <c r="AC52" s="316"/>
      <c r="AD52" s="316"/>
      <c r="AE52" s="316"/>
      <c r="AF52" s="316"/>
      <c r="AG52" s="316"/>
      <c r="AH52" s="316"/>
    </row>
    <row r="53" spans="1:34" ht="75" customHeight="1">
      <c r="A53" s="315"/>
      <c r="B53" s="613">
        <v>11</v>
      </c>
      <c r="C53" s="615" t="str">
        <f>HOME!E46</f>
        <v>Lughatul Arabiyah</v>
      </c>
      <c r="D53" s="622">
        <f>VLOOKUP($N$2,LEGER!$B$5:$U$58,16,0)</f>
        <v>91.238095238095241</v>
      </c>
      <c r="E53" s="614"/>
      <c r="F53" s="616" t="str">
        <f>VLOOKUP($N$2,'SUM LA'!$B$13:$CD$65,80,0)</f>
        <v>Kompetensi dalam hal  sudah tercapai.</v>
      </c>
      <c r="G53" s="614"/>
      <c r="H53" s="614"/>
      <c r="I53" s="614"/>
      <c r="J53" s="614"/>
      <c r="K53" s="614"/>
      <c r="L53" s="614"/>
      <c r="M53" s="316"/>
      <c r="N53" s="316"/>
      <c r="O53" s="316"/>
      <c r="P53" s="316"/>
      <c r="Q53" s="316"/>
      <c r="R53" s="316"/>
      <c r="S53" s="316"/>
      <c r="T53" s="316"/>
      <c r="U53" s="316"/>
      <c r="V53" s="316"/>
      <c r="W53" s="316"/>
      <c r="X53" s="316"/>
      <c r="Y53" s="316"/>
      <c r="Z53" s="316"/>
      <c r="AA53" s="316"/>
      <c r="AB53" s="316"/>
      <c r="AC53" s="316"/>
      <c r="AD53" s="316"/>
      <c r="AE53" s="316"/>
      <c r="AF53" s="316"/>
      <c r="AG53" s="316"/>
      <c r="AH53" s="316"/>
    </row>
    <row r="54" spans="1:34" ht="75" customHeight="1">
      <c r="A54" s="315"/>
      <c r="B54" s="614"/>
      <c r="C54" s="614"/>
      <c r="D54" s="614"/>
      <c r="E54" s="614"/>
      <c r="F54" s="616" t="str">
        <f>VLOOKUP($N$2,'SUM LA'!$B$13:$CD$65,81,0)</f>
        <v>Kompetensi dalam hal mampu melakukan dialog sederhana tentang الأُسْرَةُdapat menyalin kata dan kalimat tentang الأُسْرَةُmampu menyebutkan anggota keluarga  مُذَكَّرْ أَوْ مُؤَنَّثْmampu menyusun kata menjadi kalimat sempurna tentang الأُسْرَةُmampu melakukan dialog sederhana tentang       فِيْ الفَصْلِ , perlu ditingkatkan</v>
      </c>
      <c r="G54" s="614"/>
      <c r="H54" s="614"/>
      <c r="I54" s="614"/>
      <c r="J54" s="614"/>
      <c r="K54" s="614"/>
      <c r="L54" s="614"/>
      <c r="M54" s="316"/>
      <c r="N54" s="316"/>
      <c r="O54" s="316"/>
      <c r="P54" s="316"/>
      <c r="Q54" s="316"/>
      <c r="R54" s="316"/>
      <c r="S54" s="316"/>
      <c r="T54" s="316"/>
      <c r="U54" s="316"/>
      <c r="V54" s="316"/>
      <c r="W54" s="316"/>
      <c r="X54" s="316"/>
      <c r="Y54" s="316"/>
      <c r="Z54" s="316"/>
      <c r="AA54" s="316"/>
      <c r="AB54" s="316"/>
      <c r="AC54" s="316"/>
      <c r="AD54" s="316"/>
      <c r="AE54" s="316"/>
      <c r="AF54" s="316"/>
      <c r="AG54" s="316"/>
      <c r="AH54" s="316"/>
    </row>
    <row r="55" spans="1:34" ht="150.75" customHeight="1">
      <c r="A55" s="315"/>
      <c r="B55" s="613">
        <v>12</v>
      </c>
      <c r="C55" s="615" t="str">
        <f>HOME!E47</f>
        <v>TIK</v>
      </c>
      <c r="D55" s="622">
        <f>VLOOKUP($N$2,LEGER!$B$5:$U$58,17,0)</f>
        <v>91.25</v>
      </c>
      <c r="E55" s="614"/>
      <c r="F55" s="616" t="str">
        <f>VLOOKUP($N$2,'SUM TIK'!$B$13:$CD$65,80,0)</f>
        <v>Kompetensi dalam hal mampu memanfaatkan berbagai jenis perangkat TIK yang ada di sekitarnya untuk berkomunikasi, belajar, mengetik, menggambar, berhitung, dan presentasi, dan menerapkan praktik baik yang memperhatikan aspek kesehatan, kenyamanan, keamanan, dan keselamatan. sudah tercapai.</v>
      </c>
      <c r="G55" s="614"/>
      <c r="H55" s="614"/>
      <c r="I55" s="614"/>
      <c r="J55" s="614"/>
      <c r="K55" s="614"/>
      <c r="L55" s="614"/>
      <c r="M55" s="316"/>
      <c r="N55" s="316"/>
      <c r="O55" s="316"/>
      <c r="P55" s="316"/>
      <c r="Q55" s="316"/>
      <c r="R55" s="316"/>
      <c r="S55" s="316"/>
      <c r="T55" s="316"/>
      <c r="U55" s="316"/>
      <c r="V55" s="316"/>
      <c r="W55" s="316"/>
      <c r="X55" s="316"/>
      <c r="Y55" s="316"/>
      <c r="Z55" s="316"/>
      <c r="AA55" s="316"/>
      <c r="AB55" s="316"/>
      <c r="AC55" s="316"/>
      <c r="AD55" s="316"/>
      <c r="AE55" s="316"/>
      <c r="AF55" s="316"/>
      <c r="AG55" s="316"/>
      <c r="AH55" s="316"/>
    </row>
    <row r="56" spans="1:34" ht="150.75" customHeight="1">
      <c r="A56" s="315"/>
      <c r="B56" s="614"/>
      <c r="C56" s="614"/>
      <c r="D56" s="614"/>
      <c r="E56" s="614"/>
      <c r="F56" s="616" t="str">
        <f>VLOOKUP($N$2,'SUM TIK'!$B$13:$CD$65,81,0)</f>
        <v>Kompetensi dalam hal mampu memahami praktik baik dalam berkomunikasi menggunakan alat komunikasi berbasis TIK yang memperhatikan aspek keamanan penggunaan internet dan jaringan lokal pada saat tersambung pada bluetooth, wifi, atau internet sesuai dengan batasan yang ditentukan.mampu mengenal dunia digital yang ada di sekitarnya, memahami dampak positif dan negatif dari kehadiran perangkat TIK, memiliki etika dalam berkomunikasi di dunia digital, serta mengenal dan menghargai hak karya digital.mampu memanfaatkan berbagai jenis perangkat TIK yang ada di sekitarnya untuk berkomunikasi, belajar, mengetik, menggambar, berhitung, dan presentasi, perlu ditingkatkan</v>
      </c>
      <c r="G56" s="614"/>
      <c r="H56" s="614"/>
      <c r="I56" s="614"/>
      <c r="J56" s="614"/>
      <c r="K56" s="614"/>
      <c r="L56" s="614"/>
      <c r="M56" s="316"/>
      <c r="N56" s="316"/>
      <c r="O56" s="316"/>
      <c r="P56" s="316"/>
      <c r="Q56" s="316"/>
      <c r="R56" s="316"/>
      <c r="S56" s="316"/>
      <c r="T56" s="316"/>
      <c r="U56" s="316"/>
      <c r="V56" s="316"/>
      <c r="W56" s="316"/>
      <c r="X56" s="316"/>
      <c r="Y56" s="316"/>
      <c r="Z56" s="316"/>
      <c r="AA56" s="316"/>
      <c r="AB56" s="316"/>
      <c r="AC56" s="316"/>
      <c r="AD56" s="316"/>
      <c r="AE56" s="316"/>
      <c r="AF56" s="316"/>
      <c r="AG56" s="316"/>
      <c r="AH56" s="316"/>
    </row>
    <row r="57" spans="1:34" ht="30" hidden="1" customHeight="1">
      <c r="A57" s="315"/>
      <c r="B57" s="637">
        <v>13</v>
      </c>
      <c r="C57" s="643" t="str">
        <f>HOME!E48</f>
        <v>Mulok 5</v>
      </c>
      <c r="D57" s="644" t="str">
        <f>VLOOKUP($N$2,LEGER!$B$5:$U$58,18,0)</f>
        <v xml:space="preserve"> </v>
      </c>
      <c r="E57" s="506"/>
      <c r="F57" s="649"/>
      <c r="G57" s="547"/>
      <c r="H57" s="547"/>
      <c r="I57" s="547"/>
      <c r="J57" s="547"/>
      <c r="K57" s="547"/>
      <c r="L57" s="547"/>
      <c r="M57" s="316"/>
      <c r="N57" s="316"/>
      <c r="O57" s="316"/>
      <c r="P57" s="316"/>
      <c r="Q57" s="316"/>
      <c r="R57" s="316"/>
      <c r="S57" s="316"/>
      <c r="T57" s="316"/>
      <c r="U57" s="316"/>
      <c r="V57" s="316"/>
      <c r="W57" s="316"/>
      <c r="X57" s="316"/>
      <c r="Y57" s="316"/>
      <c r="Z57" s="316"/>
      <c r="AA57" s="316"/>
      <c r="AB57" s="316"/>
      <c r="AC57" s="316"/>
      <c r="AD57" s="316"/>
      <c r="AE57" s="316"/>
      <c r="AF57" s="316"/>
      <c r="AG57" s="316"/>
      <c r="AH57" s="316"/>
    </row>
    <row r="58" spans="1:34" ht="30" hidden="1" customHeight="1">
      <c r="A58" s="315"/>
      <c r="B58" s="506"/>
      <c r="C58" s="483"/>
      <c r="D58" s="525"/>
      <c r="E58" s="506"/>
      <c r="F58" s="649"/>
      <c r="G58" s="547"/>
      <c r="H58" s="547"/>
      <c r="I58" s="547"/>
      <c r="J58" s="547"/>
      <c r="K58" s="547"/>
      <c r="L58" s="547"/>
      <c r="M58" s="316"/>
      <c r="N58" s="316"/>
      <c r="O58" s="316"/>
      <c r="P58" s="316"/>
      <c r="Q58" s="316"/>
      <c r="R58" s="316"/>
      <c r="S58" s="316"/>
      <c r="T58" s="316"/>
      <c r="U58" s="316"/>
      <c r="V58" s="316"/>
      <c r="W58" s="316"/>
      <c r="X58" s="316"/>
      <c r="Y58" s="316"/>
      <c r="Z58" s="316"/>
      <c r="AA58" s="316"/>
      <c r="AB58" s="316"/>
      <c r="AC58" s="316"/>
      <c r="AD58" s="316"/>
      <c r="AE58" s="316"/>
      <c r="AF58" s="316"/>
      <c r="AG58" s="316"/>
      <c r="AH58" s="316"/>
    </row>
    <row r="59" spans="1:34" s="444" customFormat="1" ht="30" customHeight="1">
      <c r="A59" s="366"/>
      <c r="B59" s="445"/>
      <c r="C59" s="445"/>
      <c r="D59" s="445"/>
      <c r="E59" s="445"/>
      <c r="F59" s="393"/>
      <c r="G59" s="445"/>
      <c r="H59" s="445"/>
      <c r="I59" s="445"/>
      <c r="J59" s="445"/>
      <c r="K59" s="445"/>
      <c r="L59" s="445"/>
      <c r="M59" s="316"/>
      <c r="N59" s="316"/>
      <c r="O59" s="316"/>
      <c r="P59" s="316"/>
      <c r="Q59" s="316"/>
      <c r="R59" s="316"/>
      <c r="S59" s="316"/>
      <c r="T59" s="316"/>
      <c r="U59" s="316"/>
      <c r="V59" s="316"/>
      <c r="W59" s="316"/>
      <c r="X59" s="316"/>
      <c r="Y59" s="316"/>
      <c r="Z59" s="316"/>
      <c r="AA59" s="316"/>
      <c r="AB59" s="316"/>
      <c r="AC59" s="316"/>
      <c r="AD59" s="316"/>
      <c r="AE59" s="316"/>
      <c r="AF59" s="316"/>
      <c r="AG59" s="316"/>
      <c r="AH59" s="316"/>
    </row>
    <row r="60" spans="1:34" s="444" customFormat="1" ht="15" customHeight="1">
      <c r="A60" s="366"/>
      <c r="B60" s="445"/>
      <c r="C60" s="445"/>
      <c r="D60" s="445"/>
      <c r="E60" s="445"/>
      <c r="F60" s="393"/>
      <c r="G60" s="445"/>
      <c r="H60" s="445"/>
      <c r="I60" s="445"/>
      <c r="J60" s="445"/>
      <c r="K60" s="445"/>
      <c r="L60" s="392">
        <f>E6</f>
        <v>1846</v>
      </c>
      <c r="M60" s="316"/>
      <c r="N60" s="316"/>
      <c r="O60" s="316"/>
      <c r="P60" s="316"/>
      <c r="Q60" s="316"/>
      <c r="R60" s="316"/>
      <c r="S60" s="316"/>
      <c r="T60" s="316"/>
      <c r="U60" s="316"/>
      <c r="V60" s="316"/>
      <c r="W60" s="316"/>
      <c r="X60" s="316"/>
      <c r="Y60" s="316"/>
      <c r="Z60" s="316"/>
      <c r="AA60" s="316"/>
      <c r="AB60" s="316"/>
      <c r="AC60" s="316"/>
      <c r="AD60" s="316"/>
      <c r="AE60" s="316"/>
      <c r="AF60" s="316"/>
      <c r="AG60" s="316"/>
      <c r="AH60" s="316"/>
    </row>
    <row r="61" spans="1:34" s="383" customFormat="1" ht="18.75" customHeight="1" thickBot="1">
      <c r="A61" s="366"/>
      <c r="B61" s="442" t="s">
        <v>385</v>
      </c>
      <c r="C61" s="442" t="s">
        <v>467</v>
      </c>
      <c r="D61" s="441"/>
      <c r="E61" s="441"/>
      <c r="F61" s="440"/>
      <c r="G61" s="441"/>
      <c r="H61" s="441"/>
      <c r="I61" s="441"/>
      <c r="J61" s="441"/>
      <c r="K61" s="441"/>
      <c r="L61" s="441"/>
      <c r="M61" s="316"/>
      <c r="N61" s="316"/>
      <c r="O61" s="316"/>
      <c r="P61" s="316"/>
      <c r="Q61" s="316"/>
      <c r="R61" s="316"/>
      <c r="S61" s="316"/>
      <c r="T61" s="316"/>
      <c r="U61" s="316"/>
      <c r="V61" s="316"/>
      <c r="W61" s="316"/>
      <c r="X61" s="316"/>
      <c r="Y61" s="316"/>
      <c r="Z61" s="316"/>
      <c r="AA61" s="316"/>
      <c r="AB61" s="316"/>
      <c r="AC61" s="316"/>
      <c r="AD61" s="316"/>
      <c r="AE61" s="316"/>
      <c r="AF61" s="316"/>
      <c r="AG61" s="316"/>
      <c r="AH61" s="316"/>
    </row>
    <row r="62" spans="1:34" s="383" customFormat="1" ht="15" customHeight="1">
      <c r="A62" s="366"/>
      <c r="B62" s="593" t="s">
        <v>115</v>
      </c>
      <c r="C62" s="595" t="s">
        <v>468</v>
      </c>
      <c r="D62" s="596"/>
      <c r="E62" s="596"/>
      <c r="F62" s="596"/>
      <c r="G62" s="639" t="s">
        <v>109</v>
      </c>
      <c r="H62" s="639"/>
      <c r="I62" s="639"/>
      <c r="J62" s="639"/>
      <c r="K62" s="639"/>
      <c r="L62" s="639"/>
      <c r="M62" s="316"/>
      <c r="N62" s="316"/>
      <c r="O62" s="316"/>
      <c r="P62" s="316"/>
      <c r="Q62" s="316"/>
      <c r="R62" s="316"/>
      <c r="S62" s="316"/>
      <c r="T62" s="316"/>
      <c r="U62" s="316"/>
      <c r="V62" s="316"/>
      <c r="W62" s="316"/>
      <c r="X62" s="316"/>
      <c r="Y62" s="316"/>
      <c r="Z62" s="316"/>
      <c r="AA62" s="316"/>
      <c r="AB62" s="316"/>
      <c r="AC62" s="316"/>
      <c r="AD62" s="316"/>
      <c r="AE62" s="316"/>
      <c r="AF62" s="316"/>
      <c r="AG62" s="316"/>
      <c r="AH62" s="316"/>
    </row>
    <row r="63" spans="1:34" s="383" customFormat="1" ht="15" customHeight="1">
      <c r="A63" s="366"/>
      <c r="B63" s="594"/>
      <c r="C63" s="597"/>
      <c r="D63" s="598"/>
      <c r="E63" s="598"/>
      <c r="F63" s="598"/>
      <c r="G63" s="640">
        <v>1</v>
      </c>
      <c r="H63" s="641"/>
      <c r="I63" s="642"/>
      <c r="J63" s="640">
        <v>2</v>
      </c>
      <c r="K63" s="641"/>
      <c r="L63" s="642"/>
      <c r="M63" s="316"/>
      <c r="N63" s="316"/>
      <c r="O63" s="316"/>
      <c r="P63" s="316"/>
      <c r="Q63" s="316"/>
      <c r="R63" s="316"/>
      <c r="S63" s="316"/>
      <c r="T63" s="316"/>
      <c r="U63" s="316"/>
      <c r="V63" s="316"/>
      <c r="W63" s="316"/>
      <c r="X63" s="316"/>
      <c r="Y63" s="316"/>
      <c r="Z63" s="316"/>
      <c r="AA63" s="316"/>
      <c r="AB63" s="316"/>
      <c r="AC63" s="316"/>
      <c r="AD63" s="316"/>
      <c r="AE63" s="316"/>
      <c r="AF63" s="316"/>
      <c r="AG63" s="316"/>
      <c r="AH63" s="316"/>
    </row>
    <row r="64" spans="1:34" s="383" customFormat="1" ht="3" customHeight="1">
      <c r="A64" s="366"/>
      <c r="B64" s="400"/>
      <c r="C64" s="322"/>
      <c r="D64" s="394"/>
      <c r="E64" s="395"/>
      <c r="F64" s="395"/>
      <c r="G64" s="404"/>
      <c r="H64" s="396"/>
      <c r="I64" s="401"/>
      <c r="J64" s="404"/>
      <c r="K64" s="396"/>
      <c r="L64" s="401"/>
      <c r="M64" s="316"/>
      <c r="N64" s="316"/>
      <c r="O64" s="316"/>
      <c r="P64" s="316"/>
      <c r="Q64" s="316"/>
      <c r="R64" s="316"/>
      <c r="S64" s="316"/>
      <c r="T64" s="316"/>
      <c r="U64" s="316"/>
      <c r="V64" s="316"/>
      <c r="W64" s="316"/>
      <c r="X64" s="316"/>
      <c r="Y64" s="316"/>
      <c r="Z64" s="316"/>
      <c r="AA64" s="316"/>
      <c r="AB64" s="316"/>
      <c r="AC64" s="316"/>
      <c r="AD64" s="316"/>
      <c r="AE64" s="316"/>
      <c r="AF64" s="316"/>
      <c r="AG64" s="316"/>
      <c r="AH64" s="316"/>
    </row>
    <row r="65" spans="1:34" s="383" customFormat="1" ht="18.75" customHeight="1">
      <c r="A65" s="366"/>
      <c r="B65" s="408">
        <v>1</v>
      </c>
      <c r="C65" s="409" t="s">
        <v>166</v>
      </c>
      <c r="D65" s="410"/>
      <c r="E65" s="411"/>
      <c r="F65" s="411"/>
      <c r="G65" s="638" t="str">
        <f>VLOOKUP($N$2,'DATA PESERTA DIDIK'!A3:AK55,28,0)</f>
        <v xml:space="preserve">143 cm </v>
      </c>
      <c r="H65" s="585"/>
      <c r="I65" s="586"/>
      <c r="J65" s="584" t="str">
        <f>VLOOKUP($N$2,'DATA PESERTA DIDIK'!A3:AK55,29,0)</f>
        <v xml:space="preserve">147 cm </v>
      </c>
      <c r="K65" s="585"/>
      <c r="L65" s="586"/>
      <c r="M65" s="316"/>
      <c r="N65" s="316"/>
      <c r="O65" s="316"/>
      <c r="P65" s="316"/>
      <c r="Q65" s="316"/>
      <c r="R65" s="316"/>
      <c r="S65" s="316"/>
      <c r="T65" s="316"/>
      <c r="U65" s="316"/>
      <c r="V65" s="316"/>
      <c r="W65" s="316"/>
      <c r="X65" s="316"/>
      <c r="Y65" s="316"/>
      <c r="Z65" s="316"/>
      <c r="AA65" s="316"/>
      <c r="AB65" s="316"/>
      <c r="AC65" s="316"/>
      <c r="AD65" s="316"/>
      <c r="AE65" s="316"/>
      <c r="AF65" s="316"/>
      <c r="AG65" s="316"/>
      <c r="AH65" s="316"/>
    </row>
    <row r="66" spans="1:34" s="383" customFormat="1" ht="18.75" customHeight="1">
      <c r="A66" s="366"/>
      <c r="B66" s="412">
        <v>2</v>
      </c>
      <c r="C66" s="413" t="s">
        <v>167</v>
      </c>
      <c r="D66" s="414"/>
      <c r="E66" s="415"/>
      <c r="F66" s="415"/>
      <c r="G66" s="590" t="str">
        <f>VLOOKUP($N$2,'DATA PESERTA DIDIK'!A3:AK55,30,0)</f>
        <v>39 kg</v>
      </c>
      <c r="H66" s="588"/>
      <c r="I66" s="589"/>
      <c r="J66" s="590" t="str">
        <f>VLOOKUP($N$2,'DATA PESERTA DIDIK'!A3:AK55,31,0)</f>
        <v>38 kg</v>
      </c>
      <c r="K66" s="588"/>
      <c r="L66" s="589"/>
      <c r="M66" s="316"/>
      <c r="N66" s="316"/>
      <c r="O66" s="316"/>
      <c r="P66" s="316"/>
      <c r="Q66" s="316"/>
      <c r="R66" s="316"/>
      <c r="S66" s="316"/>
      <c r="T66" s="316"/>
      <c r="U66" s="316"/>
      <c r="V66" s="316"/>
      <c r="W66" s="316"/>
      <c r="X66" s="316"/>
      <c r="Y66" s="316"/>
      <c r="Z66" s="316"/>
      <c r="AA66" s="316"/>
      <c r="AB66" s="316"/>
      <c r="AC66" s="316"/>
      <c r="AD66" s="316"/>
      <c r="AE66" s="316"/>
      <c r="AF66" s="316"/>
      <c r="AG66" s="316"/>
      <c r="AH66" s="316"/>
    </row>
    <row r="67" spans="1:34" s="383" customFormat="1" ht="12.75" customHeight="1" thickBot="1">
      <c r="A67" s="366"/>
      <c r="B67" s="416"/>
      <c r="C67" s="417"/>
      <c r="D67" s="418"/>
      <c r="E67" s="419"/>
      <c r="F67" s="419"/>
      <c r="G67" s="420"/>
      <c r="H67" s="419"/>
      <c r="I67" s="421"/>
      <c r="J67" s="420"/>
      <c r="K67" s="419"/>
      <c r="L67" s="421"/>
      <c r="M67" s="316"/>
      <c r="N67" s="316"/>
      <c r="O67" s="316"/>
      <c r="P67" s="316"/>
      <c r="Q67" s="316"/>
      <c r="R67" s="316"/>
      <c r="S67" s="316"/>
      <c r="T67" s="316"/>
      <c r="U67" s="316"/>
      <c r="V67" s="316"/>
      <c r="W67" s="316"/>
      <c r="X67" s="316"/>
      <c r="Y67" s="316"/>
      <c r="Z67" s="316"/>
      <c r="AA67" s="316"/>
      <c r="AB67" s="316"/>
      <c r="AC67" s="316"/>
      <c r="AD67" s="316"/>
      <c r="AE67" s="316"/>
      <c r="AF67" s="316"/>
      <c r="AG67" s="316"/>
      <c r="AH67" s="316"/>
    </row>
    <row r="68" spans="1:34" s="383" customFormat="1" ht="15.75" customHeight="1">
      <c r="A68" s="366"/>
      <c r="B68" s="385"/>
      <c r="C68" s="385"/>
      <c r="D68" s="385"/>
      <c r="E68" s="385"/>
      <c r="F68" s="393"/>
      <c r="G68" s="385"/>
      <c r="H68" s="385"/>
      <c r="I68" s="385"/>
      <c r="J68" s="385"/>
      <c r="K68" s="385"/>
      <c r="L68" s="385"/>
      <c r="M68" s="316"/>
      <c r="N68" s="316"/>
      <c r="O68" s="316"/>
      <c r="P68" s="316"/>
      <c r="Q68" s="316"/>
      <c r="R68" s="316"/>
      <c r="S68" s="316"/>
      <c r="T68" s="316"/>
      <c r="U68" s="316"/>
      <c r="V68" s="316"/>
      <c r="W68" s="316"/>
      <c r="X68" s="316"/>
      <c r="Y68" s="316"/>
      <c r="Z68" s="316"/>
      <c r="AA68" s="316"/>
      <c r="AB68" s="316"/>
      <c r="AC68" s="316"/>
      <c r="AD68" s="316"/>
      <c r="AE68" s="316"/>
      <c r="AF68" s="316"/>
      <c r="AG68" s="316"/>
      <c r="AH68" s="316"/>
    </row>
    <row r="69" spans="1:34" s="383" customFormat="1" ht="18.75" customHeight="1" thickBot="1">
      <c r="A69" s="366"/>
      <c r="B69" s="399" t="s">
        <v>385</v>
      </c>
      <c r="C69" s="399" t="s">
        <v>469</v>
      </c>
      <c r="D69" s="385"/>
      <c r="E69" s="385"/>
      <c r="F69" s="393"/>
      <c r="G69" s="385"/>
      <c r="H69" s="385"/>
      <c r="I69" s="385"/>
      <c r="J69" s="385"/>
      <c r="K69" s="385"/>
      <c r="L69" s="384"/>
      <c r="M69" s="316"/>
      <c r="N69" s="316"/>
      <c r="O69" s="316"/>
      <c r="P69" s="316"/>
      <c r="Q69" s="316"/>
      <c r="R69" s="316"/>
      <c r="S69" s="316"/>
      <c r="T69" s="316"/>
      <c r="U69" s="316"/>
      <c r="V69" s="316"/>
      <c r="W69" s="316"/>
      <c r="X69" s="316"/>
      <c r="Y69" s="316"/>
      <c r="Z69" s="316"/>
      <c r="AA69" s="316"/>
      <c r="AB69" s="316"/>
      <c r="AC69" s="316"/>
      <c r="AD69" s="316"/>
      <c r="AE69" s="316"/>
      <c r="AF69" s="316"/>
      <c r="AG69" s="316"/>
      <c r="AH69" s="316"/>
    </row>
    <row r="70" spans="1:34" s="383" customFormat="1" ht="15" customHeight="1">
      <c r="A70" s="366"/>
      <c r="B70" s="593" t="s">
        <v>115</v>
      </c>
      <c r="C70" s="595" t="s">
        <v>470</v>
      </c>
      <c r="D70" s="596"/>
      <c r="E70" s="596"/>
      <c r="F70" s="596"/>
      <c r="G70" s="599" t="s">
        <v>387</v>
      </c>
      <c r="H70" s="600"/>
      <c r="I70" s="600"/>
      <c r="J70" s="600"/>
      <c r="K70" s="600"/>
      <c r="L70" s="601"/>
      <c r="M70" s="316"/>
      <c r="N70" s="316"/>
      <c r="O70" s="316"/>
      <c r="P70" s="316"/>
      <c r="Q70" s="316"/>
      <c r="R70" s="316"/>
      <c r="S70" s="316"/>
      <c r="T70" s="316"/>
      <c r="U70" s="316"/>
      <c r="V70" s="316"/>
      <c r="W70" s="316"/>
      <c r="X70" s="316"/>
      <c r="Y70" s="316"/>
      <c r="Z70" s="316"/>
      <c r="AA70" s="316"/>
      <c r="AB70" s="316"/>
      <c r="AC70" s="316"/>
      <c r="AD70" s="316"/>
      <c r="AE70" s="316"/>
      <c r="AF70" s="316"/>
      <c r="AG70" s="316"/>
      <c r="AH70" s="316"/>
    </row>
    <row r="71" spans="1:34" s="383" customFormat="1" ht="15" customHeight="1">
      <c r="A71" s="366"/>
      <c r="B71" s="594"/>
      <c r="C71" s="597"/>
      <c r="D71" s="598"/>
      <c r="E71" s="598"/>
      <c r="F71" s="598"/>
      <c r="G71" s="602"/>
      <c r="H71" s="603"/>
      <c r="I71" s="603"/>
      <c r="J71" s="603"/>
      <c r="K71" s="603"/>
      <c r="L71" s="604"/>
      <c r="M71" s="316"/>
      <c r="N71" s="316"/>
      <c r="O71" s="316"/>
      <c r="P71" s="316"/>
      <c r="Q71" s="316"/>
      <c r="R71" s="316"/>
      <c r="S71" s="316"/>
      <c r="T71" s="316"/>
      <c r="U71" s="316"/>
      <c r="V71" s="316"/>
      <c r="W71" s="316"/>
      <c r="X71" s="316"/>
      <c r="Y71" s="316"/>
      <c r="Z71" s="316"/>
      <c r="AA71" s="316"/>
      <c r="AB71" s="316"/>
      <c r="AC71" s="316"/>
      <c r="AD71" s="316"/>
      <c r="AE71" s="316"/>
      <c r="AF71" s="316"/>
      <c r="AG71" s="316"/>
      <c r="AH71" s="316"/>
    </row>
    <row r="72" spans="1:34" s="383" customFormat="1" ht="3" customHeight="1">
      <c r="A72" s="366"/>
      <c r="B72" s="400"/>
      <c r="C72" s="322"/>
      <c r="D72" s="394"/>
      <c r="E72" s="395"/>
      <c r="F72" s="395"/>
      <c r="G72" s="404"/>
      <c r="H72" s="396"/>
      <c r="I72" s="397"/>
      <c r="J72" s="396"/>
      <c r="K72" s="396"/>
      <c r="L72" s="401"/>
      <c r="M72" s="316"/>
      <c r="N72" s="316"/>
      <c r="O72" s="316"/>
      <c r="P72" s="316"/>
      <c r="Q72" s="316"/>
      <c r="R72" s="316"/>
      <c r="S72" s="316"/>
      <c r="T72" s="316"/>
      <c r="U72" s="316"/>
      <c r="V72" s="316"/>
      <c r="W72" s="316"/>
      <c r="X72" s="316"/>
      <c r="Y72" s="316"/>
      <c r="Z72" s="316"/>
      <c r="AA72" s="316"/>
      <c r="AB72" s="316"/>
      <c r="AC72" s="316"/>
      <c r="AD72" s="316"/>
      <c r="AE72" s="316"/>
      <c r="AF72" s="316"/>
      <c r="AG72" s="316"/>
      <c r="AH72" s="316"/>
    </row>
    <row r="73" spans="1:34" s="383" customFormat="1" ht="18.75" customHeight="1">
      <c r="A73" s="366"/>
      <c r="B73" s="408">
        <v>1</v>
      </c>
      <c r="C73" s="409" t="s">
        <v>168</v>
      </c>
      <c r="D73" s="410"/>
      <c r="E73" s="411"/>
      <c r="F73" s="443"/>
      <c r="G73" s="584" t="str">
        <f>VLOOKUP($N$2,'DATA PESERTA DIDIK'!A3:AK55,32,0)</f>
        <v>BAIK</v>
      </c>
      <c r="H73" s="585"/>
      <c r="I73" s="585"/>
      <c r="J73" s="585"/>
      <c r="K73" s="585"/>
      <c r="L73" s="586"/>
      <c r="M73" s="316"/>
      <c r="N73" s="316"/>
      <c r="O73" s="316"/>
      <c r="P73" s="316"/>
      <c r="Q73" s="316"/>
      <c r="R73" s="316"/>
      <c r="S73" s="316"/>
      <c r="T73" s="316"/>
      <c r="U73" s="316"/>
      <c r="V73" s="316"/>
      <c r="W73" s="316"/>
      <c r="X73" s="316"/>
      <c r="Y73" s="316"/>
      <c r="Z73" s="316"/>
      <c r="AA73" s="316"/>
      <c r="AB73" s="316"/>
      <c r="AC73" s="316"/>
      <c r="AD73" s="316"/>
      <c r="AE73" s="316"/>
      <c r="AF73" s="316"/>
      <c r="AG73" s="316"/>
      <c r="AH73" s="316"/>
    </row>
    <row r="74" spans="1:34" s="383" customFormat="1" ht="18.75" customHeight="1">
      <c r="A74" s="366"/>
      <c r="B74" s="412">
        <v>2</v>
      </c>
      <c r="C74" s="413" t="s">
        <v>169</v>
      </c>
      <c r="D74" s="414"/>
      <c r="E74" s="415"/>
      <c r="F74" s="422"/>
      <c r="G74" s="590" t="str">
        <f>VLOOKUP($N$2,'DATA PESERTA DIDIK'!A3:AK55,33,0)</f>
        <v>NORMAL</v>
      </c>
      <c r="H74" s="591"/>
      <c r="I74" s="591"/>
      <c r="J74" s="591"/>
      <c r="K74" s="591"/>
      <c r="L74" s="592"/>
      <c r="M74" s="316"/>
      <c r="N74" s="316"/>
      <c r="O74" s="316"/>
      <c r="P74" s="316"/>
      <c r="Q74" s="316"/>
      <c r="R74" s="316"/>
      <c r="S74" s="316"/>
      <c r="T74" s="316"/>
      <c r="U74" s="316"/>
      <c r="V74" s="316"/>
      <c r="W74" s="316"/>
      <c r="X74" s="316"/>
      <c r="Y74" s="316"/>
      <c r="Z74" s="316"/>
      <c r="AA74" s="316"/>
      <c r="AB74" s="316"/>
      <c r="AC74" s="316"/>
      <c r="AD74" s="316"/>
      <c r="AE74" s="316"/>
      <c r="AF74" s="316"/>
      <c r="AG74" s="316"/>
      <c r="AH74" s="316"/>
    </row>
    <row r="75" spans="1:34" s="383" customFormat="1" ht="18.75" customHeight="1">
      <c r="A75" s="366"/>
      <c r="B75" s="412">
        <v>3</v>
      </c>
      <c r="C75" s="413" t="s">
        <v>170</v>
      </c>
      <c r="D75" s="414"/>
      <c r="E75" s="415"/>
      <c r="F75" s="422"/>
      <c r="G75" s="587" t="str">
        <f>VLOOKUP($N$2,'DATA PESERTA DIDIK'!A3:AK55,34,0)</f>
        <v>BAIK</v>
      </c>
      <c r="H75" s="588"/>
      <c r="I75" s="588"/>
      <c r="J75" s="588"/>
      <c r="K75" s="588"/>
      <c r="L75" s="589"/>
      <c r="M75" s="316"/>
      <c r="N75" s="316"/>
      <c r="O75" s="316"/>
      <c r="P75" s="316"/>
      <c r="Q75" s="316"/>
      <c r="R75" s="316"/>
      <c r="S75" s="316"/>
      <c r="T75" s="316"/>
      <c r="U75" s="316"/>
      <c r="V75" s="316"/>
      <c r="W75" s="316"/>
      <c r="X75" s="316"/>
      <c r="Y75" s="316"/>
      <c r="Z75" s="316"/>
      <c r="AA75" s="316"/>
      <c r="AB75" s="316"/>
      <c r="AC75" s="316"/>
      <c r="AD75" s="316"/>
      <c r="AE75" s="316"/>
      <c r="AF75" s="316"/>
      <c r="AG75" s="316"/>
      <c r="AH75" s="316"/>
    </row>
    <row r="76" spans="1:34" s="383" customFormat="1" ht="12.75" customHeight="1" thickBot="1">
      <c r="A76" s="366"/>
      <c r="B76" s="416"/>
      <c r="C76" s="417"/>
      <c r="D76" s="418"/>
      <c r="E76" s="419"/>
      <c r="F76" s="421"/>
      <c r="G76" s="420"/>
      <c r="H76" s="419"/>
      <c r="I76" s="419"/>
      <c r="J76" s="419"/>
      <c r="K76" s="419"/>
      <c r="L76" s="421"/>
      <c r="M76" s="316"/>
      <c r="N76" s="316"/>
      <c r="O76" s="316"/>
      <c r="P76" s="316"/>
      <c r="Q76" s="316"/>
      <c r="R76" s="316"/>
      <c r="S76" s="316"/>
      <c r="T76" s="316"/>
      <c r="U76" s="316"/>
      <c r="V76" s="316"/>
      <c r="W76" s="316"/>
      <c r="X76" s="316"/>
      <c r="Y76" s="316"/>
      <c r="Z76" s="316"/>
      <c r="AA76" s="316"/>
      <c r="AB76" s="316"/>
      <c r="AC76" s="316"/>
      <c r="AD76" s="316"/>
      <c r="AE76" s="316"/>
      <c r="AF76" s="316"/>
      <c r="AG76" s="316"/>
      <c r="AH76" s="316"/>
    </row>
    <row r="77" spans="1:34" s="383" customFormat="1" ht="15.75" customHeight="1">
      <c r="A77" s="366"/>
      <c r="B77" s="405"/>
      <c r="C77" s="366"/>
      <c r="D77" s="406"/>
      <c r="E77" s="407"/>
      <c r="F77" s="407"/>
      <c r="G77" s="407"/>
      <c r="H77" s="407"/>
      <c r="I77" s="407"/>
      <c r="J77" s="407"/>
      <c r="K77" s="407"/>
      <c r="L77" s="407"/>
      <c r="M77" s="316"/>
      <c r="N77" s="316"/>
      <c r="O77" s="316"/>
      <c r="P77" s="316"/>
      <c r="Q77" s="316"/>
      <c r="R77" s="316"/>
      <c r="S77" s="316"/>
      <c r="T77" s="316"/>
      <c r="U77" s="316"/>
      <c r="V77" s="316"/>
      <c r="W77" s="316"/>
      <c r="X77" s="316"/>
      <c r="Y77" s="316"/>
      <c r="Z77" s="316"/>
      <c r="AA77" s="316"/>
      <c r="AB77" s="316"/>
      <c r="AC77" s="316"/>
      <c r="AD77" s="316"/>
      <c r="AE77" s="316"/>
      <c r="AF77" s="316"/>
      <c r="AG77" s="316"/>
      <c r="AH77" s="316"/>
    </row>
    <row r="78" spans="1:34" s="383" customFormat="1" ht="18" customHeight="1" thickBot="1">
      <c r="A78" s="315"/>
      <c r="B78" s="321" t="s">
        <v>385</v>
      </c>
      <c r="C78" s="321" t="s">
        <v>386</v>
      </c>
      <c r="D78" s="315"/>
      <c r="E78" s="315"/>
      <c r="F78" s="315"/>
      <c r="G78" s="315"/>
      <c r="H78" s="315"/>
      <c r="I78" s="315"/>
      <c r="J78" s="315"/>
      <c r="K78" s="315"/>
      <c r="L78" s="315"/>
      <c r="M78" s="316"/>
      <c r="N78" s="316"/>
      <c r="O78" s="316"/>
      <c r="P78" s="316"/>
      <c r="Q78" s="316"/>
      <c r="R78" s="316"/>
      <c r="S78" s="316"/>
      <c r="T78" s="316"/>
      <c r="U78" s="316"/>
      <c r="V78" s="316"/>
      <c r="W78" s="316"/>
      <c r="X78" s="316"/>
      <c r="Y78" s="316"/>
      <c r="Z78" s="316"/>
      <c r="AA78" s="316"/>
      <c r="AB78" s="316"/>
      <c r="AC78" s="316"/>
      <c r="AD78" s="316"/>
      <c r="AE78" s="316"/>
      <c r="AF78" s="316"/>
      <c r="AG78" s="316"/>
      <c r="AH78" s="316"/>
    </row>
    <row r="79" spans="1:34" s="383" customFormat="1" ht="22.5" customHeight="1">
      <c r="A79" s="315"/>
      <c r="B79" s="429" t="s">
        <v>115</v>
      </c>
      <c r="C79" s="430" t="s">
        <v>171</v>
      </c>
      <c r="D79" s="580" t="s">
        <v>471</v>
      </c>
      <c r="E79" s="581"/>
      <c r="F79" s="581"/>
      <c r="G79" s="581"/>
      <c r="H79" s="581"/>
      <c r="I79" s="581"/>
      <c r="J79" s="581"/>
      <c r="K79" s="581"/>
      <c r="L79" s="583"/>
      <c r="M79" s="316"/>
      <c r="N79" s="316"/>
      <c r="O79" s="316"/>
      <c r="P79" s="316"/>
      <c r="Q79" s="316"/>
      <c r="R79" s="316"/>
      <c r="S79" s="316"/>
      <c r="T79" s="316"/>
      <c r="U79" s="316"/>
      <c r="V79" s="316"/>
      <c r="W79" s="316"/>
      <c r="X79" s="316"/>
      <c r="Y79" s="316"/>
      <c r="Z79" s="316"/>
      <c r="AA79" s="316"/>
      <c r="AB79" s="316"/>
      <c r="AC79" s="316"/>
      <c r="AD79" s="316"/>
      <c r="AE79" s="316"/>
      <c r="AF79" s="316"/>
      <c r="AG79" s="316"/>
      <c r="AH79" s="316"/>
    </row>
    <row r="80" spans="1:34" s="383" customFormat="1" ht="3" customHeight="1">
      <c r="A80" s="366"/>
      <c r="B80" s="400"/>
      <c r="C80" s="322"/>
      <c r="D80" s="388"/>
      <c r="E80" s="398"/>
      <c r="F80" s="398"/>
      <c r="G80" s="398"/>
      <c r="H80" s="398"/>
      <c r="I80" s="398"/>
      <c r="J80" s="398"/>
      <c r="K80" s="398"/>
      <c r="L80" s="433"/>
      <c r="M80" s="316"/>
      <c r="N80" s="316"/>
      <c r="O80" s="316"/>
      <c r="P80" s="316"/>
      <c r="Q80" s="316"/>
      <c r="R80" s="316"/>
      <c r="S80" s="316"/>
      <c r="T80" s="316"/>
      <c r="U80" s="316"/>
      <c r="V80" s="316"/>
      <c r="W80" s="316"/>
      <c r="X80" s="316"/>
      <c r="Y80" s="316"/>
      <c r="Z80" s="316"/>
      <c r="AA80" s="316"/>
      <c r="AB80" s="316"/>
      <c r="AC80" s="316"/>
      <c r="AD80" s="316"/>
      <c r="AE80" s="316"/>
      <c r="AF80" s="316"/>
      <c r="AG80" s="316"/>
      <c r="AH80" s="316"/>
    </row>
    <row r="81" spans="1:34" ht="18.75" customHeight="1">
      <c r="A81" s="315"/>
      <c r="B81" s="402">
        <v>1</v>
      </c>
      <c r="C81" s="328" t="s">
        <v>190</v>
      </c>
      <c r="D81" s="645" t="str">
        <f>VLOOKUP($N$2,'DATA PESERTA DIDIK'!$A$6:$AI$39,35,1)</f>
        <v>-</v>
      </c>
      <c r="E81" s="606"/>
      <c r="F81" s="606"/>
      <c r="G81" s="606"/>
      <c r="H81" s="606"/>
      <c r="I81" s="606"/>
      <c r="J81" s="606"/>
      <c r="K81" s="606"/>
      <c r="L81" s="646"/>
      <c r="M81" s="316"/>
      <c r="N81" s="316"/>
      <c r="O81" s="316"/>
      <c r="P81" s="316"/>
      <c r="Q81" s="316"/>
      <c r="R81" s="316"/>
      <c r="S81" s="316"/>
      <c r="T81" s="316"/>
      <c r="U81" s="316"/>
      <c r="V81" s="316"/>
      <c r="W81" s="316"/>
      <c r="X81" s="316"/>
      <c r="Y81" s="316"/>
      <c r="Z81" s="316"/>
      <c r="AA81" s="316"/>
      <c r="AB81" s="316"/>
      <c r="AC81" s="316"/>
      <c r="AD81" s="316"/>
      <c r="AE81" s="316"/>
      <c r="AF81" s="316"/>
      <c r="AG81" s="316"/>
      <c r="AH81" s="316"/>
    </row>
    <row r="82" spans="1:34" ht="18.75" customHeight="1">
      <c r="A82" s="315"/>
      <c r="B82" s="402">
        <v>2</v>
      </c>
      <c r="C82" s="327" t="s">
        <v>191</v>
      </c>
      <c r="D82" s="645" t="str">
        <f>VLOOKUP($N$2,'DATA PESERTA DIDIK'!$A$3:$AK$55,36,1)</f>
        <v>-</v>
      </c>
      <c r="E82" s="606"/>
      <c r="F82" s="606"/>
      <c r="G82" s="606"/>
      <c r="H82" s="606"/>
      <c r="I82" s="606"/>
      <c r="J82" s="606"/>
      <c r="K82" s="606"/>
      <c r="L82" s="646"/>
      <c r="M82" s="316"/>
      <c r="N82" s="316"/>
      <c r="O82" s="316"/>
      <c r="P82" s="316"/>
      <c r="Q82" s="316"/>
      <c r="R82" s="316"/>
      <c r="S82" s="316"/>
      <c r="T82" s="316"/>
      <c r="U82" s="316"/>
      <c r="V82" s="316"/>
      <c r="W82" s="316"/>
      <c r="X82" s="316"/>
      <c r="Y82" s="316"/>
      <c r="Z82" s="316"/>
      <c r="AA82" s="316"/>
      <c r="AB82" s="316"/>
      <c r="AC82" s="316"/>
      <c r="AD82" s="316"/>
      <c r="AE82" s="316"/>
      <c r="AF82" s="316"/>
      <c r="AG82" s="316"/>
      <c r="AH82" s="316"/>
    </row>
    <row r="83" spans="1:34" ht="18.75" customHeight="1" thickBot="1">
      <c r="A83" s="315"/>
      <c r="B83" s="403">
        <v>3</v>
      </c>
      <c r="C83" s="434" t="s">
        <v>192</v>
      </c>
      <c r="D83" s="576" t="str">
        <f>VLOOKUP($N$2,'DATA PESERTA DIDIK'!$A$3:$AK$55,37,1)</f>
        <v>-</v>
      </c>
      <c r="E83" s="647"/>
      <c r="F83" s="647"/>
      <c r="G83" s="647"/>
      <c r="H83" s="647"/>
      <c r="I83" s="647"/>
      <c r="J83" s="647"/>
      <c r="K83" s="647"/>
      <c r="L83" s="648"/>
      <c r="M83" s="316"/>
      <c r="N83" s="316"/>
      <c r="O83" s="316"/>
      <c r="P83" s="316"/>
      <c r="Q83" s="316"/>
      <c r="R83" s="316"/>
      <c r="S83" s="316"/>
      <c r="T83" s="316"/>
      <c r="U83" s="316"/>
      <c r="V83" s="316"/>
      <c r="W83" s="316"/>
      <c r="X83" s="316"/>
      <c r="Y83" s="316"/>
      <c r="Z83" s="316"/>
      <c r="AA83" s="316"/>
      <c r="AB83" s="316"/>
      <c r="AC83" s="316"/>
      <c r="AD83" s="316"/>
      <c r="AE83" s="316"/>
      <c r="AF83" s="316"/>
      <c r="AG83" s="316"/>
      <c r="AH83" s="316"/>
    </row>
    <row r="84" spans="1:34" ht="15.75" customHeight="1">
      <c r="A84" s="315"/>
      <c r="B84" s="315"/>
      <c r="C84" s="315"/>
      <c r="D84" s="315"/>
      <c r="E84" s="315"/>
      <c r="F84" s="315"/>
      <c r="G84" s="315"/>
      <c r="H84" s="315"/>
      <c r="I84" s="315"/>
      <c r="J84" s="315"/>
      <c r="K84" s="315"/>
      <c r="L84" s="315"/>
      <c r="M84" s="316"/>
      <c r="N84" s="316"/>
      <c r="O84" s="316"/>
      <c r="P84" s="316"/>
      <c r="Q84" s="316"/>
      <c r="R84" s="316"/>
      <c r="S84" s="316"/>
      <c r="T84" s="316"/>
      <c r="U84" s="316"/>
      <c r="V84" s="316"/>
      <c r="W84" s="316"/>
      <c r="X84" s="316"/>
      <c r="Y84" s="316"/>
      <c r="Z84" s="316"/>
      <c r="AA84" s="316"/>
      <c r="AB84" s="316"/>
      <c r="AC84" s="316"/>
      <c r="AD84" s="316"/>
      <c r="AE84" s="316"/>
      <c r="AF84" s="316"/>
      <c r="AG84" s="316"/>
      <c r="AH84" s="316"/>
    </row>
    <row r="85" spans="1:34" ht="18" customHeight="1" thickBot="1">
      <c r="A85" s="315"/>
      <c r="B85" s="321" t="s">
        <v>388</v>
      </c>
      <c r="C85" s="321" t="s">
        <v>264</v>
      </c>
      <c r="D85" s="315"/>
      <c r="E85" s="315"/>
      <c r="F85" s="315"/>
      <c r="G85" s="315"/>
      <c r="H85" s="315"/>
      <c r="I85" s="315"/>
      <c r="J85" s="315"/>
      <c r="K85" s="315"/>
      <c r="L85" s="315"/>
      <c r="M85" s="316"/>
      <c r="N85" s="316"/>
      <c r="O85" s="316"/>
      <c r="P85" s="316"/>
      <c r="Q85" s="316"/>
      <c r="R85" s="316"/>
      <c r="S85" s="316"/>
      <c r="T85" s="316"/>
      <c r="U85" s="316"/>
      <c r="V85" s="316"/>
      <c r="W85" s="316"/>
      <c r="X85" s="316"/>
      <c r="Y85" s="316"/>
      <c r="Z85" s="316"/>
      <c r="AA85" s="316"/>
      <c r="AB85" s="316"/>
      <c r="AC85" s="316"/>
      <c r="AD85" s="316"/>
      <c r="AE85" s="316"/>
      <c r="AF85" s="316"/>
      <c r="AG85" s="316"/>
      <c r="AH85" s="316"/>
    </row>
    <row r="86" spans="1:34" ht="24" customHeight="1">
      <c r="A86" s="329"/>
      <c r="B86" s="429" t="s">
        <v>115</v>
      </c>
      <c r="C86" s="430" t="s">
        <v>143</v>
      </c>
      <c r="D86" s="580" t="s">
        <v>389</v>
      </c>
      <c r="E86" s="581"/>
      <c r="F86" s="582"/>
      <c r="G86" s="580" t="s">
        <v>390</v>
      </c>
      <c r="H86" s="581"/>
      <c r="I86" s="581"/>
      <c r="J86" s="581"/>
      <c r="K86" s="581"/>
      <c r="L86" s="583"/>
      <c r="M86" s="330"/>
      <c r="N86" s="330"/>
      <c r="O86" s="330"/>
      <c r="P86" s="330"/>
      <c r="Q86" s="330"/>
      <c r="R86" s="330"/>
      <c r="S86" s="330"/>
      <c r="T86" s="330"/>
      <c r="U86" s="330"/>
      <c r="V86" s="330"/>
      <c r="W86" s="330"/>
      <c r="X86" s="330"/>
      <c r="Y86" s="330"/>
      <c r="Z86" s="330"/>
      <c r="AA86" s="330"/>
      <c r="AB86" s="330"/>
      <c r="AC86" s="330"/>
      <c r="AD86" s="330"/>
      <c r="AE86" s="330"/>
      <c r="AF86" s="330"/>
      <c r="AG86" s="330"/>
      <c r="AH86" s="330"/>
    </row>
    <row r="87" spans="1:34" s="383" customFormat="1" ht="2.25" customHeight="1">
      <c r="A87" s="428"/>
      <c r="B87" s="400"/>
      <c r="C87" s="322"/>
      <c r="D87" s="388"/>
      <c r="E87" s="387"/>
      <c r="F87" s="388"/>
      <c r="G87" s="386"/>
      <c r="H87" s="386"/>
      <c r="I87" s="386"/>
      <c r="J87" s="386"/>
      <c r="K87" s="386"/>
      <c r="L87" s="431"/>
      <c r="M87" s="330"/>
      <c r="N87" s="330"/>
      <c r="O87" s="330"/>
      <c r="P87" s="330"/>
      <c r="Q87" s="330"/>
      <c r="R87" s="330"/>
      <c r="S87" s="330"/>
      <c r="T87" s="330"/>
      <c r="U87" s="330"/>
      <c r="V87" s="330"/>
      <c r="W87" s="330"/>
      <c r="X87" s="330"/>
      <c r="Y87" s="330"/>
      <c r="Z87" s="330"/>
      <c r="AA87" s="330"/>
      <c r="AB87" s="330"/>
      <c r="AC87" s="330"/>
      <c r="AD87" s="330"/>
      <c r="AE87" s="330"/>
      <c r="AF87" s="330"/>
      <c r="AG87" s="330"/>
      <c r="AH87" s="330"/>
    </row>
    <row r="88" spans="1:34" ht="36" customHeight="1" thickBot="1">
      <c r="A88" s="331"/>
      <c r="B88" s="403">
        <v>1</v>
      </c>
      <c r="C88" s="432" t="s">
        <v>149</v>
      </c>
      <c r="D88" s="576" t="str">
        <f>VLOOKUP($N$2,EKSTRA!$A$6:$G$39,6,1)</f>
        <v>Berkembang</v>
      </c>
      <c r="E88" s="577"/>
      <c r="F88" s="578"/>
      <c r="G88" s="576" t="str">
        <f>VLOOKUP($N$2,EKSTRA!$A$6:$G$39,7,1)</f>
        <v>Mampu menerapkan Tri Satya dan Dasa Darma dalam kehidupan sehari-hari</v>
      </c>
      <c r="H88" s="577"/>
      <c r="I88" s="577"/>
      <c r="J88" s="577"/>
      <c r="K88" s="577"/>
      <c r="L88" s="579"/>
      <c r="M88" s="332"/>
      <c r="N88" s="332"/>
      <c r="O88" s="332"/>
      <c r="P88" s="332"/>
      <c r="Q88" s="332"/>
      <c r="R88" s="332"/>
      <c r="S88" s="332"/>
      <c r="T88" s="332"/>
      <c r="U88" s="332"/>
      <c r="V88" s="332"/>
      <c r="W88" s="332"/>
      <c r="X88" s="332"/>
      <c r="Y88" s="332"/>
      <c r="Z88" s="332"/>
      <c r="AA88" s="332"/>
      <c r="AB88" s="332"/>
      <c r="AC88" s="332"/>
      <c r="AD88" s="332"/>
      <c r="AE88" s="332"/>
      <c r="AF88" s="332"/>
      <c r="AG88" s="332"/>
      <c r="AH88" s="332"/>
    </row>
    <row r="89" spans="1:34" ht="15.75" customHeight="1">
      <c r="A89" s="315"/>
      <c r="B89" s="315"/>
      <c r="C89" s="315"/>
      <c r="D89" s="315"/>
      <c r="E89" s="315"/>
      <c r="F89" s="315"/>
      <c r="G89" s="315"/>
      <c r="H89" s="315"/>
      <c r="I89" s="315"/>
      <c r="J89" s="315"/>
      <c r="K89" s="315"/>
      <c r="L89" s="315"/>
      <c r="M89" s="316"/>
      <c r="N89" s="316"/>
      <c r="O89" s="316"/>
      <c r="P89" s="316"/>
      <c r="Q89" s="316"/>
      <c r="R89" s="316"/>
      <c r="S89" s="316"/>
      <c r="T89" s="316"/>
      <c r="U89" s="316"/>
      <c r="V89" s="316"/>
      <c r="W89" s="316"/>
      <c r="X89" s="316"/>
      <c r="Y89" s="316"/>
      <c r="Z89" s="316"/>
      <c r="AA89" s="316"/>
      <c r="AB89" s="316"/>
      <c r="AC89" s="316"/>
      <c r="AD89" s="316"/>
      <c r="AE89" s="316"/>
      <c r="AF89" s="316"/>
      <c r="AG89" s="316"/>
      <c r="AH89" s="316"/>
    </row>
    <row r="90" spans="1:34" ht="18" customHeight="1" thickBot="1">
      <c r="A90" s="315"/>
      <c r="B90" s="321" t="s">
        <v>391</v>
      </c>
      <c r="C90" s="321" t="s">
        <v>266</v>
      </c>
      <c r="D90" s="315"/>
      <c r="E90" s="315"/>
      <c r="F90" s="315"/>
      <c r="G90" s="315"/>
      <c r="H90" s="315"/>
      <c r="I90" s="315"/>
      <c r="J90" s="315"/>
      <c r="K90" s="315"/>
      <c r="L90" s="315"/>
      <c r="M90" s="316"/>
      <c r="N90" s="316"/>
      <c r="O90" s="316"/>
      <c r="P90" s="316"/>
      <c r="Q90" s="316"/>
      <c r="R90" s="320"/>
      <c r="S90" s="320"/>
      <c r="T90" s="316"/>
      <c r="U90" s="316"/>
      <c r="V90" s="316"/>
      <c r="W90" s="316"/>
      <c r="X90" s="316"/>
      <c r="Y90" s="316"/>
      <c r="Z90" s="316"/>
      <c r="AA90" s="316"/>
      <c r="AB90" s="316"/>
      <c r="AC90" s="316"/>
      <c r="AD90" s="316"/>
      <c r="AE90" s="316"/>
      <c r="AF90" s="316"/>
      <c r="AG90" s="316"/>
      <c r="AH90" s="316"/>
    </row>
    <row r="91" spans="1:34" ht="23.25" customHeight="1">
      <c r="A91" s="315"/>
      <c r="B91" s="658" t="s">
        <v>392</v>
      </c>
      <c r="C91" s="659"/>
      <c r="D91" s="659"/>
      <c r="E91" s="659"/>
      <c r="F91" s="660"/>
      <c r="G91" s="315"/>
      <c r="H91" s="315"/>
      <c r="I91" s="315"/>
      <c r="J91" s="315"/>
      <c r="K91" s="315"/>
      <c r="L91" s="315"/>
      <c r="M91" s="316"/>
      <c r="N91" s="316"/>
      <c r="O91" s="316"/>
      <c r="P91" s="316"/>
      <c r="Q91" s="316"/>
      <c r="R91" s="320"/>
      <c r="S91" s="320"/>
      <c r="T91" s="316"/>
      <c r="U91" s="316"/>
      <c r="V91" s="316"/>
      <c r="W91" s="316"/>
      <c r="X91" s="316"/>
      <c r="Y91" s="316"/>
      <c r="Z91" s="316"/>
      <c r="AA91" s="316"/>
      <c r="AB91" s="316"/>
      <c r="AC91" s="316"/>
      <c r="AD91" s="316"/>
      <c r="AE91" s="316"/>
      <c r="AF91" s="316"/>
      <c r="AG91" s="316"/>
      <c r="AH91" s="316"/>
    </row>
    <row r="92" spans="1:34" s="383" customFormat="1" ht="2.25" customHeight="1">
      <c r="A92" s="366"/>
      <c r="B92" s="435"/>
      <c r="C92" s="389"/>
      <c r="D92" s="389"/>
      <c r="E92" s="389"/>
      <c r="F92" s="436"/>
      <c r="G92" s="366"/>
      <c r="H92" s="366"/>
      <c r="I92" s="366"/>
      <c r="J92" s="366"/>
      <c r="K92" s="366"/>
      <c r="L92" s="366"/>
      <c r="M92" s="316"/>
      <c r="N92" s="316"/>
      <c r="O92" s="316"/>
      <c r="P92" s="316"/>
      <c r="Q92" s="316"/>
      <c r="R92" s="320"/>
      <c r="S92" s="320"/>
      <c r="T92" s="316"/>
      <c r="U92" s="316"/>
      <c r="V92" s="316"/>
      <c r="W92" s="316"/>
      <c r="X92" s="316"/>
      <c r="Y92" s="316"/>
      <c r="Z92" s="316"/>
      <c r="AA92" s="316"/>
      <c r="AB92" s="316"/>
      <c r="AC92" s="316"/>
      <c r="AD92" s="316"/>
      <c r="AE92" s="316"/>
      <c r="AF92" s="316"/>
      <c r="AG92" s="316"/>
      <c r="AH92" s="316"/>
    </row>
    <row r="93" spans="1:34" ht="17.25" customHeight="1">
      <c r="A93" s="315"/>
      <c r="B93" s="661" t="s">
        <v>267</v>
      </c>
      <c r="C93" s="606"/>
      <c r="D93" s="333"/>
      <c r="E93" s="334">
        <f>VLOOKUP($N$2,'DATA PESERTA DIDIK'!$A$3:$AK$55,25,1)</f>
        <v>0</v>
      </c>
      <c r="F93" s="423" t="s">
        <v>268</v>
      </c>
      <c r="G93" s="324"/>
      <c r="H93" s="315"/>
      <c r="I93" s="315"/>
      <c r="J93" s="315"/>
      <c r="K93" s="315"/>
      <c r="L93" s="315"/>
      <c r="M93" s="316"/>
      <c r="N93" s="316"/>
      <c r="O93" s="316"/>
      <c r="P93" s="316"/>
      <c r="Q93" s="316"/>
      <c r="R93" s="320"/>
      <c r="S93" s="320"/>
      <c r="T93" s="316"/>
      <c r="U93" s="316"/>
      <c r="V93" s="316"/>
      <c r="W93" s="316"/>
      <c r="X93" s="316"/>
      <c r="Y93" s="316"/>
      <c r="Z93" s="316"/>
      <c r="AA93" s="316"/>
      <c r="AB93" s="316"/>
      <c r="AC93" s="316"/>
      <c r="AD93" s="316"/>
      <c r="AE93" s="316"/>
      <c r="AF93" s="316"/>
      <c r="AG93" s="316"/>
      <c r="AH93" s="316"/>
    </row>
    <row r="94" spans="1:34" ht="17.25" customHeight="1">
      <c r="A94" s="315"/>
      <c r="B94" s="661" t="s">
        <v>269</v>
      </c>
      <c r="C94" s="606"/>
      <c r="D94" s="333"/>
      <c r="E94" s="334">
        <f>VLOOKUP($N$2,'DATA PESERTA DIDIK'!$A$3:$AK$55,26,1)</f>
        <v>4</v>
      </c>
      <c r="F94" s="424" t="s">
        <v>268</v>
      </c>
      <c r="G94" s="315"/>
      <c r="H94" s="315"/>
      <c r="I94" s="315"/>
      <c r="J94" s="315"/>
      <c r="K94" s="315"/>
      <c r="L94" s="315"/>
      <c r="M94" s="316"/>
      <c r="N94" s="316"/>
      <c r="O94" s="316"/>
      <c r="P94" s="316"/>
      <c r="Q94" s="316"/>
      <c r="R94" s="320"/>
      <c r="S94" s="320"/>
      <c r="T94" s="316"/>
      <c r="U94" s="316"/>
      <c r="V94" s="316"/>
      <c r="W94" s="316"/>
      <c r="X94" s="316"/>
      <c r="Y94" s="316"/>
      <c r="Z94" s="316"/>
      <c r="AA94" s="316"/>
      <c r="AB94" s="316"/>
      <c r="AC94" s="316"/>
      <c r="AD94" s="316"/>
      <c r="AE94" s="316"/>
      <c r="AF94" s="316"/>
      <c r="AG94" s="316"/>
      <c r="AH94" s="316"/>
    </row>
    <row r="95" spans="1:34" ht="17.25" customHeight="1" thickBot="1">
      <c r="A95" s="315"/>
      <c r="B95" s="662" t="s">
        <v>270</v>
      </c>
      <c r="C95" s="647"/>
      <c r="D95" s="425"/>
      <c r="E95" s="426">
        <f>VLOOKUP($N$2,'DATA PESERTA DIDIK'!$A$3:$AK$55,27,1)</f>
        <v>0</v>
      </c>
      <c r="F95" s="427" t="s">
        <v>268</v>
      </c>
      <c r="G95" s="315"/>
      <c r="H95" s="315"/>
      <c r="I95" s="315"/>
      <c r="J95" s="315"/>
      <c r="K95" s="315"/>
      <c r="L95" s="315"/>
      <c r="M95" s="316"/>
      <c r="N95" s="316"/>
      <c r="O95" s="316"/>
      <c r="P95" s="316"/>
      <c r="Q95" s="316"/>
      <c r="R95" s="320"/>
      <c r="S95" s="320"/>
      <c r="T95" s="316"/>
      <c r="U95" s="316"/>
      <c r="V95" s="316"/>
      <c r="W95" s="316"/>
      <c r="X95" s="316"/>
      <c r="Y95" s="316"/>
      <c r="Z95" s="316"/>
      <c r="AA95" s="316"/>
      <c r="AB95" s="316"/>
      <c r="AC95" s="316"/>
      <c r="AD95" s="316"/>
      <c r="AE95" s="316"/>
      <c r="AF95" s="316"/>
      <c r="AG95" s="316"/>
      <c r="AH95" s="316"/>
    </row>
    <row r="96" spans="1:34" ht="15.75" customHeight="1">
      <c r="A96" s="315"/>
      <c r="B96" s="315"/>
      <c r="C96" s="315"/>
      <c r="D96" s="315"/>
      <c r="E96" s="315"/>
      <c r="F96" s="315"/>
      <c r="G96" s="315"/>
      <c r="H96" s="437" t="s">
        <v>393</v>
      </c>
      <c r="I96" s="335"/>
      <c r="J96" s="335"/>
      <c r="K96" s="335"/>
      <c r="L96" s="335"/>
      <c r="M96" s="316"/>
      <c r="N96" s="316"/>
      <c r="O96" s="316"/>
      <c r="P96" s="316"/>
      <c r="Q96" s="316"/>
      <c r="R96" s="316"/>
      <c r="S96" s="316"/>
      <c r="T96" s="316"/>
      <c r="U96" s="316"/>
      <c r="V96" s="316"/>
      <c r="W96" s="316"/>
      <c r="X96" s="316"/>
      <c r="Y96" s="316"/>
      <c r="Z96" s="316"/>
      <c r="AA96" s="316"/>
      <c r="AB96" s="316"/>
      <c r="AC96" s="316"/>
      <c r="AD96" s="316"/>
      <c r="AE96" s="316"/>
      <c r="AF96" s="316"/>
      <c r="AG96" s="316"/>
      <c r="AH96" s="316"/>
    </row>
    <row r="97" spans="1:34" ht="15" customHeight="1">
      <c r="A97" s="315"/>
      <c r="B97" s="315"/>
      <c r="C97" s="315"/>
      <c r="D97" s="315"/>
      <c r="E97" s="315"/>
      <c r="F97" s="315"/>
      <c r="G97" s="315"/>
      <c r="H97" s="438" t="s">
        <v>394</v>
      </c>
      <c r="I97" s="316"/>
      <c r="J97" s="335"/>
      <c r="K97" s="335"/>
      <c r="L97" s="335"/>
      <c r="M97" s="316"/>
      <c r="N97" s="316"/>
      <c r="O97" s="316"/>
      <c r="P97" s="316"/>
      <c r="Q97" s="316"/>
      <c r="R97" s="316"/>
      <c r="S97" s="316"/>
      <c r="T97" s="316"/>
      <c r="U97" s="316"/>
      <c r="V97" s="316"/>
      <c r="W97" s="316"/>
      <c r="X97" s="316"/>
      <c r="Y97" s="316"/>
      <c r="Z97" s="316"/>
      <c r="AA97" s="316"/>
      <c r="AB97" s="316"/>
      <c r="AC97" s="316"/>
      <c r="AD97" s="316"/>
      <c r="AE97" s="316"/>
      <c r="AF97" s="316"/>
      <c r="AG97" s="316"/>
      <c r="AH97" s="316"/>
    </row>
    <row r="98" spans="1:34" ht="15" customHeight="1">
      <c r="A98" s="315"/>
      <c r="B98" s="315"/>
      <c r="C98" s="315"/>
      <c r="D98" s="315"/>
      <c r="E98" s="315"/>
      <c r="F98" s="315"/>
      <c r="G98" s="315"/>
      <c r="H98" s="438" t="s">
        <v>395</v>
      </c>
      <c r="I98" s="316"/>
      <c r="J98" s="335"/>
      <c r="K98" s="335"/>
      <c r="L98" s="335"/>
      <c r="M98" s="316"/>
      <c r="N98" s="316"/>
      <c r="O98" s="316"/>
      <c r="P98" s="316"/>
      <c r="Q98" s="316"/>
      <c r="R98" s="316"/>
      <c r="S98" s="316"/>
      <c r="T98" s="316"/>
      <c r="U98" s="316"/>
      <c r="V98" s="316"/>
      <c r="W98" s="316"/>
      <c r="X98" s="316"/>
      <c r="Y98" s="316"/>
      <c r="Z98" s="316"/>
      <c r="AA98" s="316"/>
      <c r="AB98" s="316"/>
      <c r="AC98" s="316"/>
      <c r="AD98" s="316"/>
      <c r="AE98" s="316"/>
      <c r="AF98" s="316"/>
      <c r="AG98" s="316"/>
      <c r="AH98" s="316"/>
    </row>
    <row r="99" spans="1:34" ht="15" customHeight="1">
      <c r="A99" s="315"/>
      <c r="B99" s="315"/>
      <c r="C99" s="315"/>
      <c r="D99" s="315"/>
      <c r="E99" s="315"/>
      <c r="F99" s="315"/>
      <c r="G99" s="315"/>
      <c r="H99" s="438" t="s">
        <v>465</v>
      </c>
      <c r="I99" s="316"/>
      <c r="J99" s="335"/>
      <c r="K99" s="335"/>
      <c r="L99" s="335"/>
      <c r="M99" s="316"/>
      <c r="N99" s="316"/>
      <c r="O99" s="316"/>
      <c r="P99" s="316"/>
      <c r="Q99" s="316"/>
      <c r="R99" s="316"/>
      <c r="S99" s="316"/>
      <c r="T99" s="316"/>
      <c r="U99" s="316"/>
      <c r="V99" s="316"/>
      <c r="W99" s="316"/>
      <c r="X99" s="316"/>
      <c r="Y99" s="316"/>
      <c r="Z99" s="316"/>
      <c r="AA99" s="316"/>
      <c r="AB99" s="316"/>
      <c r="AC99" s="316"/>
      <c r="AD99" s="316"/>
      <c r="AE99" s="316"/>
      <c r="AF99" s="316"/>
      <c r="AG99" s="316"/>
      <c r="AH99" s="316"/>
    </row>
    <row r="100" spans="1:34" ht="15" customHeight="1">
      <c r="A100" s="315"/>
      <c r="B100" s="315"/>
      <c r="C100" s="315"/>
      <c r="D100" s="315"/>
      <c r="E100" s="315"/>
      <c r="F100" s="315"/>
      <c r="G100" s="315"/>
      <c r="H100" s="439" t="s">
        <v>593</v>
      </c>
      <c r="I100" s="316"/>
      <c r="J100" s="335"/>
      <c r="K100" s="335"/>
      <c r="L100" s="335"/>
      <c r="M100" s="316"/>
      <c r="N100" s="316"/>
      <c r="O100" s="316"/>
      <c r="P100" s="316"/>
      <c r="Q100" s="316"/>
      <c r="R100" s="316"/>
      <c r="S100" s="316"/>
      <c r="T100" s="316"/>
      <c r="U100" s="316"/>
      <c r="V100" s="316"/>
      <c r="W100" s="316"/>
      <c r="X100" s="316"/>
      <c r="Y100" s="316"/>
      <c r="Z100" s="316"/>
      <c r="AA100" s="316"/>
      <c r="AB100" s="316"/>
      <c r="AC100" s="316"/>
      <c r="AD100" s="316"/>
      <c r="AE100" s="316"/>
      <c r="AF100" s="316"/>
      <c r="AG100" s="316"/>
      <c r="AH100" s="316"/>
    </row>
    <row r="101" spans="1:34" ht="15" customHeight="1">
      <c r="A101" s="315"/>
      <c r="B101" s="315"/>
      <c r="C101" s="315"/>
      <c r="D101" s="315"/>
      <c r="E101" s="315"/>
      <c r="F101" s="315"/>
      <c r="G101" s="315"/>
      <c r="I101" s="323"/>
      <c r="J101" s="335"/>
      <c r="K101" s="335"/>
      <c r="L101" s="335"/>
      <c r="M101" s="316"/>
      <c r="N101" s="316"/>
      <c r="O101" s="316"/>
      <c r="P101" s="316"/>
      <c r="Q101" s="316"/>
      <c r="R101" s="316"/>
      <c r="S101" s="316"/>
      <c r="T101" s="316"/>
      <c r="U101" s="316"/>
      <c r="V101" s="316"/>
      <c r="W101" s="316"/>
      <c r="X101" s="316"/>
      <c r="Y101" s="316"/>
      <c r="Z101" s="316"/>
      <c r="AA101" s="316"/>
      <c r="AB101" s="316"/>
      <c r="AC101" s="316"/>
      <c r="AD101" s="316"/>
      <c r="AE101" s="316"/>
      <c r="AF101" s="316"/>
      <c r="AG101" s="316"/>
      <c r="AH101" s="316"/>
    </row>
    <row r="102" spans="1:34" ht="15.75" customHeight="1">
      <c r="A102" s="315"/>
      <c r="B102" s="315"/>
      <c r="C102" s="315"/>
      <c r="D102" s="315"/>
      <c r="E102" s="315"/>
      <c r="F102" s="315"/>
      <c r="G102" s="315"/>
      <c r="H102" s="657" t="str">
        <f>HOME!H28</f>
        <v>Malang, 23 juni 2023</v>
      </c>
      <c r="I102" s="510"/>
      <c r="J102" s="510"/>
      <c r="K102" s="510"/>
      <c r="L102" s="508"/>
      <c r="M102" s="316"/>
      <c r="N102" s="316"/>
      <c r="O102" s="316"/>
      <c r="P102" s="316"/>
      <c r="Q102" s="316"/>
      <c r="R102" s="316"/>
      <c r="S102" s="316"/>
      <c r="T102" s="316"/>
      <c r="U102" s="316"/>
      <c r="V102" s="316"/>
      <c r="W102" s="316"/>
      <c r="X102" s="316"/>
      <c r="Y102" s="316"/>
      <c r="Z102" s="316"/>
      <c r="AA102" s="316"/>
      <c r="AB102" s="316"/>
      <c r="AC102" s="316"/>
      <c r="AD102" s="316"/>
      <c r="AE102" s="316"/>
      <c r="AF102" s="316"/>
      <c r="AG102" s="316"/>
      <c r="AH102" s="316"/>
    </row>
    <row r="103" spans="1:34" ht="15.75" customHeight="1">
      <c r="A103" s="315"/>
      <c r="B103" s="315"/>
      <c r="C103" s="331" t="s">
        <v>396</v>
      </c>
      <c r="D103" s="315"/>
      <c r="E103" s="315"/>
      <c r="F103" s="315"/>
      <c r="G103" s="315"/>
      <c r="H103" s="650" t="str">
        <f>"Wali Kelas "&amp;HOME!H23</f>
        <v xml:space="preserve">Wali Kelas </v>
      </c>
      <c r="I103" s="510"/>
      <c r="J103" s="510"/>
      <c r="K103" s="510"/>
      <c r="L103" s="508"/>
      <c r="M103" s="316"/>
      <c r="N103" s="316"/>
      <c r="O103" s="316"/>
      <c r="P103" s="316"/>
      <c r="Q103" s="316"/>
      <c r="R103" s="316"/>
      <c r="S103" s="316"/>
      <c r="T103" s="316"/>
      <c r="U103" s="316"/>
      <c r="V103" s="316"/>
      <c r="W103" s="316"/>
      <c r="X103" s="316"/>
      <c r="Y103" s="316"/>
      <c r="Z103" s="316"/>
      <c r="AA103" s="316"/>
      <c r="AB103" s="316"/>
      <c r="AC103" s="316"/>
      <c r="AD103" s="316"/>
      <c r="AE103" s="316"/>
      <c r="AF103" s="316"/>
      <c r="AG103" s="316"/>
      <c r="AH103" s="316"/>
    </row>
    <row r="104" spans="1:34" ht="15.75" customHeight="1">
      <c r="A104" s="315"/>
      <c r="B104" s="315"/>
      <c r="C104" s="315"/>
      <c r="D104" s="315"/>
      <c r="E104" s="315"/>
      <c r="F104" s="315"/>
      <c r="G104" s="315"/>
      <c r="H104" s="315"/>
      <c r="I104" s="315"/>
      <c r="J104" s="315"/>
      <c r="K104" s="315"/>
      <c r="L104" s="315"/>
      <c r="M104" s="316"/>
      <c r="N104" s="316"/>
      <c r="O104" s="316"/>
      <c r="P104" s="316"/>
      <c r="Q104" s="316"/>
      <c r="R104" s="316"/>
      <c r="S104" s="316"/>
      <c r="T104" s="316"/>
      <c r="U104" s="316"/>
      <c r="V104" s="316"/>
      <c r="W104" s="316"/>
      <c r="X104" s="316"/>
      <c r="Y104" s="316"/>
      <c r="Z104" s="316"/>
      <c r="AA104" s="316"/>
      <c r="AB104" s="316"/>
      <c r="AC104" s="316"/>
      <c r="AD104" s="316"/>
      <c r="AE104" s="316"/>
      <c r="AF104" s="316"/>
      <c r="AG104" s="316"/>
      <c r="AH104" s="316"/>
    </row>
    <row r="105" spans="1:34" ht="15.75" customHeight="1">
      <c r="A105" s="315"/>
      <c r="B105" s="315"/>
      <c r="C105" s="315"/>
      <c r="D105" s="315"/>
      <c r="E105" s="315"/>
      <c r="F105" s="315"/>
      <c r="G105" s="315"/>
      <c r="H105" s="315"/>
      <c r="I105" s="315"/>
      <c r="J105" s="315"/>
      <c r="K105" s="315"/>
      <c r="L105" s="315"/>
      <c r="M105" s="316"/>
      <c r="N105" s="316"/>
      <c r="O105" s="316"/>
      <c r="P105" s="316"/>
      <c r="Q105" s="316"/>
      <c r="R105" s="316"/>
      <c r="S105" s="316"/>
      <c r="T105" s="316"/>
      <c r="U105" s="316"/>
      <c r="V105" s="316"/>
      <c r="W105" s="316"/>
      <c r="X105" s="316"/>
      <c r="Y105" s="316"/>
      <c r="Z105" s="316"/>
      <c r="AA105" s="316"/>
      <c r="AB105" s="316"/>
      <c r="AC105" s="316"/>
      <c r="AD105" s="316"/>
      <c r="AE105" s="316"/>
      <c r="AF105" s="316"/>
      <c r="AG105" s="316"/>
      <c r="AH105" s="316"/>
    </row>
    <row r="106" spans="1:34" ht="15.75" customHeight="1">
      <c r="A106" s="315"/>
      <c r="B106" s="315" t="s">
        <v>397</v>
      </c>
      <c r="C106" s="315"/>
      <c r="D106" s="315"/>
      <c r="E106" s="315"/>
      <c r="F106" s="315"/>
      <c r="G106" s="315"/>
      <c r="H106" s="650" t="str">
        <f>HOME!H21</f>
        <v>Fenny Dimiyanti, S.Pd</v>
      </c>
      <c r="I106" s="510"/>
      <c r="J106" s="510"/>
      <c r="K106" s="510"/>
      <c r="L106" s="508"/>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row>
    <row r="107" spans="1:34" ht="15.75" customHeight="1">
      <c r="A107" s="315"/>
      <c r="B107" s="315"/>
      <c r="C107" s="315"/>
      <c r="D107" s="315"/>
      <c r="E107" s="315"/>
      <c r="F107" s="315"/>
      <c r="G107" s="315"/>
      <c r="H107" s="650"/>
      <c r="I107" s="510"/>
      <c r="J107" s="510"/>
      <c r="K107" s="510"/>
      <c r="L107" s="508"/>
      <c r="M107" s="316"/>
      <c r="N107" s="316"/>
      <c r="O107" s="316"/>
      <c r="P107" s="316"/>
      <c r="Q107" s="316"/>
      <c r="R107" s="316"/>
      <c r="S107" s="316"/>
      <c r="T107" s="316"/>
      <c r="U107" s="316"/>
      <c r="V107" s="316"/>
      <c r="W107" s="316"/>
      <c r="X107" s="316"/>
      <c r="Y107" s="316"/>
      <c r="Z107" s="316"/>
      <c r="AA107" s="316"/>
      <c r="AB107" s="316"/>
      <c r="AC107" s="316"/>
      <c r="AD107" s="316"/>
      <c r="AE107" s="316"/>
      <c r="AF107" s="316"/>
      <c r="AG107" s="316"/>
      <c r="AH107" s="316"/>
    </row>
    <row r="108" spans="1:34" ht="15.75" customHeight="1">
      <c r="A108" s="315"/>
      <c r="B108" s="315"/>
      <c r="C108" s="315"/>
      <c r="D108" s="315"/>
      <c r="E108" s="650" t="s">
        <v>398</v>
      </c>
      <c r="F108" s="510"/>
      <c r="G108" s="510"/>
      <c r="H108" s="510"/>
      <c r="I108" s="508"/>
      <c r="J108" s="315"/>
      <c r="K108" s="315"/>
      <c r="L108" s="315"/>
      <c r="M108" s="316"/>
      <c r="N108" s="316"/>
      <c r="O108" s="316"/>
      <c r="P108" s="316"/>
      <c r="Q108" s="316"/>
      <c r="R108" s="316"/>
      <c r="S108" s="316"/>
      <c r="T108" s="316"/>
      <c r="U108" s="316"/>
      <c r="V108" s="316"/>
      <c r="W108" s="316"/>
      <c r="X108" s="316"/>
      <c r="Y108" s="316"/>
      <c r="Z108" s="316"/>
      <c r="AA108" s="316"/>
      <c r="AB108" s="316"/>
      <c r="AC108" s="316"/>
      <c r="AD108" s="316"/>
      <c r="AE108" s="316"/>
      <c r="AF108" s="316"/>
      <c r="AG108" s="316"/>
      <c r="AH108" s="316"/>
    </row>
    <row r="109" spans="1:34" ht="15.75" customHeight="1">
      <c r="A109" s="315"/>
      <c r="B109" s="315"/>
      <c r="C109" s="315"/>
      <c r="D109" s="315"/>
      <c r="E109" s="650" t="s">
        <v>241</v>
      </c>
      <c r="F109" s="510"/>
      <c r="G109" s="510"/>
      <c r="H109" s="510"/>
      <c r="I109" s="508"/>
      <c r="J109" s="315"/>
      <c r="K109" s="315"/>
      <c r="L109" s="315"/>
      <c r="M109" s="316"/>
      <c r="N109" s="316"/>
      <c r="O109" s="316"/>
      <c r="P109" s="316"/>
      <c r="Q109" s="316"/>
      <c r="R109" s="316"/>
      <c r="S109" s="316"/>
      <c r="T109" s="316"/>
      <c r="U109" s="316"/>
      <c r="V109" s="316"/>
      <c r="W109" s="316"/>
      <c r="X109" s="316"/>
      <c r="Y109" s="316"/>
      <c r="Z109" s="316"/>
      <c r="AA109" s="316"/>
      <c r="AB109" s="316"/>
      <c r="AC109" s="316"/>
      <c r="AD109" s="316"/>
      <c r="AE109" s="316"/>
      <c r="AF109" s="316"/>
      <c r="AG109" s="316"/>
      <c r="AH109" s="316"/>
    </row>
    <row r="110" spans="1:34" ht="15.75" customHeight="1">
      <c r="A110" s="315"/>
      <c r="B110" s="315"/>
      <c r="C110" s="315"/>
      <c r="D110" s="315"/>
      <c r="E110" s="315"/>
      <c r="F110" s="315"/>
      <c r="G110" s="315"/>
      <c r="H110" s="315"/>
      <c r="I110" s="315"/>
      <c r="J110" s="315"/>
      <c r="K110" s="315"/>
      <c r="L110" s="315"/>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row>
    <row r="111" spans="1:34" ht="15.75" customHeight="1">
      <c r="A111" s="315"/>
      <c r="B111" s="315"/>
      <c r="C111" s="315"/>
      <c r="D111" s="315"/>
      <c r="E111" s="315"/>
      <c r="F111" s="315"/>
      <c r="G111" s="315"/>
      <c r="H111" s="315"/>
      <c r="I111" s="315"/>
      <c r="J111" s="315"/>
      <c r="K111" s="315"/>
      <c r="L111" s="315"/>
      <c r="M111" s="316"/>
      <c r="N111" s="316"/>
      <c r="O111" s="316"/>
      <c r="P111" s="316"/>
      <c r="Q111" s="316"/>
      <c r="R111" s="316"/>
      <c r="S111" s="316"/>
      <c r="T111" s="316"/>
      <c r="U111" s="316"/>
      <c r="V111" s="316"/>
      <c r="W111" s="316"/>
      <c r="X111" s="316"/>
      <c r="Y111" s="316"/>
      <c r="Z111" s="316"/>
      <c r="AA111" s="316"/>
      <c r="AB111" s="316"/>
      <c r="AC111" s="316"/>
      <c r="AD111" s="316"/>
      <c r="AE111" s="316"/>
      <c r="AF111" s="316"/>
      <c r="AG111" s="316"/>
      <c r="AH111" s="316"/>
    </row>
    <row r="112" spans="1:34" ht="15.75" customHeight="1">
      <c r="A112" s="315"/>
      <c r="B112" s="315"/>
      <c r="C112" s="315"/>
      <c r="D112" s="315"/>
      <c r="E112" s="315"/>
      <c r="F112" s="315"/>
      <c r="G112" s="315"/>
      <c r="H112" s="315"/>
      <c r="I112" s="315"/>
      <c r="J112" s="315"/>
      <c r="K112" s="315"/>
      <c r="L112" s="315"/>
      <c r="M112" s="316"/>
      <c r="N112" s="316"/>
      <c r="O112" s="316"/>
      <c r="P112" s="316"/>
      <c r="Q112" s="316"/>
      <c r="R112" s="316"/>
      <c r="S112" s="316"/>
      <c r="T112" s="316"/>
      <c r="U112" s="316"/>
      <c r="V112" s="316"/>
      <c r="W112" s="316"/>
      <c r="X112" s="316"/>
      <c r="Y112" s="316"/>
      <c r="Z112" s="316"/>
      <c r="AA112" s="316"/>
      <c r="AB112" s="316"/>
      <c r="AC112" s="316"/>
      <c r="AD112" s="316"/>
      <c r="AE112" s="316"/>
      <c r="AF112" s="316"/>
      <c r="AG112" s="316"/>
      <c r="AH112" s="316"/>
    </row>
    <row r="113" spans="1:34" ht="15.75" customHeight="1">
      <c r="A113" s="315"/>
      <c r="B113" s="315"/>
      <c r="C113" s="315"/>
      <c r="D113" s="315"/>
      <c r="E113" s="650" t="str">
        <f>HOME!H19</f>
        <v>Dr. Suhardini Nurhayati, M.Pd.</v>
      </c>
      <c r="F113" s="510"/>
      <c r="G113" s="510"/>
      <c r="H113" s="510"/>
      <c r="I113" s="508"/>
      <c r="J113" s="315"/>
      <c r="K113" s="315"/>
      <c r="L113" s="315"/>
      <c r="M113" s="316"/>
      <c r="N113" s="316"/>
      <c r="O113" s="316"/>
      <c r="P113" s="316"/>
      <c r="Q113" s="316"/>
      <c r="R113" s="316"/>
      <c r="S113" s="316"/>
      <c r="T113" s="316"/>
      <c r="U113" s="316"/>
      <c r="V113" s="316"/>
      <c r="W113" s="316"/>
      <c r="X113" s="316"/>
      <c r="Y113" s="316"/>
      <c r="Z113" s="316"/>
      <c r="AA113" s="316"/>
      <c r="AB113" s="316"/>
      <c r="AC113" s="316"/>
      <c r="AD113" s="316"/>
      <c r="AE113" s="316"/>
      <c r="AF113" s="316"/>
      <c r="AG113" s="316"/>
      <c r="AH113" s="316"/>
    </row>
    <row r="114" spans="1:34" ht="15.75" customHeight="1">
      <c r="A114" s="320"/>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320"/>
      <c r="AF114" s="320"/>
      <c r="AG114" s="320"/>
      <c r="AH114" s="320"/>
    </row>
    <row r="115" spans="1:34" ht="15.75" customHeight="1">
      <c r="A115" s="320"/>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0"/>
      <c r="AB115" s="320"/>
      <c r="AC115" s="320"/>
      <c r="AD115" s="320"/>
      <c r="AE115" s="320"/>
      <c r="AF115" s="320"/>
      <c r="AG115" s="320"/>
      <c r="AH115" s="320"/>
    </row>
    <row r="116" spans="1:34" ht="15.75" customHeight="1">
      <c r="A116" s="320"/>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320"/>
      <c r="AE116" s="320"/>
      <c r="AF116" s="320"/>
      <c r="AG116" s="320"/>
      <c r="AH116" s="320"/>
    </row>
  </sheetData>
  <mergeCells count="130">
    <mergeCell ref="F27:L27"/>
    <mergeCell ref="F28:L28"/>
    <mergeCell ref="D48:E48"/>
    <mergeCell ref="F48:L48"/>
    <mergeCell ref="F19:L19"/>
    <mergeCell ref="D26:E26"/>
    <mergeCell ref="F26:L26"/>
    <mergeCell ref="D38:E38"/>
    <mergeCell ref="F38:L38"/>
    <mergeCell ref="E113:I113"/>
    <mergeCell ref="F35:L35"/>
    <mergeCell ref="F39:L39"/>
    <mergeCell ref="F40:L40"/>
    <mergeCell ref="F41:L41"/>
    <mergeCell ref="F42:L42"/>
    <mergeCell ref="F29:L29"/>
    <mergeCell ref="F34:L34"/>
    <mergeCell ref="F30:L30"/>
    <mergeCell ref="F31:L31"/>
    <mergeCell ref="F32:L32"/>
    <mergeCell ref="F33:L33"/>
    <mergeCell ref="H102:L102"/>
    <mergeCell ref="H103:L103"/>
    <mergeCell ref="F56:L56"/>
    <mergeCell ref="F57:L57"/>
    <mergeCell ref="H106:L106"/>
    <mergeCell ref="H107:L107"/>
    <mergeCell ref="E108:I108"/>
    <mergeCell ref="E109:I109"/>
    <mergeCell ref="B91:F91"/>
    <mergeCell ref="B93:C93"/>
    <mergeCell ref="B94:C94"/>
    <mergeCell ref="B95:C95"/>
    <mergeCell ref="B57:B58"/>
    <mergeCell ref="D55:E56"/>
    <mergeCell ref="B55:B56"/>
    <mergeCell ref="J65:L65"/>
    <mergeCell ref="G65:I65"/>
    <mergeCell ref="G66:I66"/>
    <mergeCell ref="J66:L66"/>
    <mergeCell ref="G62:L62"/>
    <mergeCell ref="G63:I63"/>
    <mergeCell ref="J63:L63"/>
    <mergeCell ref="B62:B63"/>
    <mergeCell ref="C62:F63"/>
    <mergeCell ref="C57:C58"/>
    <mergeCell ref="D57:E58"/>
    <mergeCell ref="C55:C56"/>
    <mergeCell ref="F55:L55"/>
    <mergeCell ref="F58:L58"/>
    <mergeCell ref="F13:L13"/>
    <mergeCell ref="F14:L14"/>
    <mergeCell ref="F12:L12"/>
    <mergeCell ref="B1:L1"/>
    <mergeCell ref="B2:L2"/>
    <mergeCell ref="D12:E12"/>
    <mergeCell ref="C13:C14"/>
    <mergeCell ref="D13:E14"/>
    <mergeCell ref="B13:B14"/>
    <mergeCell ref="E6:G6"/>
    <mergeCell ref="E5:H5"/>
    <mergeCell ref="E7:G7"/>
    <mergeCell ref="C22:C23"/>
    <mergeCell ref="D22:E23"/>
    <mergeCell ref="B32:B33"/>
    <mergeCell ref="B29:B30"/>
    <mergeCell ref="B15:B16"/>
    <mergeCell ref="C15:C16"/>
    <mergeCell ref="D15:E16"/>
    <mergeCell ref="C20:C21"/>
    <mergeCell ref="D20:E21"/>
    <mergeCell ref="B27:B28"/>
    <mergeCell ref="D27:E28"/>
    <mergeCell ref="C27:C28"/>
    <mergeCell ref="C29:C30"/>
    <mergeCell ref="D29:E30"/>
    <mergeCell ref="C32:C33"/>
    <mergeCell ref="D32:E33"/>
    <mergeCell ref="D19:E19"/>
    <mergeCell ref="F51:L51"/>
    <mergeCell ref="F52:L52"/>
    <mergeCell ref="B34:B35"/>
    <mergeCell ref="B39:B40"/>
    <mergeCell ref="D49:E50"/>
    <mergeCell ref="B41:B42"/>
    <mergeCell ref="C41:C42"/>
    <mergeCell ref="D41:E42"/>
    <mergeCell ref="D43:E44"/>
    <mergeCell ref="C39:C40"/>
    <mergeCell ref="D39:E40"/>
    <mergeCell ref="C34:C35"/>
    <mergeCell ref="D34:E35"/>
    <mergeCell ref="F15:L15"/>
    <mergeCell ref="F16:L16"/>
    <mergeCell ref="F20:L20"/>
    <mergeCell ref="F21:L21"/>
    <mergeCell ref="F22:L22"/>
    <mergeCell ref="F23:L23"/>
    <mergeCell ref="B20:B21"/>
    <mergeCell ref="B22:B23"/>
    <mergeCell ref="B53:B54"/>
    <mergeCell ref="C53:C54"/>
    <mergeCell ref="F53:L53"/>
    <mergeCell ref="F54:L54"/>
    <mergeCell ref="C49:C50"/>
    <mergeCell ref="B49:B50"/>
    <mergeCell ref="B51:B52"/>
    <mergeCell ref="C51:C52"/>
    <mergeCell ref="D51:E52"/>
    <mergeCell ref="D53:E54"/>
    <mergeCell ref="B43:B44"/>
    <mergeCell ref="C43:C44"/>
    <mergeCell ref="F43:L43"/>
    <mergeCell ref="F44:L44"/>
    <mergeCell ref="F49:L49"/>
    <mergeCell ref="F50:L50"/>
    <mergeCell ref="D88:F88"/>
    <mergeCell ref="G88:L88"/>
    <mergeCell ref="D86:F86"/>
    <mergeCell ref="G86:L86"/>
    <mergeCell ref="G73:L73"/>
    <mergeCell ref="G75:L75"/>
    <mergeCell ref="G74:L74"/>
    <mergeCell ref="B70:B71"/>
    <mergeCell ref="C70:F71"/>
    <mergeCell ref="G70:L71"/>
    <mergeCell ref="D79:L79"/>
    <mergeCell ref="D81:L81"/>
    <mergeCell ref="D83:L83"/>
    <mergeCell ref="D82:L82"/>
  </mergeCells>
  <printOptions horizontalCentered="1"/>
  <pageMargins left="0.39370078740157483" right="0.39370078740157483" top="2.1653543307086616" bottom="0.39370078740157483" header="0.31496062992125984" footer="0.31496062992125984"/>
  <pageSetup paperSize="258" scale="90" orientation="portrait" r:id="rId1"/>
  <headerFooter>
    <oddFooter>&amp;L&amp;"Cambria,Bold Italic"&amp;10Rapor Sumatif Akhir Tahun 2022/2023&amp;R&amp;"Cambria,Regular"&amp;P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14</xdr:col>
                    <xdr:colOff>28575</xdr:colOff>
                    <xdr:row>0</xdr:row>
                    <xdr:rowOff>200025</xdr:rowOff>
                  </from>
                  <to>
                    <xdr:col>15</xdr:col>
                    <xdr:colOff>0</xdr:colOff>
                    <xdr:row>3</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HOME!E47</f>
        <v>TIK</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HOME!E47</f>
        <v>TIK</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t="str">
        <f>'TP TIK'!E9</f>
        <v>mampu memanfaatkan berbagai jenis perangkat TIK yang ada di sekitarnya untuk berkomunikasi, belajar, mengetik, menggambar, berhitung, dan presentasi, dan menerapkan praktik baik yang memperhatikan aspek kesehatan, kenyamanan, keamanan, dan keselamatan.</v>
      </c>
      <c r="E11" s="206" t="str">
        <f>'TP TIK'!E10</f>
        <v>mampu memahami praktik baik dalam berkomunikasi menggunakan alat komunikasi berbasis TIK yang memperhatikan aspek keamanan penggunaan internet dan jaringan lokal pada saat tersambung pada bluetooth, wifi, atau internet sesuai dengan batasan yang ditentukan.</v>
      </c>
      <c r="F11" s="205" t="str">
        <f>'TP TIK'!E11</f>
        <v>mampu mengenal dunia digital yang ada di sekitarnya, memahami dampak positif dan negatif dari kehadiran perangkat TIK, memiliki etika dalam berkomunikasi di dunia digital, serta mengenal dan menghargai hak karya digital.</v>
      </c>
      <c r="G11" s="206" t="str">
        <f>'TP TIK'!E12</f>
        <v>mampu memanfaatkan berbagai jenis perangkat TIK yang ada di sekitarnya untuk berkomunikasi, belajar, mengetik, menggambar, berhitung, dan presentasi</v>
      </c>
      <c r="H11" s="205">
        <f>'TP TIK'!E13</f>
        <v>0</v>
      </c>
      <c r="I11" s="206">
        <f>'TP TIK'!E14</f>
        <v>0</v>
      </c>
      <c r="J11" s="205">
        <f>'TP TIK'!E15</f>
        <v>0</v>
      </c>
      <c r="K11" s="205">
        <f>'TP TIK'!E16</f>
        <v>0</v>
      </c>
      <c r="L11" s="205">
        <f>'TP TIK'!E17</f>
        <v>0</v>
      </c>
      <c r="M11" s="205">
        <f>'TP TIK'!E18</f>
        <v>0</v>
      </c>
      <c r="N11" s="205">
        <f>'TP TIK'!E19</f>
        <v>0</v>
      </c>
      <c r="O11" s="205">
        <f>'TP TIK'!E20</f>
        <v>0</v>
      </c>
      <c r="P11" s="205">
        <f>'TP TIK'!E21</f>
        <v>0</v>
      </c>
      <c r="Q11" s="205">
        <f>'TP TIK'!E22</f>
        <v>0</v>
      </c>
      <c r="R11" s="205">
        <f>'TP TIK'!E23</f>
        <v>0</v>
      </c>
      <c r="S11" s="205">
        <f>'TP TIK'!E24</f>
        <v>0</v>
      </c>
      <c r="T11" s="205">
        <f>'TP TIK'!E25</f>
        <v>0</v>
      </c>
      <c r="U11" s="205">
        <f>'TP TIK'!E26</f>
        <v>0</v>
      </c>
      <c r="V11" s="205">
        <f>'TP TIK'!E27</f>
        <v>0</v>
      </c>
      <c r="W11" s="205">
        <f>'TP TIK'!E28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showGridLines="0" workbookViewId="0">
      <pane ySplit="5" topLeftCell="A6" activePane="bottomLeft" state="frozen"/>
      <selection pane="bottomLeft" activeCell="B7" sqref="B7"/>
    </sheetView>
  </sheetViews>
  <sheetFormatPr defaultColWidth="14.42578125" defaultRowHeight="15" customHeight="1"/>
  <cols>
    <col min="1" max="1" width="6.42578125" customWidth="1"/>
    <col min="2" max="2" width="9.140625" customWidth="1"/>
    <col min="3" max="3" width="14.140625" customWidth="1"/>
    <col min="4" max="4" width="24.28515625" customWidth="1"/>
    <col min="5" max="5" width="39.28515625" customWidth="1"/>
    <col min="6" max="6" width="9.140625" customWidth="1"/>
  </cols>
  <sheetData>
    <row r="1" spans="1:6" ht="13.5" customHeight="1">
      <c r="A1" s="120"/>
      <c r="B1" s="120"/>
      <c r="C1" s="120"/>
      <c r="D1" s="120"/>
      <c r="E1" s="120"/>
      <c r="F1" s="120"/>
    </row>
    <row r="2" spans="1:6" ht="13.5" customHeight="1">
      <c r="A2" s="514" t="s">
        <v>234</v>
      </c>
      <c r="B2" s="510"/>
      <c r="C2" s="510"/>
      <c r="D2" s="510"/>
      <c r="E2" s="508"/>
      <c r="F2" s="120"/>
    </row>
    <row r="3" spans="1:6" ht="13.5" customHeight="1">
      <c r="A3" s="121"/>
      <c r="B3" s="121"/>
      <c r="C3" s="121"/>
      <c r="D3" s="121"/>
      <c r="E3" s="121"/>
      <c r="F3" s="120"/>
    </row>
    <row r="4" spans="1:6" ht="13.5" customHeight="1">
      <c r="A4" s="122"/>
      <c r="B4" s="122"/>
      <c r="C4" s="122"/>
      <c r="D4" s="122"/>
      <c r="E4" s="122"/>
      <c r="F4" s="120"/>
    </row>
    <row r="5" spans="1:6" ht="13.5" customHeight="1">
      <c r="A5" s="123" t="s">
        <v>235</v>
      </c>
      <c r="B5" s="122"/>
      <c r="C5" s="122"/>
      <c r="D5" s="122"/>
      <c r="E5" s="122"/>
      <c r="F5" s="120"/>
    </row>
    <row r="6" spans="1:6" ht="13.5" customHeight="1">
      <c r="A6" s="122"/>
      <c r="B6" s="122"/>
      <c r="C6" s="122"/>
      <c r="D6" s="122"/>
      <c r="E6" s="122"/>
      <c r="F6" s="120"/>
    </row>
    <row r="7" spans="1:6" ht="13.5" customHeight="1">
      <c r="A7" s="515" t="s">
        <v>236</v>
      </c>
      <c r="B7" s="463"/>
      <c r="C7" s="124" t="s">
        <v>237</v>
      </c>
      <c r="D7" s="124" t="s">
        <v>238</v>
      </c>
      <c r="E7" s="124" t="s">
        <v>239</v>
      </c>
      <c r="F7" s="120"/>
    </row>
    <row r="8" spans="1:6" ht="13.5" customHeight="1">
      <c r="A8" s="512"/>
      <c r="B8" s="513"/>
      <c r="C8" s="125"/>
      <c r="D8" s="125"/>
      <c r="E8" s="125"/>
      <c r="F8" s="120"/>
    </row>
    <row r="9" spans="1:6" ht="13.5" customHeight="1">
      <c r="A9" s="505"/>
      <c r="B9" s="506"/>
      <c r="C9" s="126"/>
      <c r="D9" s="126"/>
      <c r="E9" s="126" t="s">
        <v>240</v>
      </c>
      <c r="F9" s="120"/>
    </row>
    <row r="10" spans="1:6" ht="13.5" customHeight="1">
      <c r="A10" s="505"/>
      <c r="B10" s="506"/>
      <c r="C10" s="126"/>
      <c r="D10" s="126"/>
      <c r="E10" s="126" t="s">
        <v>241</v>
      </c>
      <c r="F10" s="120"/>
    </row>
    <row r="11" spans="1:6" ht="13.5" customHeight="1">
      <c r="A11" s="505"/>
      <c r="B11" s="506"/>
      <c r="C11" s="126"/>
      <c r="D11" s="126"/>
      <c r="E11" s="126"/>
      <c r="F11" s="120"/>
    </row>
    <row r="12" spans="1:6" ht="13.5" customHeight="1">
      <c r="A12" s="505"/>
      <c r="B12" s="506"/>
      <c r="C12" s="126"/>
      <c r="D12" s="126"/>
      <c r="E12" s="126" t="s">
        <v>242</v>
      </c>
      <c r="F12" s="120"/>
    </row>
    <row r="13" spans="1:6" ht="13.5" customHeight="1">
      <c r="A13" s="505"/>
      <c r="B13" s="506"/>
      <c r="C13" s="126"/>
      <c r="D13" s="126"/>
      <c r="E13" s="126" t="s">
        <v>243</v>
      </c>
      <c r="F13" s="120"/>
    </row>
    <row r="14" spans="1:6" ht="13.5" customHeight="1">
      <c r="A14" s="505"/>
      <c r="B14" s="506"/>
      <c r="C14" s="126"/>
      <c r="D14" s="126"/>
      <c r="E14" s="126"/>
      <c r="F14" s="120"/>
    </row>
    <row r="15" spans="1:6" ht="13.5" customHeight="1">
      <c r="A15" s="505"/>
      <c r="B15" s="506"/>
      <c r="C15" s="126"/>
      <c r="D15" s="126"/>
      <c r="E15" s="126" t="s">
        <v>244</v>
      </c>
      <c r="F15" s="120"/>
    </row>
    <row r="16" spans="1:6" ht="13.5" customHeight="1">
      <c r="A16" s="505"/>
      <c r="B16" s="506"/>
      <c r="C16" s="126"/>
      <c r="D16" s="126"/>
      <c r="E16" s="126"/>
      <c r="F16" s="120"/>
    </row>
    <row r="17" spans="1:6" ht="13.5" customHeight="1">
      <c r="A17" s="505"/>
      <c r="B17" s="506"/>
      <c r="C17" s="126"/>
      <c r="D17" s="126"/>
      <c r="E17" s="126" t="s">
        <v>242</v>
      </c>
      <c r="F17" s="120"/>
    </row>
    <row r="18" spans="1:6" ht="13.5" customHeight="1">
      <c r="A18" s="503"/>
      <c r="B18" s="504"/>
      <c r="C18" s="127"/>
      <c r="D18" s="127"/>
      <c r="E18" s="127"/>
      <c r="F18" s="120"/>
    </row>
    <row r="19" spans="1:6" ht="13.5" customHeight="1">
      <c r="A19" s="512"/>
      <c r="B19" s="513"/>
      <c r="C19" s="125"/>
      <c r="D19" s="125"/>
      <c r="E19" s="125"/>
      <c r="F19" s="120"/>
    </row>
    <row r="20" spans="1:6" ht="13.5" customHeight="1">
      <c r="A20" s="505"/>
      <c r="B20" s="506"/>
      <c r="C20" s="126"/>
      <c r="D20" s="126"/>
      <c r="E20" s="126" t="s">
        <v>240</v>
      </c>
      <c r="F20" s="120"/>
    </row>
    <row r="21" spans="1:6" ht="13.5" customHeight="1">
      <c r="A21" s="505"/>
      <c r="B21" s="506"/>
      <c r="C21" s="126"/>
      <c r="D21" s="126"/>
      <c r="E21" s="126" t="s">
        <v>241</v>
      </c>
      <c r="F21" s="120"/>
    </row>
    <row r="22" spans="1:6" ht="13.5" customHeight="1">
      <c r="A22" s="505"/>
      <c r="B22" s="506"/>
      <c r="C22" s="126"/>
      <c r="D22" s="126"/>
      <c r="E22" s="126"/>
      <c r="F22" s="120"/>
    </row>
    <row r="23" spans="1:6" ht="13.5" customHeight="1">
      <c r="A23" s="505"/>
      <c r="B23" s="506"/>
      <c r="C23" s="126"/>
      <c r="D23" s="126"/>
      <c r="E23" s="126" t="s">
        <v>242</v>
      </c>
      <c r="F23" s="120"/>
    </row>
    <row r="24" spans="1:6" ht="13.5" customHeight="1">
      <c r="A24" s="505"/>
      <c r="B24" s="506"/>
      <c r="C24" s="126"/>
      <c r="D24" s="126"/>
      <c r="E24" s="126" t="s">
        <v>243</v>
      </c>
      <c r="F24" s="120"/>
    </row>
    <row r="25" spans="1:6" ht="13.5" customHeight="1">
      <c r="A25" s="505"/>
      <c r="B25" s="506"/>
      <c r="C25" s="126"/>
      <c r="D25" s="126"/>
      <c r="E25" s="126"/>
      <c r="F25" s="120"/>
    </row>
    <row r="26" spans="1:6" ht="13.5" customHeight="1">
      <c r="A26" s="505"/>
      <c r="B26" s="506"/>
      <c r="C26" s="126"/>
      <c r="D26" s="126"/>
      <c r="E26" s="126" t="s">
        <v>244</v>
      </c>
      <c r="F26" s="120"/>
    </row>
    <row r="27" spans="1:6" ht="13.5" customHeight="1">
      <c r="A27" s="505"/>
      <c r="B27" s="506"/>
      <c r="C27" s="126"/>
      <c r="D27" s="126"/>
      <c r="E27" s="126"/>
      <c r="F27" s="120"/>
    </row>
    <row r="28" spans="1:6" ht="13.5" customHeight="1">
      <c r="A28" s="505"/>
      <c r="B28" s="506"/>
      <c r="C28" s="126"/>
      <c r="D28" s="126"/>
      <c r="E28" s="126" t="s">
        <v>242</v>
      </c>
      <c r="F28" s="120"/>
    </row>
    <row r="29" spans="1:6" ht="13.5" customHeight="1">
      <c r="A29" s="503"/>
      <c r="B29" s="504"/>
      <c r="C29" s="127"/>
      <c r="D29" s="127"/>
      <c r="E29" s="127"/>
      <c r="F29" s="120"/>
    </row>
    <row r="30" spans="1:6" ht="13.5" customHeight="1">
      <c r="A30" s="512"/>
      <c r="B30" s="513"/>
      <c r="C30" s="125"/>
      <c r="D30" s="125"/>
      <c r="E30" s="125"/>
      <c r="F30" s="120"/>
    </row>
    <row r="31" spans="1:6" ht="13.5" customHeight="1">
      <c r="A31" s="505"/>
      <c r="B31" s="506"/>
      <c r="C31" s="126"/>
      <c r="D31" s="126"/>
      <c r="E31" s="126" t="s">
        <v>240</v>
      </c>
      <c r="F31" s="120"/>
    </row>
    <row r="32" spans="1:6" ht="13.5" customHeight="1">
      <c r="A32" s="505"/>
      <c r="B32" s="506"/>
      <c r="C32" s="126"/>
      <c r="D32" s="126"/>
      <c r="E32" s="126" t="s">
        <v>241</v>
      </c>
      <c r="F32" s="120"/>
    </row>
    <row r="33" spans="1:6" ht="13.5" customHeight="1">
      <c r="A33" s="505"/>
      <c r="B33" s="506"/>
      <c r="C33" s="126"/>
      <c r="D33" s="126"/>
      <c r="E33" s="126"/>
      <c r="F33" s="120"/>
    </row>
    <row r="34" spans="1:6" ht="13.5" customHeight="1">
      <c r="A34" s="505"/>
      <c r="B34" s="506"/>
      <c r="C34" s="126"/>
      <c r="D34" s="126"/>
      <c r="E34" s="126" t="s">
        <v>242</v>
      </c>
      <c r="F34" s="120"/>
    </row>
    <row r="35" spans="1:6" ht="13.5" customHeight="1">
      <c r="A35" s="505"/>
      <c r="B35" s="506"/>
      <c r="C35" s="126"/>
      <c r="D35" s="126"/>
      <c r="E35" s="126" t="s">
        <v>243</v>
      </c>
      <c r="F35" s="120"/>
    </row>
    <row r="36" spans="1:6" ht="13.5" customHeight="1">
      <c r="A36" s="505"/>
      <c r="B36" s="506"/>
      <c r="C36" s="126"/>
      <c r="D36" s="126"/>
      <c r="E36" s="126"/>
      <c r="F36" s="120"/>
    </row>
    <row r="37" spans="1:6" ht="13.5" customHeight="1">
      <c r="A37" s="505"/>
      <c r="B37" s="506"/>
      <c r="C37" s="126"/>
      <c r="D37" s="126"/>
      <c r="E37" s="126" t="s">
        <v>244</v>
      </c>
      <c r="F37" s="120"/>
    </row>
    <row r="38" spans="1:6" ht="13.5" customHeight="1">
      <c r="A38" s="505"/>
      <c r="B38" s="506"/>
      <c r="C38" s="126"/>
      <c r="D38" s="126"/>
      <c r="E38" s="126"/>
      <c r="F38" s="120"/>
    </row>
    <row r="39" spans="1:6" ht="13.5" customHeight="1">
      <c r="A39" s="505"/>
      <c r="B39" s="506"/>
      <c r="C39" s="126"/>
      <c r="D39" s="126"/>
      <c r="E39" s="126" t="s">
        <v>242</v>
      </c>
      <c r="F39" s="120"/>
    </row>
    <row r="40" spans="1:6" ht="13.5" customHeight="1">
      <c r="A40" s="503"/>
      <c r="B40" s="504"/>
      <c r="C40" s="127"/>
      <c r="D40" s="127"/>
      <c r="E40" s="127"/>
      <c r="F40" s="120"/>
    </row>
    <row r="41" spans="1:6" ht="13.5" customHeight="1">
      <c r="A41" s="122"/>
      <c r="B41" s="122"/>
      <c r="C41" s="122"/>
      <c r="D41" s="122"/>
      <c r="E41" s="122"/>
      <c r="F41" s="120"/>
    </row>
    <row r="42" spans="1:6" ht="13.5" customHeight="1">
      <c r="A42" s="128" t="s">
        <v>142</v>
      </c>
      <c r="B42" s="511" t="s">
        <v>245</v>
      </c>
      <c r="C42" s="465"/>
      <c r="D42" s="465"/>
      <c r="E42" s="463"/>
      <c r="F42" s="120"/>
    </row>
    <row r="43" spans="1:6" ht="13.5" customHeight="1">
      <c r="A43" s="125"/>
      <c r="B43" s="129"/>
      <c r="C43" s="129"/>
      <c r="D43" s="125"/>
      <c r="E43" s="125"/>
      <c r="F43" s="120"/>
    </row>
    <row r="44" spans="1:6" ht="13.5" customHeight="1">
      <c r="A44" s="130" t="s">
        <v>246</v>
      </c>
      <c r="B44" s="507" t="s">
        <v>213</v>
      </c>
      <c r="C44" s="508"/>
      <c r="D44" s="131"/>
      <c r="E44" s="126"/>
      <c r="F44" s="120"/>
    </row>
    <row r="45" spans="1:6" ht="13.5" customHeight="1">
      <c r="A45" s="130"/>
      <c r="B45" s="507" t="s">
        <v>247</v>
      </c>
      <c r="C45" s="508"/>
      <c r="D45" s="132"/>
      <c r="E45" s="126" t="s">
        <v>240</v>
      </c>
      <c r="F45" s="120"/>
    </row>
    <row r="46" spans="1:6" ht="13.5" customHeight="1">
      <c r="A46" s="130"/>
      <c r="B46" s="507" t="s">
        <v>154</v>
      </c>
      <c r="C46" s="508"/>
      <c r="D46" s="132"/>
      <c r="E46" s="126" t="s">
        <v>241</v>
      </c>
      <c r="F46" s="120"/>
    </row>
    <row r="47" spans="1:6" ht="13.5" customHeight="1">
      <c r="A47" s="130"/>
      <c r="B47" s="507" t="s">
        <v>87</v>
      </c>
      <c r="C47" s="508"/>
      <c r="D47" s="132"/>
      <c r="E47" s="126"/>
      <c r="F47" s="120"/>
    </row>
    <row r="48" spans="1:6" ht="13.5" customHeight="1">
      <c r="A48" s="130"/>
      <c r="B48" s="507" t="s">
        <v>248</v>
      </c>
      <c r="C48" s="508"/>
      <c r="D48" s="126"/>
      <c r="E48" s="126"/>
      <c r="F48" s="120"/>
    </row>
    <row r="49" spans="1:6" ht="13.5" customHeight="1">
      <c r="A49" s="130"/>
      <c r="B49" s="507" t="s">
        <v>249</v>
      </c>
      <c r="C49" s="508"/>
      <c r="D49" s="131"/>
      <c r="E49" s="126" t="s">
        <v>242</v>
      </c>
      <c r="F49" s="120"/>
    </row>
    <row r="50" spans="1:6" ht="13.5" customHeight="1">
      <c r="A50" s="130"/>
      <c r="B50" s="507" t="s">
        <v>250</v>
      </c>
      <c r="C50" s="508"/>
      <c r="D50" s="132"/>
      <c r="E50" s="126" t="s">
        <v>243</v>
      </c>
      <c r="F50" s="120"/>
    </row>
    <row r="51" spans="1:6" ht="13.5" customHeight="1">
      <c r="A51" s="130"/>
      <c r="B51" s="507" t="s">
        <v>251</v>
      </c>
      <c r="C51" s="508"/>
      <c r="D51" s="132"/>
      <c r="E51" s="126"/>
      <c r="F51" s="120"/>
    </row>
    <row r="52" spans="1:6" ht="13.5" customHeight="1">
      <c r="A52" s="133"/>
      <c r="B52" s="134"/>
      <c r="C52" s="134"/>
      <c r="D52" s="127"/>
      <c r="E52" s="127"/>
      <c r="F52" s="120"/>
    </row>
    <row r="53" spans="1:6" ht="13.5" customHeight="1">
      <c r="A53" s="135"/>
      <c r="B53" s="129"/>
      <c r="C53" s="129"/>
      <c r="D53" s="125"/>
      <c r="E53" s="125"/>
      <c r="F53" s="120"/>
    </row>
    <row r="54" spans="1:6" ht="13.5" customHeight="1">
      <c r="A54" s="130" t="s">
        <v>246</v>
      </c>
      <c r="B54" s="507" t="s">
        <v>213</v>
      </c>
      <c r="C54" s="508"/>
      <c r="D54" s="131"/>
      <c r="E54" s="126"/>
      <c r="F54" s="120"/>
    </row>
    <row r="55" spans="1:6" ht="13.5" customHeight="1">
      <c r="A55" s="130"/>
      <c r="B55" s="507" t="s">
        <v>247</v>
      </c>
      <c r="C55" s="508"/>
      <c r="D55" s="132"/>
      <c r="E55" s="126" t="s">
        <v>240</v>
      </c>
      <c r="F55" s="120"/>
    </row>
    <row r="56" spans="1:6" ht="13.5" customHeight="1">
      <c r="A56" s="130"/>
      <c r="B56" s="507" t="s">
        <v>154</v>
      </c>
      <c r="C56" s="508"/>
      <c r="D56" s="132"/>
      <c r="E56" s="126" t="s">
        <v>241</v>
      </c>
      <c r="F56" s="120"/>
    </row>
    <row r="57" spans="1:6" ht="13.5" customHeight="1">
      <c r="A57" s="130"/>
      <c r="B57" s="507" t="s">
        <v>87</v>
      </c>
      <c r="C57" s="508"/>
      <c r="D57" s="132"/>
      <c r="E57" s="126"/>
      <c r="F57" s="120"/>
    </row>
    <row r="58" spans="1:6" ht="13.5" customHeight="1">
      <c r="A58" s="130"/>
      <c r="B58" s="507" t="s">
        <v>248</v>
      </c>
      <c r="C58" s="508"/>
      <c r="D58" s="126"/>
      <c r="E58" s="126"/>
      <c r="F58" s="120"/>
    </row>
    <row r="59" spans="1:6" ht="13.5" customHeight="1">
      <c r="A59" s="130"/>
      <c r="B59" s="507" t="s">
        <v>249</v>
      </c>
      <c r="C59" s="508"/>
      <c r="D59" s="131"/>
      <c r="E59" s="126" t="s">
        <v>242</v>
      </c>
      <c r="F59" s="120"/>
    </row>
    <row r="60" spans="1:6" ht="13.5" customHeight="1">
      <c r="A60" s="130"/>
      <c r="B60" s="507" t="s">
        <v>250</v>
      </c>
      <c r="C60" s="508"/>
      <c r="D60" s="132"/>
      <c r="E60" s="126" t="s">
        <v>243</v>
      </c>
      <c r="F60" s="120"/>
    </row>
    <row r="61" spans="1:6" ht="13.5" customHeight="1">
      <c r="A61" s="130"/>
      <c r="B61" s="507" t="s">
        <v>251</v>
      </c>
      <c r="C61" s="508"/>
      <c r="D61" s="132"/>
      <c r="E61" s="126"/>
      <c r="F61" s="120"/>
    </row>
    <row r="62" spans="1:6" ht="13.5" customHeight="1">
      <c r="A62" s="133"/>
      <c r="B62" s="134"/>
      <c r="C62" s="134"/>
      <c r="D62" s="127"/>
      <c r="E62" s="127"/>
      <c r="F62" s="120"/>
    </row>
    <row r="63" spans="1:6" ht="13.5" customHeight="1">
      <c r="A63" s="135"/>
      <c r="B63" s="129"/>
      <c r="C63" s="129"/>
      <c r="D63" s="125"/>
      <c r="E63" s="125"/>
      <c r="F63" s="120"/>
    </row>
    <row r="64" spans="1:6" ht="13.5" customHeight="1">
      <c r="A64" s="130" t="s">
        <v>246</v>
      </c>
      <c r="B64" s="507" t="s">
        <v>213</v>
      </c>
      <c r="C64" s="508"/>
      <c r="D64" s="131"/>
      <c r="E64" s="126"/>
      <c r="F64" s="120"/>
    </row>
    <row r="65" spans="1:6" ht="13.5" customHeight="1">
      <c r="A65" s="130"/>
      <c r="B65" s="507" t="s">
        <v>247</v>
      </c>
      <c r="C65" s="508"/>
      <c r="D65" s="132"/>
      <c r="E65" s="126" t="s">
        <v>240</v>
      </c>
      <c r="F65" s="120"/>
    </row>
    <row r="66" spans="1:6" ht="13.5" customHeight="1">
      <c r="A66" s="130"/>
      <c r="B66" s="507" t="s">
        <v>154</v>
      </c>
      <c r="C66" s="508"/>
      <c r="D66" s="132"/>
      <c r="E66" s="126" t="s">
        <v>241</v>
      </c>
      <c r="F66" s="120"/>
    </row>
    <row r="67" spans="1:6" ht="13.5" customHeight="1">
      <c r="A67" s="130"/>
      <c r="B67" s="507" t="s">
        <v>87</v>
      </c>
      <c r="C67" s="508"/>
      <c r="D67" s="132"/>
      <c r="E67" s="126"/>
      <c r="F67" s="120"/>
    </row>
    <row r="68" spans="1:6" ht="13.5" customHeight="1">
      <c r="A68" s="126"/>
      <c r="B68" s="507" t="s">
        <v>248</v>
      </c>
      <c r="C68" s="508"/>
      <c r="D68" s="126"/>
      <c r="E68" s="126"/>
      <c r="F68" s="120"/>
    </row>
    <row r="69" spans="1:6" ht="13.5" customHeight="1">
      <c r="A69" s="126"/>
      <c r="B69" s="507" t="s">
        <v>249</v>
      </c>
      <c r="C69" s="508"/>
      <c r="D69" s="131"/>
      <c r="E69" s="126" t="s">
        <v>242</v>
      </c>
      <c r="F69" s="120"/>
    </row>
    <row r="70" spans="1:6" ht="13.5" customHeight="1">
      <c r="A70" s="126"/>
      <c r="B70" s="507" t="s">
        <v>250</v>
      </c>
      <c r="C70" s="508"/>
      <c r="D70" s="132"/>
      <c r="E70" s="126" t="s">
        <v>243</v>
      </c>
      <c r="F70" s="120"/>
    </row>
    <row r="71" spans="1:6" ht="13.5" customHeight="1">
      <c r="A71" s="126"/>
      <c r="B71" s="507" t="s">
        <v>251</v>
      </c>
      <c r="C71" s="508"/>
      <c r="D71" s="132"/>
      <c r="E71" s="126"/>
      <c r="F71" s="120"/>
    </row>
    <row r="72" spans="1:6" ht="13.5" customHeight="1">
      <c r="A72" s="127"/>
      <c r="B72" s="134"/>
      <c r="C72" s="134"/>
      <c r="D72" s="127"/>
      <c r="E72" s="127"/>
      <c r="F72" s="120"/>
    </row>
    <row r="73" spans="1:6" ht="13.5" customHeight="1">
      <c r="A73" s="122"/>
      <c r="B73" s="122"/>
      <c r="C73" s="122"/>
      <c r="D73" s="122"/>
      <c r="E73" s="122"/>
      <c r="F73" s="120"/>
    </row>
    <row r="74" spans="1:6" ht="21.75" customHeight="1">
      <c r="A74" s="509" t="s">
        <v>252</v>
      </c>
      <c r="B74" s="510"/>
      <c r="C74" s="508"/>
      <c r="D74" s="122"/>
      <c r="E74" s="136" t="s">
        <v>253</v>
      </c>
      <c r="F74" s="120"/>
    </row>
    <row r="75" spans="1:6" ht="21.75" customHeight="1">
      <c r="A75" s="509" t="s">
        <v>244</v>
      </c>
      <c r="B75" s="510"/>
      <c r="C75" s="508"/>
      <c r="D75" s="122"/>
      <c r="E75" s="136" t="s">
        <v>254</v>
      </c>
      <c r="F75" s="120"/>
    </row>
    <row r="76" spans="1:6" ht="21.75" customHeight="1">
      <c r="A76" s="122"/>
      <c r="B76" s="122"/>
      <c r="C76" s="122"/>
      <c r="D76" s="122"/>
      <c r="E76" s="136"/>
      <c r="F76" s="120"/>
    </row>
    <row r="77" spans="1:6" ht="21.75" customHeight="1">
      <c r="A77" s="122"/>
      <c r="B77" s="122"/>
      <c r="C77" s="122"/>
      <c r="D77" s="122"/>
      <c r="E77" s="136"/>
      <c r="F77" s="120"/>
    </row>
    <row r="78" spans="1:6" ht="21.75" customHeight="1">
      <c r="A78" s="509" t="s">
        <v>255</v>
      </c>
      <c r="B78" s="510"/>
      <c r="C78" s="508"/>
      <c r="D78" s="122"/>
      <c r="E78" s="136" t="s">
        <v>255</v>
      </c>
      <c r="F78" s="120"/>
    </row>
    <row r="79" spans="1:6" ht="21.75" customHeight="1">
      <c r="A79" s="122"/>
      <c r="B79" s="122"/>
      <c r="C79" s="122"/>
      <c r="D79" s="122"/>
      <c r="E79" s="136" t="s">
        <v>256</v>
      </c>
      <c r="F79" s="120"/>
    </row>
    <row r="80" spans="1:6" ht="21.75" customHeight="1">
      <c r="A80" s="122"/>
      <c r="B80" s="122"/>
      <c r="C80" s="122"/>
      <c r="D80" s="122"/>
      <c r="E80" s="122"/>
      <c r="F80" s="120"/>
    </row>
    <row r="81" spans="1:6" ht="21.75" customHeight="1">
      <c r="A81" s="122"/>
      <c r="B81" s="122"/>
      <c r="C81" s="122"/>
      <c r="D81" s="136" t="s">
        <v>252</v>
      </c>
      <c r="E81" s="122"/>
      <c r="F81" s="120"/>
    </row>
    <row r="82" spans="1:6" ht="21.75" customHeight="1">
      <c r="A82" s="122"/>
      <c r="B82" s="122"/>
      <c r="C82" s="122"/>
      <c r="D82" s="136" t="s">
        <v>241</v>
      </c>
      <c r="E82" s="122"/>
      <c r="F82" s="120"/>
    </row>
    <row r="83" spans="1:6" ht="21.75" customHeight="1">
      <c r="A83" s="122"/>
      <c r="B83" s="122"/>
      <c r="C83" s="122"/>
      <c r="D83" s="136"/>
      <c r="E83" s="122"/>
      <c r="F83" s="120"/>
    </row>
    <row r="84" spans="1:6" ht="21.75" customHeight="1">
      <c r="A84" s="122"/>
      <c r="B84" s="122"/>
      <c r="C84" s="122"/>
      <c r="D84" s="136"/>
      <c r="E84" s="122"/>
      <c r="F84" s="120"/>
    </row>
    <row r="85" spans="1:6" ht="21.75" customHeight="1">
      <c r="A85" s="122"/>
      <c r="B85" s="122"/>
      <c r="C85" s="122"/>
      <c r="D85" s="136" t="s">
        <v>255</v>
      </c>
      <c r="E85" s="122"/>
      <c r="F85" s="120"/>
    </row>
    <row r="86" spans="1:6" ht="21.75" customHeight="1">
      <c r="A86" s="122"/>
      <c r="B86" s="122"/>
      <c r="C86" s="122"/>
      <c r="D86" s="136" t="s">
        <v>256</v>
      </c>
      <c r="E86" s="122"/>
      <c r="F86" s="120"/>
    </row>
    <row r="87" spans="1:6" ht="13.5" customHeight="1">
      <c r="A87" s="120"/>
      <c r="B87" s="120"/>
      <c r="C87" s="120"/>
      <c r="D87" s="120"/>
      <c r="E87" s="120"/>
      <c r="F87" s="120"/>
    </row>
    <row r="88" spans="1:6" ht="15.75" customHeight="1"/>
    <row r="89" spans="1:6" ht="15.75" customHeight="1"/>
    <row r="90" spans="1:6" ht="15.75" customHeight="1"/>
    <row r="91" spans="1:6" ht="15.75" customHeight="1"/>
    <row r="92" spans="1:6" ht="15.75" customHeight="1"/>
    <row r="93" spans="1:6" ht="15.75" customHeight="1"/>
    <row r="94" spans="1:6" ht="15.75" customHeight="1"/>
    <row r="95" spans="1:6" ht="15.75" customHeight="1"/>
    <row r="96" spans="1:6" ht="15.75" customHeight="1"/>
    <row r="97" ht="15.75" customHeight="1"/>
    <row r="98" ht="15.75" customHeight="1"/>
    <row r="99" ht="15.75" customHeight="1"/>
    <row r="100" ht="15.75" customHeight="1"/>
  </sheetData>
  <mergeCells count="63">
    <mergeCell ref="B44:C44"/>
    <mergeCell ref="B45:C45"/>
    <mergeCell ref="B46:C46"/>
    <mergeCell ref="B47:C47"/>
    <mergeCell ref="B55:C55"/>
    <mergeCell ref="B59:C59"/>
    <mergeCell ref="B57:C57"/>
    <mergeCell ref="B58:C58"/>
    <mergeCell ref="B48:C48"/>
    <mergeCell ref="B49:C49"/>
    <mergeCell ref="B50:C50"/>
    <mergeCell ref="B51:C51"/>
    <mergeCell ref="B54:C54"/>
    <mergeCell ref="B56:C56"/>
    <mergeCell ref="A2:E2"/>
    <mergeCell ref="A7:B7"/>
    <mergeCell ref="A8:B8"/>
    <mergeCell ref="A9:B9"/>
    <mergeCell ref="A10:B10"/>
    <mergeCell ref="A11:B11"/>
    <mergeCell ref="B42:E42"/>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B70:C70"/>
    <mergeCell ref="B71:C71"/>
    <mergeCell ref="A75:C75"/>
    <mergeCell ref="A78:C78"/>
    <mergeCell ref="B60:C60"/>
    <mergeCell ref="B61:C61"/>
    <mergeCell ref="B64:C64"/>
    <mergeCell ref="B65:C65"/>
    <mergeCell ref="A74:C74"/>
    <mergeCell ref="B66:C66"/>
    <mergeCell ref="B67:C67"/>
    <mergeCell ref="B68:C68"/>
    <mergeCell ref="B69:C69"/>
    <mergeCell ref="A40:B40"/>
    <mergeCell ref="A12:B12"/>
    <mergeCell ref="A13:B13"/>
    <mergeCell ref="A14:B14"/>
    <mergeCell ref="A15:B15"/>
    <mergeCell ref="A39:B39"/>
    <mergeCell ref="A16:B16"/>
    <mergeCell ref="A17:B17"/>
    <mergeCell ref="A34:B34"/>
    <mergeCell ref="A35:B35"/>
    <mergeCell ref="A36:B36"/>
    <mergeCell ref="A37:B37"/>
    <mergeCell ref="A38:B38"/>
    <mergeCell ref="A32:B32"/>
    <mergeCell ref="A33:B33"/>
  </mergeCells>
  <pageMargins left="0.6" right="0.12" top="0.44" bottom="0.14000000000000001" header="0" footer="0"/>
  <pageSetup paperSize="9" orientation="portrait"/>
  <rowBreaks count="1" manualBreakCount="1">
    <brk id="4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workbookViewId="0">
      <pane ySplit="6" topLeftCell="A7" activePane="bottomLeft" state="frozen"/>
      <selection pane="bottomLeft" activeCell="B8" sqref="B8"/>
    </sheetView>
  </sheetViews>
  <sheetFormatPr defaultColWidth="14.42578125" defaultRowHeight="15" customHeight="1"/>
  <cols>
    <col min="1" max="2" width="3.28515625" customWidth="1"/>
    <col min="3" max="3" width="5.7109375" customWidth="1"/>
    <col min="4" max="4" width="6.42578125" customWidth="1"/>
    <col min="5" max="5" width="214.42578125" customWidth="1"/>
    <col min="6" max="6" width="4.85546875" customWidth="1"/>
    <col min="7" max="7" width="3.85546875" hidden="1" customWidth="1"/>
    <col min="8" max="8" width="8.140625" hidden="1" customWidth="1"/>
    <col min="9" max="9" width="7" hidden="1" customWidth="1"/>
    <col min="10" max="10" width="56.5703125" hidden="1" customWidth="1"/>
    <col min="11" max="11" width="6.7109375" hidden="1" customWidth="1"/>
  </cols>
  <sheetData>
    <row r="1" spans="1:11" ht="16.5">
      <c r="A1" s="162"/>
      <c r="B1" s="163"/>
      <c r="C1" s="163"/>
      <c r="D1" s="163"/>
      <c r="E1" s="163"/>
      <c r="F1" s="163"/>
      <c r="G1" s="164"/>
      <c r="H1" s="165"/>
      <c r="I1" s="165"/>
      <c r="J1" s="165"/>
      <c r="K1" s="164"/>
    </row>
    <row r="2" spans="1:11" ht="16.5">
      <c r="A2" s="166"/>
      <c r="B2" s="167"/>
      <c r="C2" s="167"/>
      <c r="D2" s="167"/>
      <c r="E2" s="167"/>
      <c r="F2" s="167"/>
      <c r="G2" s="164"/>
      <c r="H2" s="164"/>
      <c r="I2" s="164"/>
      <c r="J2" s="164"/>
      <c r="K2" s="164"/>
    </row>
    <row r="3" spans="1:11" ht="23.25">
      <c r="A3" s="531" t="s">
        <v>290</v>
      </c>
      <c r="B3" s="510"/>
      <c r="C3" s="510"/>
      <c r="D3" s="510"/>
      <c r="E3" s="510"/>
      <c r="F3" s="508"/>
      <c r="G3" s="532" t="s">
        <v>291</v>
      </c>
      <c r="H3" s="510"/>
      <c r="I3" s="510"/>
      <c r="J3" s="508"/>
      <c r="K3" s="168"/>
    </row>
    <row r="4" spans="1:11" ht="16.5">
      <c r="A4" s="166"/>
      <c r="B4" s="167"/>
      <c r="C4" s="167"/>
      <c r="D4" s="167"/>
      <c r="E4" s="167"/>
      <c r="F4" s="167"/>
      <c r="G4" s="164"/>
      <c r="H4" s="164"/>
      <c r="I4" s="164"/>
      <c r="J4" s="164"/>
      <c r="K4" s="164"/>
    </row>
    <row r="5" spans="1:11" ht="18.75">
      <c r="A5" s="166"/>
      <c r="B5" s="170" t="s">
        <v>116</v>
      </c>
      <c r="C5" s="170"/>
      <c r="D5" s="170"/>
      <c r="E5" s="171" t="str">
        <f>": "&amp;HOME!E48</f>
        <v>: Mulok 5</v>
      </c>
      <c r="F5" s="167"/>
      <c r="G5" s="164"/>
      <c r="H5" s="164" t="s">
        <v>116</v>
      </c>
      <c r="I5" s="164"/>
      <c r="J5" s="164" t="str">
        <f t="shared" ref="J5:J6" si="0">E5</f>
        <v>: Mulok 5</v>
      </c>
      <c r="K5" s="164"/>
    </row>
    <row r="6" spans="1:11" ht="18.75">
      <c r="A6" s="166"/>
      <c r="B6" s="170" t="s">
        <v>109</v>
      </c>
      <c r="C6" s="170"/>
      <c r="D6" s="170"/>
      <c r="E6" s="171" t="str">
        <f>": "&amp;HOME!H26</f>
        <v>: Genap</v>
      </c>
      <c r="F6" s="167"/>
      <c r="G6" s="164"/>
      <c r="H6" s="164" t="s">
        <v>109</v>
      </c>
      <c r="I6" s="164"/>
      <c r="J6" s="164" t="str">
        <f t="shared" si="0"/>
        <v>: Genap</v>
      </c>
      <c r="K6" s="164"/>
    </row>
    <row r="7" spans="1:11" ht="16.5">
      <c r="A7" s="166"/>
      <c r="B7" s="167"/>
      <c r="C7" s="167"/>
      <c r="D7" s="167"/>
      <c r="E7" s="167"/>
      <c r="F7" s="167"/>
      <c r="G7" s="164"/>
      <c r="H7" s="164"/>
      <c r="I7" s="164"/>
      <c r="J7" s="164"/>
      <c r="K7" s="164"/>
    </row>
    <row r="8" spans="1:11" ht="27.75" customHeight="1">
      <c r="A8" s="166"/>
      <c r="B8" s="167"/>
      <c r="C8" s="167"/>
      <c r="D8" s="173" t="s">
        <v>115</v>
      </c>
      <c r="E8" s="174" t="s">
        <v>399</v>
      </c>
      <c r="F8" s="175"/>
      <c r="G8" s="176"/>
      <c r="H8" s="164"/>
      <c r="I8" s="177" t="s">
        <v>115</v>
      </c>
      <c r="J8" s="173" t="s">
        <v>293</v>
      </c>
      <c r="K8" s="164"/>
    </row>
    <row r="9" spans="1:11" ht="33" customHeight="1">
      <c r="A9" s="166"/>
      <c r="B9" s="167"/>
      <c r="C9" s="167"/>
      <c r="D9" s="178">
        <v>1</v>
      </c>
      <c r="E9" s="179"/>
      <c r="F9" s="180"/>
      <c r="G9" s="181"/>
      <c r="H9" s="164"/>
      <c r="I9" s="182">
        <v>1</v>
      </c>
      <c r="J9" s="222"/>
      <c r="K9" s="164"/>
    </row>
    <row r="10" spans="1:11" ht="33" customHeight="1">
      <c r="A10" s="166"/>
      <c r="B10" s="167"/>
      <c r="C10" s="167"/>
      <c r="D10" s="178">
        <v>2</v>
      </c>
      <c r="E10" s="179"/>
      <c r="F10" s="180"/>
      <c r="G10" s="181"/>
      <c r="H10" s="164"/>
      <c r="I10" s="182">
        <v>2</v>
      </c>
      <c r="J10" s="222"/>
      <c r="K10" s="164"/>
    </row>
    <row r="11" spans="1:11" ht="33" customHeight="1">
      <c r="A11" s="166"/>
      <c r="B11" s="167"/>
      <c r="C11" s="167"/>
      <c r="D11" s="178">
        <v>3</v>
      </c>
      <c r="E11" s="179"/>
      <c r="F11" s="180"/>
      <c r="G11" s="181"/>
      <c r="H11" s="164"/>
      <c r="I11" s="182">
        <v>3</v>
      </c>
      <c r="J11" s="222"/>
      <c r="K11" s="164"/>
    </row>
    <row r="12" spans="1:11" ht="33" customHeight="1">
      <c r="A12" s="166"/>
      <c r="B12" s="167"/>
      <c r="C12" s="167"/>
      <c r="D12" s="178">
        <v>4</v>
      </c>
      <c r="E12" s="179"/>
      <c r="F12" s="180"/>
      <c r="G12" s="181"/>
      <c r="H12" s="164"/>
      <c r="I12" s="182">
        <v>4</v>
      </c>
      <c r="J12" s="222"/>
      <c r="K12" s="164"/>
    </row>
    <row r="13" spans="1:11" ht="33" customHeight="1">
      <c r="A13" s="166"/>
      <c r="B13" s="167"/>
      <c r="C13" s="167"/>
      <c r="D13" s="178">
        <v>5</v>
      </c>
      <c r="E13" s="179"/>
      <c r="F13" s="180"/>
      <c r="G13" s="181"/>
      <c r="H13" s="164"/>
      <c r="I13" s="182">
        <v>5</v>
      </c>
      <c r="J13" s="222"/>
      <c r="K13" s="164"/>
    </row>
    <row r="14" spans="1:11" ht="33" customHeight="1">
      <c r="A14" s="166"/>
      <c r="B14" s="167"/>
      <c r="C14" s="167"/>
      <c r="D14" s="178">
        <v>6</v>
      </c>
      <c r="E14" s="179"/>
      <c r="F14" s="180"/>
      <c r="G14" s="181"/>
      <c r="H14" s="164"/>
      <c r="I14" s="184">
        <v>6</v>
      </c>
      <c r="J14" s="222"/>
      <c r="K14" s="164"/>
    </row>
    <row r="15" spans="1:11" ht="33" customHeight="1">
      <c r="A15" s="166"/>
      <c r="B15" s="167"/>
      <c r="C15" s="167"/>
      <c r="D15" s="178">
        <v>7</v>
      </c>
      <c r="E15" s="179"/>
      <c r="F15" s="180"/>
      <c r="G15" s="181"/>
      <c r="H15" s="185" t="s">
        <v>295</v>
      </c>
      <c r="I15" s="186"/>
      <c r="J15" s="164"/>
      <c r="K15" s="164"/>
    </row>
    <row r="16" spans="1:11" ht="35.25" customHeight="1">
      <c r="A16" s="166"/>
      <c r="B16" s="167"/>
      <c r="C16" s="167"/>
      <c r="D16" s="178">
        <v>8</v>
      </c>
      <c r="E16" s="179"/>
      <c r="F16" s="180"/>
      <c r="G16" s="181"/>
      <c r="H16" s="164"/>
      <c r="I16" s="164"/>
      <c r="J16" s="164"/>
      <c r="K16" s="164"/>
    </row>
    <row r="17" spans="1:11" ht="35.25" customHeight="1">
      <c r="A17" s="166"/>
      <c r="B17" s="167"/>
      <c r="C17" s="167"/>
      <c r="D17" s="178">
        <v>9</v>
      </c>
      <c r="E17" s="179"/>
      <c r="F17" s="167"/>
      <c r="G17" s="164"/>
      <c r="H17" s="164"/>
      <c r="I17" s="164"/>
      <c r="J17" s="164"/>
      <c r="K17" s="164"/>
    </row>
    <row r="18" spans="1:11" ht="35.25" customHeight="1">
      <c r="A18" s="166"/>
      <c r="B18" s="167"/>
      <c r="C18" s="167"/>
      <c r="D18" s="178">
        <v>10</v>
      </c>
      <c r="E18" s="179"/>
      <c r="F18" s="167"/>
      <c r="G18" s="164"/>
      <c r="H18" s="164"/>
      <c r="I18" s="164"/>
      <c r="J18" s="164"/>
      <c r="K18" s="164"/>
    </row>
    <row r="19" spans="1:11" ht="35.25" customHeight="1">
      <c r="A19" s="166"/>
      <c r="B19" s="167"/>
      <c r="C19" s="167"/>
      <c r="D19" s="178">
        <v>11</v>
      </c>
      <c r="E19" s="179"/>
      <c r="F19" s="167"/>
      <c r="G19" s="164"/>
      <c r="H19" s="164"/>
      <c r="I19" s="164"/>
      <c r="J19" s="164"/>
      <c r="K19" s="164"/>
    </row>
    <row r="20" spans="1:11" ht="35.25" customHeight="1">
      <c r="A20" s="166"/>
      <c r="B20" s="167"/>
      <c r="C20" s="167"/>
      <c r="D20" s="178">
        <v>12</v>
      </c>
      <c r="E20" s="179"/>
      <c r="F20" s="167"/>
      <c r="G20" s="164"/>
      <c r="H20" s="164"/>
      <c r="I20" s="164"/>
      <c r="J20" s="164"/>
      <c r="K20" s="164"/>
    </row>
    <row r="21" spans="1:11" ht="35.25" customHeight="1">
      <c r="A21" s="166"/>
      <c r="B21" s="167"/>
      <c r="C21" s="167"/>
      <c r="D21" s="178">
        <v>13</v>
      </c>
      <c r="E21" s="179"/>
      <c r="F21" s="167"/>
      <c r="G21" s="164"/>
      <c r="H21" s="164"/>
      <c r="I21" s="164"/>
      <c r="J21" s="164"/>
      <c r="K21" s="164"/>
    </row>
    <row r="22" spans="1:11" ht="35.25" customHeight="1">
      <c r="A22" s="166"/>
      <c r="B22" s="167"/>
      <c r="C22" s="167"/>
      <c r="D22" s="178">
        <v>14</v>
      </c>
      <c r="E22" s="179"/>
      <c r="F22" s="167"/>
      <c r="G22" s="164"/>
      <c r="H22" s="164"/>
      <c r="I22" s="164"/>
      <c r="J22" s="164"/>
      <c r="K22" s="164"/>
    </row>
    <row r="23" spans="1:11" ht="35.25" customHeight="1">
      <c r="A23" s="166"/>
      <c r="B23" s="167"/>
      <c r="C23" s="167"/>
      <c r="D23" s="178">
        <v>15</v>
      </c>
      <c r="E23" s="179"/>
      <c r="F23" s="167"/>
      <c r="G23" s="164"/>
      <c r="H23" s="164"/>
      <c r="I23" s="164"/>
      <c r="J23" s="164"/>
      <c r="K23" s="164"/>
    </row>
    <row r="24" spans="1:11" ht="35.25" customHeight="1">
      <c r="A24" s="166"/>
      <c r="B24" s="167"/>
      <c r="C24" s="167"/>
      <c r="D24" s="178">
        <v>16</v>
      </c>
      <c r="E24" s="179"/>
      <c r="F24" s="167"/>
      <c r="G24" s="164"/>
      <c r="H24" s="164"/>
      <c r="I24" s="164"/>
      <c r="J24" s="164"/>
      <c r="K24" s="164"/>
    </row>
    <row r="25" spans="1:11" ht="35.25" customHeight="1">
      <c r="A25" s="166"/>
      <c r="B25" s="167"/>
      <c r="C25" s="167"/>
      <c r="D25" s="178">
        <v>17</v>
      </c>
      <c r="E25" s="179"/>
      <c r="F25" s="167"/>
      <c r="G25" s="164"/>
      <c r="H25" s="164"/>
      <c r="I25" s="164"/>
      <c r="J25" s="164"/>
      <c r="K25" s="164"/>
    </row>
    <row r="26" spans="1:11" ht="35.25" customHeight="1">
      <c r="A26" s="166"/>
      <c r="B26" s="167"/>
      <c r="C26" s="167"/>
      <c r="D26" s="178">
        <v>18</v>
      </c>
      <c r="E26" s="179"/>
      <c r="F26" s="167"/>
      <c r="G26" s="164"/>
      <c r="H26" s="164"/>
      <c r="I26" s="164"/>
      <c r="J26" s="164"/>
      <c r="K26" s="164"/>
    </row>
    <row r="27" spans="1:11" ht="35.25" customHeight="1">
      <c r="A27" s="166"/>
      <c r="B27" s="167"/>
      <c r="C27" s="167"/>
      <c r="D27" s="178">
        <v>19</v>
      </c>
      <c r="E27" s="179"/>
      <c r="F27" s="167"/>
      <c r="G27" s="164"/>
      <c r="H27" s="164"/>
      <c r="I27" s="164"/>
      <c r="J27" s="164"/>
      <c r="K27" s="164"/>
    </row>
    <row r="28" spans="1:11" ht="35.25" customHeight="1">
      <c r="A28" s="166"/>
      <c r="B28" s="167"/>
      <c r="C28" s="167"/>
      <c r="D28" s="178">
        <v>20</v>
      </c>
      <c r="E28" s="179"/>
      <c r="F28" s="167"/>
      <c r="G28" s="164"/>
      <c r="H28" s="164"/>
      <c r="I28" s="164"/>
      <c r="J28" s="164"/>
      <c r="K28" s="164"/>
    </row>
    <row r="29" spans="1:11" ht="15.75" customHeight="1">
      <c r="A29" s="166"/>
      <c r="B29" s="167"/>
      <c r="C29" s="167"/>
      <c r="D29" s="167"/>
      <c r="E29" s="167"/>
      <c r="F29" s="167"/>
      <c r="G29" s="164"/>
      <c r="H29" s="164"/>
      <c r="I29" s="164"/>
      <c r="J29" s="164"/>
      <c r="K29" s="164"/>
    </row>
    <row r="30" spans="1:11" ht="15.75" customHeight="1">
      <c r="A30" s="166"/>
      <c r="B30" s="167"/>
      <c r="C30" s="167"/>
      <c r="D30" s="167"/>
      <c r="E30" s="167"/>
      <c r="F30" s="167"/>
      <c r="G30" s="164"/>
      <c r="H30" s="164"/>
      <c r="I30" s="164"/>
      <c r="J30" s="164"/>
      <c r="K30" s="164"/>
    </row>
    <row r="31" spans="1:11" ht="15.75" customHeight="1">
      <c r="A31" s="166"/>
      <c r="B31" s="167"/>
      <c r="C31" s="167"/>
      <c r="D31" s="167"/>
      <c r="E31" s="167"/>
      <c r="F31" s="167"/>
      <c r="G31" s="164"/>
      <c r="H31" s="164"/>
      <c r="I31" s="164"/>
      <c r="J31" s="164"/>
      <c r="K31" s="164"/>
    </row>
    <row r="32" spans="1:11" ht="15.75" customHeight="1">
      <c r="A32" s="187"/>
      <c r="B32" s="188"/>
      <c r="C32" s="188"/>
      <c r="D32" s="188"/>
      <c r="E32" s="188"/>
      <c r="F32" s="188"/>
      <c r="G32" s="164"/>
      <c r="H32" s="189"/>
      <c r="I32" s="189"/>
      <c r="J32" s="189"/>
      <c r="K32" s="16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2">
    <mergeCell ref="A3:F3"/>
    <mergeCell ref="G3:J3"/>
  </mergeCells>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
  <sheetViews>
    <sheetView workbookViewId="0">
      <pane ySplit="11" topLeftCell="A12" activePane="bottomLeft" state="frozen"/>
      <selection pane="bottomLeft" activeCell="B13" sqref="B13"/>
    </sheetView>
  </sheetViews>
  <sheetFormatPr defaultColWidth="14.42578125" defaultRowHeight="15" customHeight="1"/>
  <cols>
    <col min="1" max="2" width="4" customWidth="1"/>
    <col min="3" max="3" width="40.140625" customWidth="1"/>
    <col min="4" max="23" width="6" customWidth="1"/>
    <col min="24" max="24" width="9.140625" customWidth="1"/>
    <col min="25" max="25" width="7.140625" customWidth="1"/>
    <col min="26" max="27" width="7.85546875" hidden="1" customWidth="1"/>
    <col min="28" max="28" width="25.7109375" hidden="1" customWidth="1"/>
    <col min="29" max="30" width="7.85546875" hidden="1" customWidth="1"/>
    <col min="31" max="31" width="20.42578125" hidden="1" customWidth="1"/>
    <col min="32" max="32" width="10.42578125" hidden="1" customWidth="1"/>
  </cols>
  <sheetData>
    <row r="1" spans="1:32" ht="16.5" customHeight="1">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1"/>
      <c r="AA1" s="191"/>
      <c r="AB1" s="191"/>
      <c r="AC1" s="191"/>
      <c r="AD1" s="191"/>
      <c r="AE1" s="191"/>
      <c r="AF1" s="191"/>
    </row>
    <row r="2" spans="1:32" ht="16.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1"/>
      <c r="AA2" s="191"/>
      <c r="AB2" s="191"/>
      <c r="AC2" s="191"/>
      <c r="AD2" s="191"/>
      <c r="AE2" s="191"/>
      <c r="AF2" s="191"/>
    </row>
    <row r="3" spans="1:32" ht="25.5" customHeight="1">
      <c r="A3" s="536" t="s">
        <v>296</v>
      </c>
      <c r="B3" s="510"/>
      <c r="C3" s="510"/>
      <c r="D3" s="510"/>
      <c r="E3" s="510"/>
      <c r="F3" s="510"/>
      <c r="G3" s="510"/>
      <c r="H3" s="510"/>
      <c r="I3" s="510"/>
      <c r="J3" s="510"/>
      <c r="K3" s="510"/>
      <c r="L3" s="510"/>
      <c r="M3" s="510"/>
      <c r="N3" s="510"/>
      <c r="O3" s="510"/>
      <c r="P3" s="510"/>
      <c r="Q3" s="510"/>
      <c r="R3" s="510"/>
      <c r="S3" s="510"/>
      <c r="T3" s="510"/>
      <c r="U3" s="510"/>
      <c r="V3" s="510"/>
      <c r="W3" s="510"/>
      <c r="X3" s="510"/>
      <c r="Y3" s="508"/>
      <c r="Z3" s="191"/>
      <c r="AA3" s="191"/>
      <c r="AB3" s="191"/>
      <c r="AC3" s="191"/>
      <c r="AD3" s="191"/>
      <c r="AE3" s="191"/>
      <c r="AF3" s="191"/>
    </row>
    <row r="4" spans="1:32"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190"/>
      <c r="Y4" s="190"/>
      <c r="Z4" s="191"/>
      <c r="AA4" s="191"/>
      <c r="AB4" s="191"/>
      <c r="AC4" s="191"/>
      <c r="AD4" s="191"/>
      <c r="AE4" s="191"/>
      <c r="AF4" s="191"/>
    </row>
    <row r="5" spans="1:32" ht="15.75" customHeight="1">
      <c r="A5" s="292"/>
      <c r="B5" s="292"/>
      <c r="C5" s="194" t="s">
        <v>116</v>
      </c>
      <c r="D5" s="195" t="s">
        <v>88</v>
      </c>
      <c r="E5" s="196" t="str">
        <f>HOME!E48</f>
        <v>Mulok 5</v>
      </c>
      <c r="F5" s="292"/>
      <c r="G5" s="292"/>
      <c r="H5" s="292"/>
      <c r="I5" s="292"/>
      <c r="J5" s="292"/>
      <c r="K5" s="292"/>
      <c r="L5" s="292"/>
      <c r="M5" s="292"/>
      <c r="N5" s="292"/>
      <c r="O5" s="292"/>
      <c r="P5" s="292"/>
      <c r="Q5" s="292"/>
      <c r="R5" s="292"/>
      <c r="S5" s="292"/>
      <c r="T5" s="292"/>
      <c r="U5" s="292"/>
      <c r="V5" s="292"/>
      <c r="W5" s="292"/>
      <c r="X5" s="190"/>
      <c r="Y5" s="190"/>
      <c r="Z5" s="191"/>
      <c r="AA5" s="191"/>
      <c r="AB5" s="191"/>
      <c r="AC5" s="191"/>
      <c r="AD5" s="191"/>
      <c r="AE5" s="191"/>
      <c r="AF5" s="191"/>
    </row>
    <row r="6" spans="1:32" ht="15.75" customHeight="1">
      <c r="A6" s="292"/>
      <c r="B6" s="292"/>
      <c r="C6" s="292"/>
      <c r="D6" s="293"/>
      <c r="E6" s="294"/>
      <c r="F6" s="292"/>
      <c r="G6" s="292"/>
      <c r="H6" s="292"/>
      <c r="I6" s="292"/>
      <c r="J6" s="292"/>
      <c r="K6" s="292"/>
      <c r="L6" s="292"/>
      <c r="M6" s="292"/>
      <c r="N6" s="292"/>
      <c r="O6" s="292"/>
      <c r="P6" s="292"/>
      <c r="Q6" s="292"/>
      <c r="R6" s="292"/>
      <c r="S6" s="292"/>
      <c r="T6" s="292"/>
      <c r="U6" s="292"/>
      <c r="V6" s="292"/>
      <c r="W6" s="292"/>
      <c r="X6" s="190"/>
      <c r="Y6" s="190"/>
      <c r="Z6" s="191"/>
      <c r="AA6" s="191"/>
      <c r="AB6" s="191"/>
      <c r="AC6" s="191"/>
      <c r="AD6" s="191"/>
      <c r="AE6" s="191"/>
      <c r="AF6" s="191"/>
    </row>
    <row r="7" spans="1:32" ht="16.5" customHeight="1">
      <c r="A7" s="190"/>
      <c r="B7" s="190"/>
      <c r="C7" s="190"/>
      <c r="D7" s="190"/>
      <c r="E7" s="190"/>
      <c r="F7" s="190"/>
      <c r="G7" s="190"/>
      <c r="H7" s="190"/>
      <c r="I7" s="190"/>
      <c r="J7" s="190"/>
      <c r="K7" s="190"/>
      <c r="L7" s="190"/>
      <c r="M7" s="190"/>
      <c r="N7" s="190"/>
      <c r="O7" s="190"/>
      <c r="P7" s="190"/>
      <c r="Q7" s="190"/>
      <c r="R7" s="190"/>
      <c r="S7" s="190"/>
      <c r="T7" s="190"/>
      <c r="U7" s="190"/>
      <c r="V7" s="190"/>
      <c r="W7" s="190"/>
      <c r="X7" s="190"/>
      <c r="Y7" s="190"/>
      <c r="Z7" s="191"/>
      <c r="AA7" s="191"/>
      <c r="AB7" s="191"/>
      <c r="AC7" s="191"/>
      <c r="AD7" s="191"/>
      <c r="AE7" s="191"/>
      <c r="AF7" s="191"/>
    </row>
    <row r="8" spans="1:32" ht="16.5" customHeight="1">
      <c r="A8" s="200"/>
      <c r="B8" s="534" t="s">
        <v>115</v>
      </c>
      <c r="C8" s="534" t="s">
        <v>297</v>
      </c>
      <c r="D8" s="539" t="str">
        <f>HOME!E48</f>
        <v>Mulok 5</v>
      </c>
      <c r="E8" s="465"/>
      <c r="F8" s="465"/>
      <c r="G8" s="465"/>
      <c r="H8" s="465"/>
      <c r="I8" s="465"/>
      <c r="J8" s="465"/>
      <c r="K8" s="465"/>
      <c r="L8" s="465"/>
      <c r="M8" s="465"/>
      <c r="N8" s="465"/>
      <c r="O8" s="465"/>
      <c r="P8" s="465"/>
      <c r="Q8" s="465"/>
      <c r="R8" s="465"/>
      <c r="S8" s="465"/>
      <c r="T8" s="465"/>
      <c r="U8" s="465"/>
      <c r="V8" s="465"/>
      <c r="W8" s="540"/>
      <c r="X8" s="537" t="s">
        <v>298</v>
      </c>
      <c r="Y8" s="200"/>
      <c r="Z8" s="201"/>
      <c r="AA8" s="201"/>
      <c r="AB8" s="201"/>
      <c r="AC8" s="201"/>
      <c r="AD8" s="201"/>
      <c r="AE8" s="201"/>
      <c r="AF8" s="201"/>
    </row>
    <row r="9" spans="1:32" ht="32.25" customHeight="1">
      <c r="A9" s="200"/>
      <c r="B9" s="482"/>
      <c r="C9" s="482"/>
      <c r="D9" s="565" t="s">
        <v>299</v>
      </c>
      <c r="E9" s="465"/>
      <c r="F9" s="465"/>
      <c r="G9" s="465"/>
      <c r="H9" s="465"/>
      <c r="I9" s="465"/>
      <c r="J9" s="465"/>
      <c r="K9" s="465"/>
      <c r="L9" s="465"/>
      <c r="M9" s="465"/>
      <c r="N9" s="465"/>
      <c r="O9" s="465"/>
      <c r="P9" s="465"/>
      <c r="Q9" s="465"/>
      <c r="R9" s="465"/>
      <c r="S9" s="465"/>
      <c r="T9" s="465"/>
      <c r="U9" s="465"/>
      <c r="V9" s="465"/>
      <c r="W9" s="540"/>
      <c r="X9" s="482"/>
      <c r="Y9" s="200"/>
      <c r="Z9" s="201"/>
      <c r="AA9" s="201"/>
      <c r="AB9" s="201"/>
      <c r="AC9" s="201"/>
      <c r="AD9" s="201"/>
      <c r="AE9" s="201"/>
      <c r="AF9" s="201"/>
    </row>
    <row r="10" spans="1:32" ht="16.5" customHeight="1">
      <c r="A10" s="200"/>
      <c r="B10" s="482"/>
      <c r="C10" s="482"/>
      <c r="D10" s="203" t="s">
        <v>300</v>
      </c>
      <c r="E10" s="203" t="s">
        <v>301</v>
      </c>
      <c r="F10" s="203" t="s">
        <v>302</v>
      </c>
      <c r="G10" s="203" t="s">
        <v>303</v>
      </c>
      <c r="H10" s="203" t="s">
        <v>304</v>
      </c>
      <c r="I10" s="203" t="s">
        <v>305</v>
      </c>
      <c r="J10" s="203" t="s">
        <v>306</v>
      </c>
      <c r="K10" s="203" t="s">
        <v>307</v>
      </c>
      <c r="L10" s="203" t="s">
        <v>308</v>
      </c>
      <c r="M10" s="203" t="s">
        <v>309</v>
      </c>
      <c r="N10" s="203" t="s">
        <v>310</v>
      </c>
      <c r="O10" s="203" t="s">
        <v>311</v>
      </c>
      <c r="P10" s="203" t="s">
        <v>312</v>
      </c>
      <c r="Q10" s="203" t="s">
        <v>313</v>
      </c>
      <c r="R10" s="203" t="s">
        <v>314</v>
      </c>
      <c r="S10" s="203" t="s">
        <v>315</v>
      </c>
      <c r="T10" s="203" t="s">
        <v>316</v>
      </c>
      <c r="U10" s="203" t="s">
        <v>317</v>
      </c>
      <c r="V10" s="203" t="s">
        <v>318</v>
      </c>
      <c r="W10" s="203" t="s">
        <v>319</v>
      </c>
      <c r="X10" s="482"/>
      <c r="Y10" s="200"/>
      <c r="Z10" s="533"/>
      <c r="AA10" s="454"/>
      <c r="AB10" s="454"/>
      <c r="AC10" s="533"/>
      <c r="AD10" s="454"/>
      <c r="AE10" s="454"/>
      <c r="AF10" s="201"/>
    </row>
    <row r="11" spans="1:32" ht="16.5" customHeight="1">
      <c r="A11" s="200"/>
      <c r="B11" s="456"/>
      <c r="C11" s="456"/>
      <c r="D11" s="205">
        <f>'TP MULOK5'!E9</f>
        <v>0</v>
      </c>
      <c r="E11" s="206">
        <f>'TP MULOK5'!E10</f>
        <v>0</v>
      </c>
      <c r="F11" s="205">
        <f>'TP MULOK5'!E11</f>
        <v>0</v>
      </c>
      <c r="G11" s="206">
        <f>'TP MULOK5'!E12</f>
        <v>0</v>
      </c>
      <c r="H11" s="205">
        <f>'TP MULOK5'!E13</f>
        <v>0</v>
      </c>
      <c r="I11" s="206">
        <f>'TP MULOK5'!E14</f>
        <v>0</v>
      </c>
      <c r="J11" s="205">
        <f>'TP MULOK5'!E15</f>
        <v>0</v>
      </c>
      <c r="K11" s="205">
        <f>'TP MULOK5'!E16</f>
        <v>0</v>
      </c>
      <c r="L11" s="205">
        <f>'TP MULOK5'!E17</f>
        <v>0</v>
      </c>
      <c r="M11" s="205">
        <f>'TP MULOK5'!E18</f>
        <v>0</v>
      </c>
      <c r="N11" s="205">
        <f>'TP MULOK5'!E19</f>
        <v>0</v>
      </c>
      <c r="O11" s="205">
        <f>'TP MULOK5'!E20</f>
        <v>0</v>
      </c>
      <c r="P11" s="205">
        <f>'TP MULOK5'!E21</f>
        <v>0</v>
      </c>
      <c r="Q11" s="205">
        <f>'TP MULOK5'!E22</f>
        <v>0</v>
      </c>
      <c r="R11" s="205">
        <f>'TP MULOK5'!E23</f>
        <v>0</v>
      </c>
      <c r="S11" s="205">
        <f>'TP MULOK5'!E24</f>
        <v>0</v>
      </c>
      <c r="T11" s="205">
        <f>'TP MULOK5'!E25</f>
        <v>0</v>
      </c>
      <c r="U11" s="205">
        <f>'TP MULOK5'!E26</f>
        <v>0</v>
      </c>
      <c r="V11" s="205">
        <f>'TP MULOK5'!E27</f>
        <v>0</v>
      </c>
      <c r="W11" s="205">
        <f>'TP MULOK5'!E28</f>
        <v>0</v>
      </c>
      <c r="X11" s="538"/>
      <c r="Y11" s="200"/>
      <c r="Z11" s="204" t="s">
        <v>320</v>
      </c>
      <c r="AA11" s="204" t="s">
        <v>321</v>
      </c>
      <c r="AB11" s="204" t="s">
        <v>322</v>
      </c>
      <c r="AC11" s="207" t="s">
        <v>320</v>
      </c>
      <c r="AD11" s="207" t="s">
        <v>323</v>
      </c>
      <c r="AE11" s="207" t="s">
        <v>322</v>
      </c>
      <c r="AF11" s="201"/>
    </row>
    <row r="12" spans="1:32" ht="16.5" customHeight="1">
      <c r="A12" s="190"/>
      <c r="B12" s="208">
        <v>1</v>
      </c>
      <c r="C12" s="209" t="str">
        <f>'DATA PESERTA DIDIK'!D6</f>
        <v>ABID AQILA PRANAJA</v>
      </c>
      <c r="D12" s="210"/>
      <c r="E12" s="211"/>
      <c r="F12" s="211"/>
      <c r="G12" s="211"/>
      <c r="H12" s="211"/>
      <c r="I12" s="211"/>
      <c r="J12" s="211"/>
      <c r="K12" s="211"/>
      <c r="L12" s="211"/>
      <c r="M12" s="211"/>
      <c r="N12" s="211"/>
      <c r="O12" s="211"/>
      <c r="P12" s="211"/>
      <c r="Q12" s="211"/>
      <c r="R12" s="211"/>
      <c r="S12" s="211"/>
      <c r="T12" s="211"/>
      <c r="U12" s="211"/>
      <c r="V12" s="211"/>
      <c r="W12" s="211"/>
      <c r="X12" s="212">
        <f t="shared" ref="X12:X61" si="0">IFERROR(AVERAGE(D12:W12),0)</f>
        <v>0</v>
      </c>
      <c r="Y12" s="190"/>
      <c r="Z12" s="191" t="e">
        <f t="shared" ref="Z12:Z61" si="1">INDEX($D$11:$W$11,MATCH(AA12,D12:W12,0))</f>
        <v>#N/A</v>
      </c>
      <c r="AA12" s="191">
        <f t="shared" ref="AA12:AA61" si="2">MAX(D12:W12)</f>
        <v>0</v>
      </c>
      <c r="AB12" s="191" t="e">
        <f t="shared" ref="AB12:AB61" si="3">C12&amp;" sangat menguasai dalam "&amp;Z12</f>
        <v>#N/A</v>
      </c>
      <c r="AC12" s="191" t="e">
        <f t="shared" ref="AC12:AC61" si="4">INDEX($D$11:$W$11,MATCH(AD12,D12:W12,0))</f>
        <v>#N/A</v>
      </c>
      <c r="AD12" s="191">
        <f t="shared" ref="AD12:AD61" si="5">MIN(D12:W12)</f>
        <v>0</v>
      </c>
      <c r="AE12" s="191" t="e">
        <f t="shared" ref="AE12:AE61" si="6">C12&amp;" perlu bimbingan dalam "&amp;AC12</f>
        <v>#N/A</v>
      </c>
      <c r="AF12" s="191"/>
    </row>
    <row r="13" spans="1:32" ht="16.5" customHeight="1">
      <c r="A13" s="190"/>
      <c r="B13" s="208">
        <v>2</v>
      </c>
      <c r="C13" s="209" t="str">
        <f>'DATA PESERTA DIDIK'!D16</f>
        <v>CHERYL FELICIA PUTRI</v>
      </c>
      <c r="D13" s="214"/>
      <c r="E13" s="215"/>
      <c r="F13" s="215"/>
      <c r="G13" s="215"/>
      <c r="H13" s="215"/>
      <c r="I13" s="215"/>
      <c r="J13" s="215"/>
      <c r="K13" s="215"/>
      <c r="L13" s="215"/>
      <c r="M13" s="215"/>
      <c r="N13" s="215"/>
      <c r="O13" s="215"/>
      <c r="P13" s="215"/>
      <c r="Q13" s="215"/>
      <c r="R13" s="215"/>
      <c r="S13" s="215"/>
      <c r="T13" s="215"/>
      <c r="U13" s="215"/>
      <c r="V13" s="215"/>
      <c r="W13" s="215"/>
      <c r="X13" s="216">
        <f t="shared" si="0"/>
        <v>0</v>
      </c>
      <c r="Y13" s="190"/>
      <c r="Z13" s="191" t="e">
        <f t="shared" si="1"/>
        <v>#N/A</v>
      </c>
      <c r="AA13" s="191">
        <f t="shared" si="2"/>
        <v>0</v>
      </c>
      <c r="AB13" s="191" t="e">
        <f t="shared" si="3"/>
        <v>#N/A</v>
      </c>
      <c r="AC13" s="191" t="e">
        <f t="shared" si="4"/>
        <v>#N/A</v>
      </c>
      <c r="AD13" s="191">
        <f t="shared" si="5"/>
        <v>0</v>
      </c>
      <c r="AE13" s="191" t="e">
        <f t="shared" si="6"/>
        <v>#N/A</v>
      </c>
      <c r="AF13" s="191"/>
    </row>
    <row r="14" spans="1:32" ht="16.5" customHeight="1">
      <c r="A14" s="190"/>
      <c r="B14" s="208">
        <v>3</v>
      </c>
      <c r="C14" s="209" t="str">
        <f>'DATA PESERTA DIDIK'!D17</f>
        <v>CINTAKHANZA ARFINZA GHANIYYA</v>
      </c>
      <c r="D14" s="214"/>
      <c r="E14" s="215"/>
      <c r="F14" s="215"/>
      <c r="G14" s="215"/>
      <c r="H14" s="215"/>
      <c r="I14" s="215"/>
      <c r="J14" s="215"/>
      <c r="K14" s="215"/>
      <c r="L14" s="215"/>
      <c r="M14" s="215"/>
      <c r="N14" s="215"/>
      <c r="O14" s="215"/>
      <c r="P14" s="215"/>
      <c r="Q14" s="215"/>
      <c r="R14" s="215"/>
      <c r="S14" s="215"/>
      <c r="T14" s="215"/>
      <c r="U14" s="215"/>
      <c r="V14" s="215"/>
      <c r="W14" s="215"/>
      <c r="X14" s="216">
        <f t="shared" si="0"/>
        <v>0</v>
      </c>
      <c r="Y14" s="190"/>
      <c r="Z14" s="191" t="e">
        <f t="shared" si="1"/>
        <v>#N/A</v>
      </c>
      <c r="AA14" s="191">
        <f t="shared" si="2"/>
        <v>0</v>
      </c>
      <c r="AB14" s="191" t="e">
        <f t="shared" si="3"/>
        <v>#N/A</v>
      </c>
      <c r="AC14" s="191" t="e">
        <f t="shared" si="4"/>
        <v>#N/A</v>
      </c>
      <c r="AD14" s="191">
        <f t="shared" si="5"/>
        <v>0</v>
      </c>
      <c r="AE14" s="191" t="e">
        <f t="shared" si="6"/>
        <v>#N/A</v>
      </c>
      <c r="AF14" s="191"/>
    </row>
    <row r="15" spans="1:32" ht="16.5" customHeight="1">
      <c r="A15" s="190"/>
      <c r="B15" s="208">
        <v>4</v>
      </c>
      <c r="C15" s="209" t="str">
        <f>'DATA PESERTA DIDIK'!D18</f>
        <v>DAFFA FAIRUZ HIDAYANTO</v>
      </c>
      <c r="D15" s="214"/>
      <c r="E15" s="215"/>
      <c r="F15" s="215"/>
      <c r="G15" s="215"/>
      <c r="H15" s="215"/>
      <c r="I15" s="215"/>
      <c r="J15" s="215"/>
      <c r="K15" s="215"/>
      <c r="L15" s="215"/>
      <c r="M15" s="215"/>
      <c r="N15" s="215"/>
      <c r="O15" s="215"/>
      <c r="P15" s="215"/>
      <c r="Q15" s="215"/>
      <c r="R15" s="215"/>
      <c r="S15" s="215"/>
      <c r="T15" s="215"/>
      <c r="U15" s="215"/>
      <c r="V15" s="215"/>
      <c r="W15" s="215"/>
      <c r="X15" s="216">
        <f t="shared" si="0"/>
        <v>0</v>
      </c>
      <c r="Y15" s="190"/>
      <c r="Z15" s="191" t="e">
        <f t="shared" si="1"/>
        <v>#N/A</v>
      </c>
      <c r="AA15" s="191">
        <f t="shared" si="2"/>
        <v>0</v>
      </c>
      <c r="AB15" s="191" t="e">
        <f t="shared" si="3"/>
        <v>#N/A</v>
      </c>
      <c r="AC15" s="191" t="e">
        <f t="shared" si="4"/>
        <v>#N/A</v>
      </c>
      <c r="AD15" s="191">
        <f t="shared" si="5"/>
        <v>0</v>
      </c>
      <c r="AE15" s="191" t="e">
        <f t="shared" si="6"/>
        <v>#N/A</v>
      </c>
      <c r="AF15" s="191"/>
    </row>
    <row r="16" spans="1:32" ht="16.5" customHeight="1">
      <c r="A16" s="190"/>
      <c r="B16" s="208">
        <v>5</v>
      </c>
      <c r="C16" s="209" t="str">
        <f>'DATA PESERTA DIDIK'!D19</f>
        <v>DAFFA NAUFAL ALFARIL</v>
      </c>
      <c r="D16" s="214"/>
      <c r="E16" s="215"/>
      <c r="F16" s="215"/>
      <c r="G16" s="215"/>
      <c r="H16" s="215"/>
      <c r="I16" s="215"/>
      <c r="J16" s="215"/>
      <c r="K16" s="215"/>
      <c r="L16" s="215"/>
      <c r="M16" s="215"/>
      <c r="N16" s="215"/>
      <c r="O16" s="215"/>
      <c r="P16" s="215"/>
      <c r="Q16" s="215"/>
      <c r="R16" s="215"/>
      <c r="S16" s="215"/>
      <c r="T16" s="215"/>
      <c r="U16" s="215"/>
      <c r="V16" s="215"/>
      <c r="W16" s="215"/>
      <c r="X16" s="216">
        <f t="shared" si="0"/>
        <v>0</v>
      </c>
      <c r="Y16" s="190"/>
      <c r="Z16" s="191" t="e">
        <f t="shared" si="1"/>
        <v>#N/A</v>
      </c>
      <c r="AA16" s="191">
        <f t="shared" si="2"/>
        <v>0</v>
      </c>
      <c r="AB16" s="191" t="e">
        <f t="shared" si="3"/>
        <v>#N/A</v>
      </c>
      <c r="AC16" s="191" t="e">
        <f t="shared" si="4"/>
        <v>#N/A</v>
      </c>
      <c r="AD16" s="191">
        <f t="shared" si="5"/>
        <v>0</v>
      </c>
      <c r="AE16" s="191" t="e">
        <f t="shared" si="6"/>
        <v>#N/A</v>
      </c>
      <c r="AF16" s="191"/>
    </row>
    <row r="17" spans="1:32" ht="16.5" customHeight="1">
      <c r="A17" s="190"/>
      <c r="B17" s="208">
        <v>6</v>
      </c>
      <c r="C17" s="209" t="str">
        <f>'DATA PESERTA DIDIK'!D20</f>
        <v>DYAN ADHITAMA CATUR RIADY</v>
      </c>
      <c r="D17" s="214"/>
      <c r="E17" s="215"/>
      <c r="F17" s="215"/>
      <c r="G17" s="215"/>
      <c r="H17" s="215"/>
      <c r="I17" s="215"/>
      <c r="J17" s="215"/>
      <c r="K17" s="215"/>
      <c r="L17" s="215"/>
      <c r="M17" s="215"/>
      <c r="N17" s="215"/>
      <c r="O17" s="215"/>
      <c r="P17" s="215"/>
      <c r="Q17" s="215"/>
      <c r="R17" s="215"/>
      <c r="S17" s="215"/>
      <c r="T17" s="215"/>
      <c r="U17" s="215"/>
      <c r="V17" s="215"/>
      <c r="W17" s="215"/>
      <c r="X17" s="216">
        <f t="shared" si="0"/>
        <v>0</v>
      </c>
      <c r="Y17" s="190"/>
      <c r="Z17" s="191" t="e">
        <f t="shared" si="1"/>
        <v>#N/A</v>
      </c>
      <c r="AA17" s="191">
        <f t="shared" si="2"/>
        <v>0</v>
      </c>
      <c r="AB17" s="191" t="e">
        <f t="shared" si="3"/>
        <v>#N/A</v>
      </c>
      <c r="AC17" s="191" t="e">
        <f t="shared" si="4"/>
        <v>#N/A</v>
      </c>
      <c r="AD17" s="191">
        <f t="shared" si="5"/>
        <v>0</v>
      </c>
      <c r="AE17" s="191" t="e">
        <f t="shared" si="6"/>
        <v>#N/A</v>
      </c>
      <c r="AF17" s="191"/>
    </row>
    <row r="18" spans="1:32" ht="16.5" customHeight="1">
      <c r="A18" s="190"/>
      <c r="B18" s="208">
        <v>7</v>
      </c>
      <c r="C18" s="209" t="str">
        <f>'DATA PESERTA DIDIK'!D21</f>
        <v>GENDHIS KINANTI TALITHA HERNADI</v>
      </c>
      <c r="D18" s="214"/>
      <c r="E18" s="215"/>
      <c r="F18" s="215"/>
      <c r="G18" s="215"/>
      <c r="H18" s="215"/>
      <c r="I18" s="215"/>
      <c r="J18" s="215"/>
      <c r="K18" s="215"/>
      <c r="L18" s="215"/>
      <c r="M18" s="215"/>
      <c r="N18" s="215"/>
      <c r="O18" s="215"/>
      <c r="P18" s="215"/>
      <c r="Q18" s="215"/>
      <c r="R18" s="215"/>
      <c r="S18" s="215"/>
      <c r="T18" s="215"/>
      <c r="U18" s="215"/>
      <c r="V18" s="215"/>
      <c r="W18" s="215"/>
      <c r="X18" s="216">
        <f t="shared" si="0"/>
        <v>0</v>
      </c>
      <c r="Y18" s="190"/>
      <c r="Z18" s="191" t="e">
        <f t="shared" si="1"/>
        <v>#N/A</v>
      </c>
      <c r="AA18" s="191">
        <f t="shared" si="2"/>
        <v>0</v>
      </c>
      <c r="AB18" s="191" t="e">
        <f t="shared" si="3"/>
        <v>#N/A</v>
      </c>
      <c r="AC18" s="191" t="e">
        <f t="shared" si="4"/>
        <v>#N/A</v>
      </c>
      <c r="AD18" s="191">
        <f t="shared" si="5"/>
        <v>0</v>
      </c>
      <c r="AE18" s="191" t="e">
        <f t="shared" si="6"/>
        <v>#N/A</v>
      </c>
      <c r="AF18" s="191"/>
    </row>
    <row r="19" spans="1:32" ht="16.5" customHeight="1">
      <c r="A19" s="190"/>
      <c r="B19" s="208">
        <v>8</v>
      </c>
      <c r="C19" s="209" t="str">
        <f>'DATA PESERTA DIDIK'!D22</f>
        <v>HANAN TAQI AFLAHA</v>
      </c>
      <c r="D19" s="214"/>
      <c r="E19" s="215"/>
      <c r="F19" s="215"/>
      <c r="G19" s="215"/>
      <c r="H19" s="215"/>
      <c r="I19" s="215"/>
      <c r="J19" s="215"/>
      <c r="K19" s="215"/>
      <c r="L19" s="215"/>
      <c r="M19" s="215"/>
      <c r="N19" s="215"/>
      <c r="O19" s="215"/>
      <c r="P19" s="215"/>
      <c r="Q19" s="215"/>
      <c r="R19" s="215"/>
      <c r="S19" s="215"/>
      <c r="T19" s="215"/>
      <c r="U19" s="215"/>
      <c r="V19" s="215"/>
      <c r="W19" s="215"/>
      <c r="X19" s="216">
        <f t="shared" si="0"/>
        <v>0</v>
      </c>
      <c r="Y19" s="190"/>
      <c r="Z19" s="191" t="e">
        <f t="shared" si="1"/>
        <v>#N/A</v>
      </c>
      <c r="AA19" s="191">
        <f t="shared" si="2"/>
        <v>0</v>
      </c>
      <c r="AB19" s="191" t="e">
        <f t="shared" si="3"/>
        <v>#N/A</v>
      </c>
      <c r="AC19" s="191" t="e">
        <f t="shared" si="4"/>
        <v>#N/A</v>
      </c>
      <c r="AD19" s="191">
        <f t="shared" si="5"/>
        <v>0</v>
      </c>
      <c r="AE19" s="191" t="e">
        <f t="shared" si="6"/>
        <v>#N/A</v>
      </c>
      <c r="AF19" s="191"/>
    </row>
    <row r="20" spans="1:32" ht="16.5" customHeight="1">
      <c r="A20" s="190"/>
      <c r="B20" s="208">
        <v>9</v>
      </c>
      <c r="C20" s="209" t="str">
        <f>'DATA PESERTA DIDIK'!D23</f>
        <v>ILLONA JIHAN AL SYAURABBANI</v>
      </c>
      <c r="D20" s="214"/>
      <c r="E20" s="215"/>
      <c r="F20" s="215"/>
      <c r="G20" s="215"/>
      <c r="H20" s="215"/>
      <c r="I20" s="215"/>
      <c r="J20" s="215"/>
      <c r="K20" s="215"/>
      <c r="L20" s="215"/>
      <c r="M20" s="215"/>
      <c r="N20" s="215"/>
      <c r="O20" s="215"/>
      <c r="P20" s="215"/>
      <c r="Q20" s="215"/>
      <c r="R20" s="215"/>
      <c r="S20" s="215"/>
      <c r="T20" s="215"/>
      <c r="U20" s="215"/>
      <c r="V20" s="215"/>
      <c r="W20" s="215"/>
      <c r="X20" s="216">
        <f t="shared" si="0"/>
        <v>0</v>
      </c>
      <c r="Y20" s="190"/>
      <c r="Z20" s="191" t="e">
        <f t="shared" si="1"/>
        <v>#N/A</v>
      </c>
      <c r="AA20" s="191">
        <f t="shared" si="2"/>
        <v>0</v>
      </c>
      <c r="AB20" s="191" t="e">
        <f t="shared" si="3"/>
        <v>#N/A</v>
      </c>
      <c r="AC20" s="191" t="e">
        <f t="shared" si="4"/>
        <v>#N/A</v>
      </c>
      <c r="AD20" s="191">
        <f t="shared" si="5"/>
        <v>0</v>
      </c>
      <c r="AE20" s="191" t="e">
        <f t="shared" si="6"/>
        <v>#N/A</v>
      </c>
      <c r="AF20" s="191"/>
    </row>
    <row r="21" spans="1:32" ht="16.5" customHeight="1">
      <c r="A21" s="190"/>
      <c r="B21" s="208">
        <v>10</v>
      </c>
      <c r="C21" s="209" t="str">
        <f>'DATA PESERTA DIDIK'!D24</f>
        <v>LATISHA MEIRA AZIZAHRA</v>
      </c>
      <c r="D21" s="214"/>
      <c r="E21" s="215"/>
      <c r="F21" s="215"/>
      <c r="G21" s="215"/>
      <c r="H21" s="215"/>
      <c r="I21" s="215"/>
      <c r="J21" s="215"/>
      <c r="K21" s="215"/>
      <c r="L21" s="215"/>
      <c r="M21" s="215"/>
      <c r="N21" s="215"/>
      <c r="O21" s="215"/>
      <c r="P21" s="215"/>
      <c r="Q21" s="215"/>
      <c r="R21" s="215"/>
      <c r="S21" s="215"/>
      <c r="T21" s="215"/>
      <c r="U21" s="215"/>
      <c r="V21" s="215"/>
      <c r="W21" s="215"/>
      <c r="X21" s="216">
        <f t="shared" si="0"/>
        <v>0</v>
      </c>
      <c r="Y21" s="190"/>
      <c r="Z21" s="191" t="e">
        <f t="shared" si="1"/>
        <v>#N/A</v>
      </c>
      <c r="AA21" s="191">
        <f t="shared" si="2"/>
        <v>0</v>
      </c>
      <c r="AB21" s="191" t="e">
        <f t="shared" si="3"/>
        <v>#N/A</v>
      </c>
      <c r="AC21" s="191" t="e">
        <f t="shared" si="4"/>
        <v>#N/A</v>
      </c>
      <c r="AD21" s="191">
        <f t="shared" si="5"/>
        <v>0</v>
      </c>
      <c r="AE21" s="191" t="e">
        <f t="shared" si="6"/>
        <v>#N/A</v>
      </c>
      <c r="AF21" s="191"/>
    </row>
    <row r="22" spans="1:32" ht="16.5" customHeight="1">
      <c r="A22" s="190"/>
      <c r="B22" s="208">
        <v>11</v>
      </c>
      <c r="C22" s="209" t="str">
        <f>'DATA PESERTA DIDIK'!D25</f>
        <v>MUHAMMAD ANANTA AESAR NAIL</v>
      </c>
      <c r="D22" s="214"/>
      <c r="E22" s="215"/>
      <c r="F22" s="215"/>
      <c r="G22" s="215"/>
      <c r="H22" s="215"/>
      <c r="I22" s="215"/>
      <c r="J22" s="215"/>
      <c r="K22" s="215"/>
      <c r="L22" s="215"/>
      <c r="M22" s="215"/>
      <c r="N22" s="215"/>
      <c r="O22" s="215"/>
      <c r="P22" s="215"/>
      <c r="Q22" s="215"/>
      <c r="R22" s="215"/>
      <c r="S22" s="215"/>
      <c r="T22" s="215"/>
      <c r="U22" s="215"/>
      <c r="V22" s="215"/>
      <c r="W22" s="215"/>
      <c r="X22" s="216">
        <f t="shared" si="0"/>
        <v>0</v>
      </c>
      <c r="Y22" s="190"/>
      <c r="Z22" s="191" t="e">
        <f t="shared" si="1"/>
        <v>#N/A</v>
      </c>
      <c r="AA22" s="191">
        <f t="shared" si="2"/>
        <v>0</v>
      </c>
      <c r="AB22" s="191" t="e">
        <f t="shared" si="3"/>
        <v>#N/A</v>
      </c>
      <c r="AC22" s="191" t="e">
        <f t="shared" si="4"/>
        <v>#N/A</v>
      </c>
      <c r="AD22" s="191">
        <f t="shared" si="5"/>
        <v>0</v>
      </c>
      <c r="AE22" s="191" t="e">
        <f t="shared" si="6"/>
        <v>#N/A</v>
      </c>
      <c r="AF22" s="191"/>
    </row>
    <row r="23" spans="1:32" ht="16.5" customHeight="1">
      <c r="A23" s="190"/>
      <c r="B23" s="208">
        <v>12</v>
      </c>
      <c r="C23" s="209" t="str">
        <f>'DATA PESERTA DIDIK'!D26</f>
        <v>MUHAMMAD FAREZKY IMANULLAH</v>
      </c>
      <c r="D23" s="214"/>
      <c r="E23" s="215"/>
      <c r="F23" s="215"/>
      <c r="G23" s="215"/>
      <c r="H23" s="215"/>
      <c r="I23" s="215"/>
      <c r="J23" s="215"/>
      <c r="K23" s="215"/>
      <c r="L23" s="215"/>
      <c r="M23" s="215"/>
      <c r="N23" s="215"/>
      <c r="O23" s="215"/>
      <c r="P23" s="215"/>
      <c r="Q23" s="215"/>
      <c r="R23" s="215"/>
      <c r="S23" s="215"/>
      <c r="T23" s="215"/>
      <c r="U23" s="215"/>
      <c r="V23" s="215"/>
      <c r="W23" s="215"/>
      <c r="X23" s="216">
        <f t="shared" si="0"/>
        <v>0</v>
      </c>
      <c r="Y23" s="190"/>
      <c r="Z23" s="191" t="e">
        <f t="shared" si="1"/>
        <v>#N/A</v>
      </c>
      <c r="AA23" s="191">
        <f t="shared" si="2"/>
        <v>0</v>
      </c>
      <c r="AB23" s="191" t="e">
        <f t="shared" si="3"/>
        <v>#N/A</v>
      </c>
      <c r="AC23" s="191" t="e">
        <f t="shared" si="4"/>
        <v>#N/A</v>
      </c>
      <c r="AD23" s="191">
        <f t="shared" si="5"/>
        <v>0</v>
      </c>
      <c r="AE23" s="191" t="e">
        <f t="shared" si="6"/>
        <v>#N/A</v>
      </c>
      <c r="AF23" s="191"/>
    </row>
    <row r="24" spans="1:32" ht="16.5" customHeight="1">
      <c r="A24" s="190"/>
      <c r="B24" s="208">
        <v>13</v>
      </c>
      <c r="C24" s="209" t="str">
        <f>'DATA PESERTA DIDIK'!D27</f>
        <v>MUHAMMAD HAFIDZ RAFI RACHMAN</v>
      </c>
      <c r="D24" s="214"/>
      <c r="E24" s="215"/>
      <c r="F24" s="215"/>
      <c r="G24" s="215"/>
      <c r="H24" s="215"/>
      <c r="I24" s="215"/>
      <c r="J24" s="215"/>
      <c r="K24" s="215"/>
      <c r="L24" s="215"/>
      <c r="M24" s="215"/>
      <c r="N24" s="215"/>
      <c r="O24" s="215"/>
      <c r="P24" s="215"/>
      <c r="Q24" s="215"/>
      <c r="R24" s="215"/>
      <c r="S24" s="215"/>
      <c r="T24" s="215"/>
      <c r="U24" s="215"/>
      <c r="V24" s="215"/>
      <c r="W24" s="215"/>
      <c r="X24" s="216">
        <f t="shared" si="0"/>
        <v>0</v>
      </c>
      <c r="Y24" s="190"/>
      <c r="Z24" s="191" t="e">
        <f t="shared" si="1"/>
        <v>#N/A</v>
      </c>
      <c r="AA24" s="191">
        <f t="shared" si="2"/>
        <v>0</v>
      </c>
      <c r="AB24" s="191" t="e">
        <f t="shared" si="3"/>
        <v>#N/A</v>
      </c>
      <c r="AC24" s="191" t="e">
        <f t="shared" si="4"/>
        <v>#N/A</v>
      </c>
      <c r="AD24" s="191">
        <f t="shared" si="5"/>
        <v>0</v>
      </c>
      <c r="AE24" s="191" t="e">
        <f t="shared" si="6"/>
        <v>#N/A</v>
      </c>
      <c r="AF24" s="191"/>
    </row>
    <row r="25" spans="1:32" ht="16.5" customHeight="1">
      <c r="A25" s="190"/>
      <c r="B25" s="208">
        <v>14</v>
      </c>
      <c r="C25" s="209" t="str">
        <f>'DATA PESERTA DIDIK'!D28</f>
        <v>MUHAMMAD RAJASTA ANDISA KRISNATAMA</v>
      </c>
      <c r="D25" s="214"/>
      <c r="E25" s="215"/>
      <c r="F25" s="215"/>
      <c r="G25" s="215"/>
      <c r="H25" s="215"/>
      <c r="I25" s="215"/>
      <c r="J25" s="215"/>
      <c r="K25" s="215"/>
      <c r="L25" s="215"/>
      <c r="M25" s="215"/>
      <c r="N25" s="215"/>
      <c r="O25" s="215"/>
      <c r="P25" s="215"/>
      <c r="Q25" s="215"/>
      <c r="R25" s="215"/>
      <c r="S25" s="215"/>
      <c r="T25" s="215"/>
      <c r="U25" s="215"/>
      <c r="V25" s="215"/>
      <c r="W25" s="215"/>
      <c r="X25" s="216">
        <f t="shared" si="0"/>
        <v>0</v>
      </c>
      <c r="Y25" s="190"/>
      <c r="Z25" s="191" t="e">
        <f t="shared" si="1"/>
        <v>#N/A</v>
      </c>
      <c r="AA25" s="191">
        <f t="shared" si="2"/>
        <v>0</v>
      </c>
      <c r="AB25" s="191" t="e">
        <f t="shared" si="3"/>
        <v>#N/A</v>
      </c>
      <c r="AC25" s="191" t="e">
        <f t="shared" si="4"/>
        <v>#N/A</v>
      </c>
      <c r="AD25" s="191">
        <f t="shared" si="5"/>
        <v>0</v>
      </c>
      <c r="AE25" s="191" t="e">
        <f t="shared" si="6"/>
        <v>#N/A</v>
      </c>
      <c r="AF25" s="191"/>
    </row>
    <row r="26" spans="1:32" ht="16.5" customHeight="1">
      <c r="A26" s="190"/>
      <c r="B26" s="208">
        <v>15</v>
      </c>
      <c r="C26" s="209" t="str">
        <f>'DATA PESERTA DIDIK'!D29</f>
        <v>MUHAMMAD SABIAN ELDEN LAKSANA</v>
      </c>
      <c r="D26" s="214"/>
      <c r="E26" s="215"/>
      <c r="F26" s="215"/>
      <c r="G26" s="215"/>
      <c r="H26" s="215"/>
      <c r="I26" s="215"/>
      <c r="J26" s="215"/>
      <c r="K26" s="215"/>
      <c r="L26" s="215"/>
      <c r="M26" s="215"/>
      <c r="N26" s="215"/>
      <c r="O26" s="215"/>
      <c r="P26" s="215"/>
      <c r="Q26" s="215"/>
      <c r="R26" s="215"/>
      <c r="S26" s="215"/>
      <c r="T26" s="215"/>
      <c r="U26" s="215"/>
      <c r="V26" s="215"/>
      <c r="W26" s="215"/>
      <c r="X26" s="216">
        <f t="shared" si="0"/>
        <v>0</v>
      </c>
      <c r="Y26" s="190"/>
      <c r="Z26" s="191" t="e">
        <f t="shared" si="1"/>
        <v>#N/A</v>
      </c>
      <c r="AA26" s="191">
        <f t="shared" si="2"/>
        <v>0</v>
      </c>
      <c r="AB26" s="191" t="e">
        <f t="shared" si="3"/>
        <v>#N/A</v>
      </c>
      <c r="AC26" s="191" t="e">
        <f t="shared" si="4"/>
        <v>#N/A</v>
      </c>
      <c r="AD26" s="191">
        <f t="shared" si="5"/>
        <v>0</v>
      </c>
      <c r="AE26" s="191" t="e">
        <f t="shared" si="6"/>
        <v>#N/A</v>
      </c>
      <c r="AF26" s="191"/>
    </row>
    <row r="27" spans="1:32" ht="16.5" customHeight="1">
      <c r="A27" s="190"/>
      <c r="B27" s="208">
        <v>16</v>
      </c>
      <c r="C27" s="209" t="str">
        <f>'DATA PESERTA DIDIK'!D30</f>
        <v>NARENDRA AZKA RAMADHAN</v>
      </c>
      <c r="D27" s="214"/>
      <c r="E27" s="215"/>
      <c r="F27" s="215"/>
      <c r="G27" s="215"/>
      <c r="H27" s="215"/>
      <c r="I27" s="215"/>
      <c r="J27" s="215"/>
      <c r="K27" s="215"/>
      <c r="L27" s="215"/>
      <c r="M27" s="215"/>
      <c r="N27" s="215"/>
      <c r="O27" s="215"/>
      <c r="P27" s="215"/>
      <c r="Q27" s="215"/>
      <c r="R27" s="215"/>
      <c r="S27" s="215"/>
      <c r="T27" s="215"/>
      <c r="U27" s="215"/>
      <c r="V27" s="215"/>
      <c r="W27" s="215"/>
      <c r="X27" s="216">
        <f t="shared" si="0"/>
        <v>0</v>
      </c>
      <c r="Y27" s="190"/>
      <c r="Z27" s="191" t="e">
        <f t="shared" si="1"/>
        <v>#N/A</v>
      </c>
      <c r="AA27" s="191">
        <f t="shared" si="2"/>
        <v>0</v>
      </c>
      <c r="AB27" s="191" t="e">
        <f t="shared" si="3"/>
        <v>#N/A</v>
      </c>
      <c r="AC27" s="191" t="e">
        <f t="shared" si="4"/>
        <v>#N/A</v>
      </c>
      <c r="AD27" s="191">
        <f t="shared" si="5"/>
        <v>0</v>
      </c>
      <c r="AE27" s="191" t="e">
        <f t="shared" si="6"/>
        <v>#N/A</v>
      </c>
      <c r="AF27" s="191"/>
    </row>
    <row r="28" spans="1:32" ht="16.5" customHeight="1">
      <c r="A28" s="190"/>
      <c r="B28" s="208">
        <v>17</v>
      </c>
      <c r="C28" s="209" t="str">
        <f>'DATA PESERTA DIDIK'!D31</f>
        <v>NAUFAL IHSAN HAWARI</v>
      </c>
      <c r="D28" s="214"/>
      <c r="E28" s="215"/>
      <c r="F28" s="215"/>
      <c r="G28" s="215"/>
      <c r="H28" s="215"/>
      <c r="I28" s="215"/>
      <c r="J28" s="215"/>
      <c r="K28" s="215"/>
      <c r="L28" s="215"/>
      <c r="M28" s="215"/>
      <c r="N28" s="215"/>
      <c r="O28" s="215"/>
      <c r="P28" s="215"/>
      <c r="Q28" s="215"/>
      <c r="R28" s="215"/>
      <c r="S28" s="215"/>
      <c r="T28" s="215"/>
      <c r="U28" s="215"/>
      <c r="V28" s="215"/>
      <c r="W28" s="215"/>
      <c r="X28" s="216">
        <f t="shared" si="0"/>
        <v>0</v>
      </c>
      <c r="Y28" s="190"/>
      <c r="Z28" s="191" t="e">
        <f t="shared" si="1"/>
        <v>#N/A</v>
      </c>
      <c r="AA28" s="191">
        <f t="shared" si="2"/>
        <v>0</v>
      </c>
      <c r="AB28" s="191" t="e">
        <f t="shared" si="3"/>
        <v>#N/A</v>
      </c>
      <c r="AC28" s="191" t="e">
        <f t="shared" si="4"/>
        <v>#N/A</v>
      </c>
      <c r="AD28" s="191">
        <f t="shared" si="5"/>
        <v>0</v>
      </c>
      <c r="AE28" s="191" t="e">
        <f t="shared" si="6"/>
        <v>#N/A</v>
      </c>
      <c r="AF28" s="191"/>
    </row>
    <row r="29" spans="1:32" ht="16.5" customHeight="1">
      <c r="A29" s="190"/>
      <c r="B29" s="208">
        <v>18</v>
      </c>
      <c r="C29" s="209" t="str">
        <f>'DATA PESERTA DIDIK'!D32</f>
        <v>SULTAN ATHALA DAVILLIO JAYANEGARA</v>
      </c>
      <c r="D29" s="214"/>
      <c r="E29" s="215"/>
      <c r="F29" s="215"/>
      <c r="G29" s="215"/>
      <c r="H29" s="215"/>
      <c r="I29" s="215"/>
      <c r="J29" s="215"/>
      <c r="K29" s="215"/>
      <c r="L29" s="215"/>
      <c r="M29" s="215"/>
      <c r="N29" s="215"/>
      <c r="O29" s="215"/>
      <c r="P29" s="215"/>
      <c r="Q29" s="215"/>
      <c r="R29" s="215"/>
      <c r="S29" s="215"/>
      <c r="T29" s="215"/>
      <c r="U29" s="215"/>
      <c r="V29" s="215"/>
      <c r="W29" s="215"/>
      <c r="X29" s="216">
        <f t="shared" si="0"/>
        <v>0</v>
      </c>
      <c r="Y29" s="190"/>
      <c r="Z29" s="191" t="e">
        <f t="shared" si="1"/>
        <v>#N/A</v>
      </c>
      <c r="AA29" s="191">
        <f t="shared" si="2"/>
        <v>0</v>
      </c>
      <c r="AB29" s="191" t="e">
        <f t="shared" si="3"/>
        <v>#N/A</v>
      </c>
      <c r="AC29" s="191" t="e">
        <f t="shared" si="4"/>
        <v>#N/A</v>
      </c>
      <c r="AD29" s="191">
        <f t="shared" si="5"/>
        <v>0</v>
      </c>
      <c r="AE29" s="191" t="e">
        <f t="shared" si="6"/>
        <v>#N/A</v>
      </c>
      <c r="AF29" s="191"/>
    </row>
    <row r="30" spans="1:32" ht="16.5" customHeight="1">
      <c r="A30" s="190"/>
      <c r="B30" s="208">
        <v>19</v>
      </c>
      <c r="C30" s="209" t="str">
        <f>'DATA PESERTA DIDIK'!D33</f>
        <v>SYIFA AZZAHRA RAHMANIA</v>
      </c>
      <c r="D30" s="214"/>
      <c r="E30" s="215"/>
      <c r="F30" s="215"/>
      <c r="G30" s="215"/>
      <c r="H30" s="215"/>
      <c r="I30" s="215"/>
      <c r="J30" s="215"/>
      <c r="K30" s="215"/>
      <c r="L30" s="215"/>
      <c r="M30" s="215"/>
      <c r="N30" s="215"/>
      <c r="O30" s="215"/>
      <c r="P30" s="215"/>
      <c r="Q30" s="215"/>
      <c r="R30" s="215"/>
      <c r="S30" s="215"/>
      <c r="T30" s="215"/>
      <c r="U30" s="215"/>
      <c r="V30" s="215"/>
      <c r="W30" s="215"/>
      <c r="X30" s="216">
        <f t="shared" si="0"/>
        <v>0</v>
      </c>
      <c r="Y30" s="190"/>
      <c r="Z30" s="191" t="e">
        <f t="shared" si="1"/>
        <v>#N/A</v>
      </c>
      <c r="AA30" s="191">
        <f t="shared" si="2"/>
        <v>0</v>
      </c>
      <c r="AB30" s="191" t="e">
        <f t="shared" si="3"/>
        <v>#N/A</v>
      </c>
      <c r="AC30" s="191" t="e">
        <f t="shared" si="4"/>
        <v>#N/A</v>
      </c>
      <c r="AD30" s="191">
        <f t="shared" si="5"/>
        <v>0</v>
      </c>
      <c r="AE30" s="191" t="e">
        <f t="shared" si="6"/>
        <v>#N/A</v>
      </c>
      <c r="AF30" s="191"/>
    </row>
    <row r="31" spans="1:32" ht="16.5" customHeight="1">
      <c r="A31" s="190"/>
      <c r="B31" s="208">
        <v>20</v>
      </c>
      <c r="C31" s="209" t="str">
        <f>'DATA PESERTA DIDIK'!D34</f>
        <v>ZERINA RAZEETA SHANUM</v>
      </c>
      <c r="D31" s="214"/>
      <c r="E31" s="215"/>
      <c r="F31" s="215"/>
      <c r="G31" s="215"/>
      <c r="H31" s="215"/>
      <c r="I31" s="215"/>
      <c r="J31" s="215"/>
      <c r="K31" s="215"/>
      <c r="L31" s="215"/>
      <c r="M31" s="215"/>
      <c r="N31" s="215"/>
      <c r="O31" s="215"/>
      <c r="P31" s="215"/>
      <c r="Q31" s="215"/>
      <c r="R31" s="215"/>
      <c r="S31" s="215"/>
      <c r="T31" s="215"/>
      <c r="U31" s="215"/>
      <c r="V31" s="215"/>
      <c r="W31" s="215"/>
      <c r="X31" s="216">
        <f t="shared" si="0"/>
        <v>0</v>
      </c>
      <c r="Y31" s="190"/>
      <c r="Z31" s="191" t="e">
        <f t="shared" si="1"/>
        <v>#N/A</v>
      </c>
      <c r="AA31" s="191">
        <f t="shared" si="2"/>
        <v>0</v>
      </c>
      <c r="AB31" s="191" t="e">
        <f t="shared" si="3"/>
        <v>#N/A</v>
      </c>
      <c r="AC31" s="191" t="e">
        <f t="shared" si="4"/>
        <v>#N/A</v>
      </c>
      <c r="AD31" s="191">
        <f t="shared" si="5"/>
        <v>0</v>
      </c>
      <c r="AE31" s="191" t="e">
        <f t="shared" si="6"/>
        <v>#N/A</v>
      </c>
      <c r="AF31" s="191"/>
    </row>
    <row r="32" spans="1:32" ht="16.5" customHeight="1">
      <c r="A32" s="190"/>
      <c r="B32" s="208">
        <v>21</v>
      </c>
      <c r="C32" s="209" t="str">
        <f>'DATA PESERTA DIDIK'!D35</f>
        <v>ANAYRA TALITHA AZZAHRA</v>
      </c>
      <c r="D32" s="214"/>
      <c r="E32" s="215"/>
      <c r="F32" s="215"/>
      <c r="G32" s="215"/>
      <c r="H32" s="215"/>
      <c r="I32" s="215"/>
      <c r="J32" s="215"/>
      <c r="K32" s="215"/>
      <c r="L32" s="215"/>
      <c r="M32" s="215"/>
      <c r="N32" s="215"/>
      <c r="O32" s="215"/>
      <c r="P32" s="215"/>
      <c r="Q32" s="215"/>
      <c r="R32" s="215"/>
      <c r="S32" s="215"/>
      <c r="T32" s="215"/>
      <c r="U32" s="215"/>
      <c r="V32" s="215"/>
      <c r="W32" s="215"/>
      <c r="X32" s="216">
        <f t="shared" si="0"/>
        <v>0</v>
      </c>
      <c r="Y32" s="190"/>
      <c r="Z32" s="191" t="e">
        <f t="shared" si="1"/>
        <v>#N/A</v>
      </c>
      <c r="AA32" s="191">
        <f t="shared" si="2"/>
        <v>0</v>
      </c>
      <c r="AB32" s="191" t="e">
        <f t="shared" si="3"/>
        <v>#N/A</v>
      </c>
      <c r="AC32" s="191" t="e">
        <f t="shared" si="4"/>
        <v>#N/A</v>
      </c>
      <c r="AD32" s="191">
        <f t="shared" si="5"/>
        <v>0</v>
      </c>
      <c r="AE32" s="191" t="e">
        <f t="shared" si="6"/>
        <v>#N/A</v>
      </c>
      <c r="AF32" s="191"/>
    </row>
    <row r="33" spans="1:32" ht="16.5" customHeight="1">
      <c r="A33" s="190"/>
      <c r="B33" s="208">
        <v>22</v>
      </c>
      <c r="C33" s="209" t="str">
        <f>'DATA PESERTA DIDIK'!D36</f>
        <v>VARIO RAUF WILUTOMO</v>
      </c>
      <c r="D33" s="214"/>
      <c r="E33" s="215"/>
      <c r="F33" s="215"/>
      <c r="G33" s="215"/>
      <c r="H33" s="215"/>
      <c r="I33" s="215"/>
      <c r="J33" s="215"/>
      <c r="K33" s="215"/>
      <c r="L33" s="215"/>
      <c r="M33" s="215"/>
      <c r="N33" s="215"/>
      <c r="O33" s="215"/>
      <c r="P33" s="215"/>
      <c r="Q33" s="215"/>
      <c r="R33" s="215"/>
      <c r="S33" s="215"/>
      <c r="T33" s="215"/>
      <c r="U33" s="215"/>
      <c r="V33" s="215"/>
      <c r="W33" s="215"/>
      <c r="X33" s="216">
        <f t="shared" si="0"/>
        <v>0</v>
      </c>
      <c r="Y33" s="190"/>
      <c r="Z33" s="191" t="e">
        <f t="shared" si="1"/>
        <v>#N/A</v>
      </c>
      <c r="AA33" s="191">
        <f t="shared" si="2"/>
        <v>0</v>
      </c>
      <c r="AB33" s="191" t="e">
        <f t="shared" si="3"/>
        <v>#N/A</v>
      </c>
      <c r="AC33" s="191" t="e">
        <f t="shared" si="4"/>
        <v>#N/A</v>
      </c>
      <c r="AD33" s="191">
        <f t="shared" si="5"/>
        <v>0</v>
      </c>
      <c r="AE33" s="191" t="e">
        <f t="shared" si="6"/>
        <v>#N/A</v>
      </c>
      <c r="AF33" s="191"/>
    </row>
    <row r="34" spans="1:32" ht="16.5" customHeight="1">
      <c r="A34" s="190"/>
      <c r="B34" s="208">
        <v>23</v>
      </c>
      <c r="C34" s="209" t="str">
        <f>'DATA PESERTA DIDIK'!D37</f>
        <v>BERLIANTI QAIRINA WIGATI CANDRA</v>
      </c>
      <c r="D34" s="214"/>
      <c r="E34" s="215"/>
      <c r="F34" s="215"/>
      <c r="G34" s="215"/>
      <c r="H34" s="215"/>
      <c r="I34" s="215"/>
      <c r="J34" s="215"/>
      <c r="K34" s="215"/>
      <c r="L34" s="215"/>
      <c r="M34" s="215"/>
      <c r="N34" s="215"/>
      <c r="O34" s="215"/>
      <c r="P34" s="215"/>
      <c r="Q34" s="215"/>
      <c r="R34" s="215"/>
      <c r="S34" s="215"/>
      <c r="T34" s="215"/>
      <c r="U34" s="215"/>
      <c r="V34" s="215"/>
      <c r="W34" s="215"/>
      <c r="X34" s="216">
        <f t="shared" si="0"/>
        <v>0</v>
      </c>
      <c r="Y34" s="190"/>
      <c r="Z34" s="191" t="e">
        <f t="shared" si="1"/>
        <v>#N/A</v>
      </c>
      <c r="AA34" s="191">
        <f t="shared" si="2"/>
        <v>0</v>
      </c>
      <c r="AB34" s="191" t="e">
        <f t="shared" si="3"/>
        <v>#N/A</v>
      </c>
      <c r="AC34" s="191" t="e">
        <f t="shared" si="4"/>
        <v>#N/A</v>
      </c>
      <c r="AD34" s="191">
        <f t="shared" si="5"/>
        <v>0</v>
      </c>
      <c r="AE34" s="191" t="e">
        <f t="shared" si="6"/>
        <v>#N/A</v>
      </c>
      <c r="AF34" s="191"/>
    </row>
    <row r="35" spans="1:32" ht="16.5" customHeight="1">
      <c r="A35" s="190"/>
      <c r="B35" s="208">
        <v>24</v>
      </c>
      <c r="C35" s="209">
        <f>'DATA PESERTA DIDIK'!D38</f>
        <v>0</v>
      </c>
      <c r="D35" s="214"/>
      <c r="E35" s="215"/>
      <c r="F35" s="215"/>
      <c r="G35" s="215"/>
      <c r="H35" s="215"/>
      <c r="I35" s="215"/>
      <c r="J35" s="215"/>
      <c r="K35" s="215"/>
      <c r="L35" s="215"/>
      <c r="M35" s="215"/>
      <c r="N35" s="215"/>
      <c r="O35" s="215"/>
      <c r="P35" s="215"/>
      <c r="Q35" s="215"/>
      <c r="R35" s="215"/>
      <c r="S35" s="215"/>
      <c r="T35" s="215"/>
      <c r="U35" s="215"/>
      <c r="V35" s="215"/>
      <c r="W35" s="215"/>
      <c r="X35" s="216">
        <f t="shared" si="0"/>
        <v>0</v>
      </c>
      <c r="Y35" s="190"/>
      <c r="Z35" s="191" t="e">
        <f t="shared" si="1"/>
        <v>#N/A</v>
      </c>
      <c r="AA35" s="191">
        <f t="shared" si="2"/>
        <v>0</v>
      </c>
      <c r="AB35" s="191" t="e">
        <f t="shared" si="3"/>
        <v>#N/A</v>
      </c>
      <c r="AC35" s="191" t="e">
        <f t="shared" si="4"/>
        <v>#N/A</v>
      </c>
      <c r="AD35" s="191">
        <f t="shared" si="5"/>
        <v>0</v>
      </c>
      <c r="AE35" s="191" t="e">
        <f t="shared" si="6"/>
        <v>#N/A</v>
      </c>
      <c r="AF35" s="191"/>
    </row>
    <row r="36" spans="1:32" ht="16.5" customHeight="1">
      <c r="A36" s="190"/>
      <c r="B36" s="208">
        <v>25</v>
      </c>
      <c r="C36" s="209">
        <f>'DATA PESERTA DIDIK'!D39</f>
        <v>0</v>
      </c>
      <c r="D36" s="214"/>
      <c r="E36" s="215"/>
      <c r="F36" s="215"/>
      <c r="G36" s="215"/>
      <c r="H36" s="215"/>
      <c r="I36" s="215"/>
      <c r="J36" s="215"/>
      <c r="K36" s="215"/>
      <c r="L36" s="215"/>
      <c r="M36" s="215"/>
      <c r="N36" s="215"/>
      <c r="O36" s="215"/>
      <c r="P36" s="215"/>
      <c r="Q36" s="215"/>
      <c r="R36" s="215"/>
      <c r="S36" s="215"/>
      <c r="T36" s="215"/>
      <c r="U36" s="215"/>
      <c r="V36" s="215"/>
      <c r="W36" s="215"/>
      <c r="X36" s="216">
        <f t="shared" si="0"/>
        <v>0</v>
      </c>
      <c r="Y36" s="190"/>
      <c r="Z36" s="191" t="e">
        <f t="shared" si="1"/>
        <v>#N/A</v>
      </c>
      <c r="AA36" s="191">
        <f t="shared" si="2"/>
        <v>0</v>
      </c>
      <c r="AB36" s="191" t="e">
        <f t="shared" si="3"/>
        <v>#N/A</v>
      </c>
      <c r="AC36" s="191" t="e">
        <f t="shared" si="4"/>
        <v>#N/A</v>
      </c>
      <c r="AD36" s="191">
        <f t="shared" si="5"/>
        <v>0</v>
      </c>
      <c r="AE36" s="191" t="e">
        <f t="shared" si="6"/>
        <v>#N/A</v>
      </c>
      <c r="AF36" s="191"/>
    </row>
    <row r="37" spans="1:32" ht="16.5" customHeight="1">
      <c r="A37" s="190"/>
      <c r="B37" s="208">
        <v>26</v>
      </c>
      <c r="C37" s="209">
        <f>'DATA PESERTA DIDIK'!D40</f>
        <v>0</v>
      </c>
      <c r="D37" s="214"/>
      <c r="E37" s="215"/>
      <c r="F37" s="215"/>
      <c r="G37" s="215"/>
      <c r="H37" s="215"/>
      <c r="I37" s="215"/>
      <c r="J37" s="215"/>
      <c r="K37" s="215"/>
      <c r="L37" s="215"/>
      <c r="M37" s="215"/>
      <c r="N37" s="215"/>
      <c r="O37" s="215"/>
      <c r="P37" s="215"/>
      <c r="Q37" s="215"/>
      <c r="R37" s="215"/>
      <c r="S37" s="215"/>
      <c r="T37" s="215"/>
      <c r="U37" s="215"/>
      <c r="V37" s="215"/>
      <c r="W37" s="215"/>
      <c r="X37" s="216">
        <f t="shared" si="0"/>
        <v>0</v>
      </c>
      <c r="Y37" s="190"/>
      <c r="Z37" s="191" t="e">
        <f t="shared" si="1"/>
        <v>#N/A</v>
      </c>
      <c r="AA37" s="191">
        <f t="shared" si="2"/>
        <v>0</v>
      </c>
      <c r="AB37" s="191" t="e">
        <f t="shared" si="3"/>
        <v>#N/A</v>
      </c>
      <c r="AC37" s="191" t="e">
        <f t="shared" si="4"/>
        <v>#N/A</v>
      </c>
      <c r="AD37" s="191">
        <f t="shared" si="5"/>
        <v>0</v>
      </c>
      <c r="AE37" s="191" t="e">
        <f t="shared" si="6"/>
        <v>#N/A</v>
      </c>
      <c r="AF37" s="191"/>
    </row>
    <row r="38" spans="1:32" ht="16.5" customHeight="1">
      <c r="A38" s="190"/>
      <c r="B38" s="208">
        <v>27</v>
      </c>
      <c r="C38" s="209">
        <f>'DATA PESERTA DIDIK'!D41</f>
        <v>0</v>
      </c>
      <c r="D38" s="214"/>
      <c r="E38" s="215"/>
      <c r="F38" s="215"/>
      <c r="G38" s="215"/>
      <c r="H38" s="215"/>
      <c r="I38" s="215"/>
      <c r="J38" s="215"/>
      <c r="K38" s="215"/>
      <c r="L38" s="215"/>
      <c r="M38" s="215"/>
      <c r="N38" s="215"/>
      <c r="O38" s="215"/>
      <c r="P38" s="215"/>
      <c r="Q38" s="215"/>
      <c r="R38" s="215"/>
      <c r="S38" s="215"/>
      <c r="T38" s="215"/>
      <c r="U38" s="215"/>
      <c r="V38" s="215"/>
      <c r="W38" s="215"/>
      <c r="X38" s="216">
        <f t="shared" si="0"/>
        <v>0</v>
      </c>
      <c r="Y38" s="190"/>
      <c r="Z38" s="191" t="e">
        <f t="shared" si="1"/>
        <v>#N/A</v>
      </c>
      <c r="AA38" s="191">
        <f t="shared" si="2"/>
        <v>0</v>
      </c>
      <c r="AB38" s="191" t="e">
        <f t="shared" si="3"/>
        <v>#N/A</v>
      </c>
      <c r="AC38" s="191" t="e">
        <f t="shared" si="4"/>
        <v>#N/A</v>
      </c>
      <c r="AD38" s="191">
        <f t="shared" si="5"/>
        <v>0</v>
      </c>
      <c r="AE38" s="191" t="e">
        <f t="shared" si="6"/>
        <v>#N/A</v>
      </c>
      <c r="AF38" s="191"/>
    </row>
    <row r="39" spans="1:32" ht="16.5" customHeight="1">
      <c r="A39" s="190"/>
      <c r="B39" s="208">
        <v>28</v>
      </c>
      <c r="C39" s="209">
        <f>'DATA PESERTA DIDIK'!D42</f>
        <v>0</v>
      </c>
      <c r="D39" s="214"/>
      <c r="E39" s="215"/>
      <c r="F39" s="215"/>
      <c r="G39" s="215"/>
      <c r="H39" s="215"/>
      <c r="I39" s="215"/>
      <c r="J39" s="215"/>
      <c r="K39" s="215"/>
      <c r="L39" s="215"/>
      <c r="M39" s="215"/>
      <c r="N39" s="215"/>
      <c r="O39" s="215"/>
      <c r="P39" s="215"/>
      <c r="Q39" s="215"/>
      <c r="R39" s="215"/>
      <c r="S39" s="215"/>
      <c r="T39" s="215"/>
      <c r="U39" s="215"/>
      <c r="V39" s="215"/>
      <c r="W39" s="215"/>
      <c r="X39" s="216">
        <f t="shared" si="0"/>
        <v>0</v>
      </c>
      <c r="Y39" s="190"/>
      <c r="Z39" s="191" t="e">
        <f t="shared" si="1"/>
        <v>#N/A</v>
      </c>
      <c r="AA39" s="191">
        <f t="shared" si="2"/>
        <v>0</v>
      </c>
      <c r="AB39" s="191" t="e">
        <f t="shared" si="3"/>
        <v>#N/A</v>
      </c>
      <c r="AC39" s="191" t="e">
        <f t="shared" si="4"/>
        <v>#N/A</v>
      </c>
      <c r="AD39" s="191">
        <f t="shared" si="5"/>
        <v>0</v>
      </c>
      <c r="AE39" s="191" t="e">
        <f t="shared" si="6"/>
        <v>#N/A</v>
      </c>
      <c r="AF39" s="191"/>
    </row>
    <row r="40" spans="1:32" ht="16.5" customHeight="1">
      <c r="A40" s="190"/>
      <c r="B40" s="208">
        <v>29</v>
      </c>
      <c r="C40" s="209">
        <f>'DATA PESERTA DIDIK'!D43</f>
        <v>0</v>
      </c>
      <c r="D40" s="214"/>
      <c r="E40" s="215"/>
      <c r="F40" s="215"/>
      <c r="G40" s="215"/>
      <c r="H40" s="215"/>
      <c r="I40" s="215"/>
      <c r="J40" s="215"/>
      <c r="K40" s="215"/>
      <c r="L40" s="215"/>
      <c r="M40" s="215"/>
      <c r="N40" s="215"/>
      <c r="O40" s="215"/>
      <c r="P40" s="215"/>
      <c r="Q40" s="215"/>
      <c r="R40" s="215"/>
      <c r="S40" s="215"/>
      <c r="T40" s="215"/>
      <c r="U40" s="215"/>
      <c r="V40" s="215"/>
      <c r="W40" s="215"/>
      <c r="X40" s="216">
        <f t="shared" si="0"/>
        <v>0</v>
      </c>
      <c r="Y40" s="190"/>
      <c r="Z40" s="191" t="e">
        <f t="shared" si="1"/>
        <v>#N/A</v>
      </c>
      <c r="AA40" s="191">
        <f t="shared" si="2"/>
        <v>0</v>
      </c>
      <c r="AB40" s="191" t="e">
        <f t="shared" si="3"/>
        <v>#N/A</v>
      </c>
      <c r="AC40" s="191" t="e">
        <f t="shared" si="4"/>
        <v>#N/A</v>
      </c>
      <c r="AD40" s="191">
        <f t="shared" si="5"/>
        <v>0</v>
      </c>
      <c r="AE40" s="191" t="e">
        <f t="shared" si="6"/>
        <v>#N/A</v>
      </c>
      <c r="AF40" s="191"/>
    </row>
    <row r="41" spans="1:32" ht="16.5" customHeight="1">
      <c r="A41" s="190"/>
      <c r="B41" s="208">
        <v>30</v>
      </c>
      <c r="C41" s="209">
        <f>'DATA PESERTA DIDIK'!D44</f>
        <v>0</v>
      </c>
      <c r="D41" s="214"/>
      <c r="E41" s="215"/>
      <c r="F41" s="215"/>
      <c r="G41" s="215"/>
      <c r="H41" s="215"/>
      <c r="I41" s="215"/>
      <c r="J41" s="215"/>
      <c r="K41" s="215"/>
      <c r="L41" s="215"/>
      <c r="M41" s="215"/>
      <c r="N41" s="215"/>
      <c r="O41" s="215"/>
      <c r="P41" s="215"/>
      <c r="Q41" s="215"/>
      <c r="R41" s="215"/>
      <c r="S41" s="215"/>
      <c r="T41" s="215"/>
      <c r="U41" s="215"/>
      <c r="V41" s="215"/>
      <c r="W41" s="215"/>
      <c r="X41" s="216">
        <f t="shared" si="0"/>
        <v>0</v>
      </c>
      <c r="Y41" s="190"/>
      <c r="Z41" s="191" t="e">
        <f t="shared" si="1"/>
        <v>#N/A</v>
      </c>
      <c r="AA41" s="191">
        <f t="shared" si="2"/>
        <v>0</v>
      </c>
      <c r="AB41" s="191" t="e">
        <f t="shared" si="3"/>
        <v>#N/A</v>
      </c>
      <c r="AC41" s="191" t="e">
        <f t="shared" si="4"/>
        <v>#N/A</v>
      </c>
      <c r="AD41" s="191">
        <f t="shared" si="5"/>
        <v>0</v>
      </c>
      <c r="AE41" s="191" t="e">
        <f t="shared" si="6"/>
        <v>#N/A</v>
      </c>
      <c r="AF41" s="191"/>
    </row>
    <row r="42" spans="1:32" ht="16.5" customHeight="1">
      <c r="A42" s="190"/>
      <c r="B42" s="208">
        <v>31</v>
      </c>
      <c r="C42" s="209">
        <f>'DATA PESERTA DIDIK'!D45</f>
        <v>0</v>
      </c>
      <c r="D42" s="214"/>
      <c r="E42" s="215"/>
      <c r="F42" s="215"/>
      <c r="G42" s="215"/>
      <c r="H42" s="215"/>
      <c r="I42" s="215"/>
      <c r="J42" s="215"/>
      <c r="K42" s="215"/>
      <c r="L42" s="215"/>
      <c r="M42" s="215"/>
      <c r="N42" s="215"/>
      <c r="O42" s="215"/>
      <c r="P42" s="215"/>
      <c r="Q42" s="215"/>
      <c r="R42" s="215"/>
      <c r="S42" s="215"/>
      <c r="T42" s="215"/>
      <c r="U42" s="215"/>
      <c r="V42" s="215"/>
      <c r="W42" s="215"/>
      <c r="X42" s="216">
        <f t="shared" si="0"/>
        <v>0</v>
      </c>
      <c r="Y42" s="190"/>
      <c r="Z42" s="191" t="e">
        <f t="shared" si="1"/>
        <v>#N/A</v>
      </c>
      <c r="AA42" s="191">
        <f t="shared" si="2"/>
        <v>0</v>
      </c>
      <c r="AB42" s="191" t="e">
        <f t="shared" si="3"/>
        <v>#N/A</v>
      </c>
      <c r="AC42" s="191" t="e">
        <f t="shared" si="4"/>
        <v>#N/A</v>
      </c>
      <c r="AD42" s="191">
        <f t="shared" si="5"/>
        <v>0</v>
      </c>
      <c r="AE42" s="191" t="e">
        <f t="shared" si="6"/>
        <v>#N/A</v>
      </c>
      <c r="AF42" s="191"/>
    </row>
    <row r="43" spans="1:32" ht="16.5" customHeight="1">
      <c r="A43" s="190"/>
      <c r="B43" s="208">
        <v>32</v>
      </c>
      <c r="C43" s="209">
        <f>'DATA PESERTA DIDIK'!D46</f>
        <v>0</v>
      </c>
      <c r="D43" s="214"/>
      <c r="E43" s="215"/>
      <c r="F43" s="215"/>
      <c r="G43" s="215"/>
      <c r="H43" s="215"/>
      <c r="I43" s="215"/>
      <c r="J43" s="215"/>
      <c r="K43" s="215"/>
      <c r="L43" s="215"/>
      <c r="M43" s="215"/>
      <c r="N43" s="215"/>
      <c r="O43" s="215"/>
      <c r="P43" s="215"/>
      <c r="Q43" s="215"/>
      <c r="R43" s="215"/>
      <c r="S43" s="215"/>
      <c r="T43" s="215"/>
      <c r="U43" s="215"/>
      <c r="V43" s="215"/>
      <c r="W43" s="215"/>
      <c r="X43" s="216">
        <f t="shared" si="0"/>
        <v>0</v>
      </c>
      <c r="Y43" s="190"/>
      <c r="Z43" s="191" t="e">
        <f t="shared" si="1"/>
        <v>#N/A</v>
      </c>
      <c r="AA43" s="191">
        <f t="shared" si="2"/>
        <v>0</v>
      </c>
      <c r="AB43" s="191" t="e">
        <f t="shared" si="3"/>
        <v>#N/A</v>
      </c>
      <c r="AC43" s="191" t="e">
        <f t="shared" si="4"/>
        <v>#N/A</v>
      </c>
      <c r="AD43" s="191">
        <f t="shared" si="5"/>
        <v>0</v>
      </c>
      <c r="AE43" s="191" t="e">
        <f t="shared" si="6"/>
        <v>#N/A</v>
      </c>
      <c r="AF43" s="191"/>
    </row>
    <row r="44" spans="1:32" ht="16.5" customHeight="1">
      <c r="A44" s="190"/>
      <c r="B44" s="208">
        <v>33</v>
      </c>
      <c r="C44" s="209">
        <f>'DATA PESERTA DIDIK'!D47</f>
        <v>0</v>
      </c>
      <c r="D44" s="214"/>
      <c r="E44" s="215"/>
      <c r="F44" s="215"/>
      <c r="G44" s="215"/>
      <c r="H44" s="215"/>
      <c r="I44" s="215"/>
      <c r="J44" s="215"/>
      <c r="K44" s="215"/>
      <c r="L44" s="215"/>
      <c r="M44" s="215"/>
      <c r="N44" s="215"/>
      <c r="O44" s="215"/>
      <c r="P44" s="215"/>
      <c r="Q44" s="215"/>
      <c r="R44" s="215"/>
      <c r="S44" s="215"/>
      <c r="T44" s="215"/>
      <c r="U44" s="215"/>
      <c r="V44" s="215"/>
      <c r="W44" s="215"/>
      <c r="X44" s="216">
        <f t="shared" si="0"/>
        <v>0</v>
      </c>
      <c r="Y44" s="190"/>
      <c r="Z44" s="191" t="e">
        <f t="shared" si="1"/>
        <v>#N/A</v>
      </c>
      <c r="AA44" s="191">
        <f t="shared" si="2"/>
        <v>0</v>
      </c>
      <c r="AB44" s="191" t="e">
        <f t="shared" si="3"/>
        <v>#N/A</v>
      </c>
      <c r="AC44" s="191" t="e">
        <f t="shared" si="4"/>
        <v>#N/A</v>
      </c>
      <c r="AD44" s="191">
        <f t="shared" si="5"/>
        <v>0</v>
      </c>
      <c r="AE44" s="191" t="e">
        <f t="shared" si="6"/>
        <v>#N/A</v>
      </c>
      <c r="AF44" s="191"/>
    </row>
    <row r="45" spans="1:32" ht="16.5" customHeight="1">
      <c r="A45" s="190"/>
      <c r="B45" s="208">
        <v>34</v>
      </c>
      <c r="C45" s="209" t="e">
        <f t="shared" ref="C45:C53" si="7">#REF!</f>
        <v>#REF!</v>
      </c>
      <c r="D45" s="214"/>
      <c r="E45" s="215"/>
      <c r="F45" s="215"/>
      <c r="G45" s="215"/>
      <c r="H45" s="215"/>
      <c r="I45" s="215"/>
      <c r="J45" s="215"/>
      <c r="K45" s="215"/>
      <c r="L45" s="215"/>
      <c r="M45" s="215"/>
      <c r="N45" s="215"/>
      <c r="O45" s="215"/>
      <c r="P45" s="215"/>
      <c r="Q45" s="215"/>
      <c r="R45" s="215"/>
      <c r="S45" s="215"/>
      <c r="T45" s="215"/>
      <c r="U45" s="215"/>
      <c r="V45" s="215"/>
      <c r="W45" s="215"/>
      <c r="X45" s="216">
        <f t="shared" si="0"/>
        <v>0</v>
      </c>
      <c r="Y45" s="190"/>
      <c r="Z45" s="191" t="e">
        <f t="shared" si="1"/>
        <v>#N/A</v>
      </c>
      <c r="AA45" s="191">
        <f t="shared" si="2"/>
        <v>0</v>
      </c>
      <c r="AB45" s="191" t="e">
        <f t="shared" si="3"/>
        <v>#REF!</v>
      </c>
      <c r="AC45" s="191" t="e">
        <f t="shared" si="4"/>
        <v>#N/A</v>
      </c>
      <c r="AD45" s="191">
        <f t="shared" si="5"/>
        <v>0</v>
      </c>
      <c r="AE45" s="191" t="e">
        <f t="shared" si="6"/>
        <v>#REF!</v>
      </c>
      <c r="AF45" s="191"/>
    </row>
    <row r="46" spans="1:32" ht="16.5" customHeight="1">
      <c r="A46" s="190"/>
      <c r="B46" s="208">
        <v>35</v>
      </c>
      <c r="C46" s="209" t="e">
        <f t="shared" si="7"/>
        <v>#REF!</v>
      </c>
      <c r="D46" s="214"/>
      <c r="E46" s="215"/>
      <c r="F46" s="215"/>
      <c r="G46" s="215"/>
      <c r="H46" s="215"/>
      <c r="I46" s="215"/>
      <c r="J46" s="215"/>
      <c r="K46" s="215"/>
      <c r="L46" s="215"/>
      <c r="M46" s="215"/>
      <c r="N46" s="215"/>
      <c r="O46" s="215"/>
      <c r="P46" s="215"/>
      <c r="Q46" s="215"/>
      <c r="R46" s="215"/>
      <c r="S46" s="215"/>
      <c r="T46" s="215"/>
      <c r="U46" s="215"/>
      <c r="V46" s="215"/>
      <c r="W46" s="215"/>
      <c r="X46" s="216">
        <f t="shared" si="0"/>
        <v>0</v>
      </c>
      <c r="Y46" s="190"/>
      <c r="Z46" s="191" t="e">
        <f t="shared" si="1"/>
        <v>#N/A</v>
      </c>
      <c r="AA46" s="191">
        <f t="shared" si="2"/>
        <v>0</v>
      </c>
      <c r="AB46" s="191" t="e">
        <f t="shared" si="3"/>
        <v>#REF!</v>
      </c>
      <c r="AC46" s="191" t="e">
        <f t="shared" si="4"/>
        <v>#N/A</v>
      </c>
      <c r="AD46" s="191">
        <f t="shared" si="5"/>
        <v>0</v>
      </c>
      <c r="AE46" s="191" t="e">
        <f t="shared" si="6"/>
        <v>#REF!</v>
      </c>
      <c r="AF46" s="191"/>
    </row>
    <row r="47" spans="1:32" ht="16.5" customHeight="1">
      <c r="A47" s="190"/>
      <c r="B47" s="208">
        <v>36</v>
      </c>
      <c r="C47" s="209" t="e">
        <f t="shared" si="7"/>
        <v>#REF!</v>
      </c>
      <c r="D47" s="214"/>
      <c r="E47" s="215"/>
      <c r="F47" s="215"/>
      <c r="G47" s="215"/>
      <c r="H47" s="215"/>
      <c r="I47" s="215"/>
      <c r="J47" s="215"/>
      <c r="K47" s="215"/>
      <c r="L47" s="215"/>
      <c r="M47" s="215"/>
      <c r="N47" s="215"/>
      <c r="O47" s="215"/>
      <c r="P47" s="215"/>
      <c r="Q47" s="215"/>
      <c r="R47" s="215"/>
      <c r="S47" s="215"/>
      <c r="T47" s="215"/>
      <c r="U47" s="215"/>
      <c r="V47" s="215"/>
      <c r="W47" s="215"/>
      <c r="X47" s="216">
        <f t="shared" si="0"/>
        <v>0</v>
      </c>
      <c r="Y47" s="190"/>
      <c r="Z47" s="191" t="e">
        <f t="shared" si="1"/>
        <v>#N/A</v>
      </c>
      <c r="AA47" s="191">
        <f t="shared" si="2"/>
        <v>0</v>
      </c>
      <c r="AB47" s="191" t="e">
        <f t="shared" si="3"/>
        <v>#REF!</v>
      </c>
      <c r="AC47" s="191" t="e">
        <f t="shared" si="4"/>
        <v>#N/A</v>
      </c>
      <c r="AD47" s="191">
        <f t="shared" si="5"/>
        <v>0</v>
      </c>
      <c r="AE47" s="191" t="e">
        <f t="shared" si="6"/>
        <v>#REF!</v>
      </c>
      <c r="AF47" s="191"/>
    </row>
    <row r="48" spans="1:32" ht="16.5" customHeight="1">
      <c r="A48" s="190"/>
      <c r="B48" s="208">
        <v>37</v>
      </c>
      <c r="C48" s="209" t="e">
        <f t="shared" si="7"/>
        <v>#REF!</v>
      </c>
      <c r="D48" s="214"/>
      <c r="E48" s="215"/>
      <c r="F48" s="215"/>
      <c r="G48" s="215"/>
      <c r="H48" s="215"/>
      <c r="I48" s="215"/>
      <c r="J48" s="215"/>
      <c r="K48" s="215"/>
      <c r="L48" s="215"/>
      <c r="M48" s="215"/>
      <c r="N48" s="215"/>
      <c r="O48" s="215"/>
      <c r="P48" s="215"/>
      <c r="Q48" s="215"/>
      <c r="R48" s="215"/>
      <c r="S48" s="215"/>
      <c r="T48" s="215"/>
      <c r="U48" s="215"/>
      <c r="V48" s="215"/>
      <c r="W48" s="215"/>
      <c r="X48" s="216">
        <f t="shared" si="0"/>
        <v>0</v>
      </c>
      <c r="Y48" s="190"/>
      <c r="Z48" s="191" t="e">
        <f t="shared" si="1"/>
        <v>#N/A</v>
      </c>
      <c r="AA48" s="191">
        <f t="shared" si="2"/>
        <v>0</v>
      </c>
      <c r="AB48" s="191" t="e">
        <f t="shared" si="3"/>
        <v>#REF!</v>
      </c>
      <c r="AC48" s="191" t="e">
        <f t="shared" si="4"/>
        <v>#N/A</v>
      </c>
      <c r="AD48" s="191">
        <f t="shared" si="5"/>
        <v>0</v>
      </c>
      <c r="AE48" s="191" t="e">
        <f t="shared" si="6"/>
        <v>#REF!</v>
      </c>
      <c r="AF48" s="191"/>
    </row>
    <row r="49" spans="1:32" ht="16.5" customHeight="1">
      <c r="A49" s="190"/>
      <c r="B49" s="208">
        <v>38</v>
      </c>
      <c r="C49" s="209" t="e">
        <f t="shared" si="7"/>
        <v>#REF!</v>
      </c>
      <c r="D49" s="214"/>
      <c r="E49" s="215"/>
      <c r="F49" s="215"/>
      <c r="G49" s="215"/>
      <c r="H49" s="215"/>
      <c r="I49" s="215"/>
      <c r="J49" s="215"/>
      <c r="K49" s="215"/>
      <c r="L49" s="215"/>
      <c r="M49" s="215"/>
      <c r="N49" s="215"/>
      <c r="O49" s="215"/>
      <c r="P49" s="215"/>
      <c r="Q49" s="215"/>
      <c r="R49" s="215"/>
      <c r="S49" s="215"/>
      <c r="T49" s="215"/>
      <c r="U49" s="215"/>
      <c r="V49" s="215"/>
      <c r="W49" s="215"/>
      <c r="X49" s="216">
        <f t="shared" si="0"/>
        <v>0</v>
      </c>
      <c r="Y49" s="190"/>
      <c r="Z49" s="191" t="e">
        <f t="shared" si="1"/>
        <v>#N/A</v>
      </c>
      <c r="AA49" s="191">
        <f t="shared" si="2"/>
        <v>0</v>
      </c>
      <c r="AB49" s="191" t="e">
        <f t="shared" si="3"/>
        <v>#REF!</v>
      </c>
      <c r="AC49" s="191" t="e">
        <f t="shared" si="4"/>
        <v>#N/A</v>
      </c>
      <c r="AD49" s="191">
        <f t="shared" si="5"/>
        <v>0</v>
      </c>
      <c r="AE49" s="191" t="e">
        <f t="shared" si="6"/>
        <v>#REF!</v>
      </c>
      <c r="AF49" s="191"/>
    </row>
    <row r="50" spans="1:32" ht="16.5" customHeight="1">
      <c r="A50" s="190"/>
      <c r="B50" s="208">
        <v>39</v>
      </c>
      <c r="C50" s="209" t="e">
        <f t="shared" si="7"/>
        <v>#REF!</v>
      </c>
      <c r="D50" s="214"/>
      <c r="E50" s="215"/>
      <c r="F50" s="215"/>
      <c r="G50" s="215"/>
      <c r="H50" s="215"/>
      <c r="I50" s="215"/>
      <c r="J50" s="215"/>
      <c r="K50" s="215"/>
      <c r="L50" s="215"/>
      <c r="M50" s="215"/>
      <c r="N50" s="215"/>
      <c r="O50" s="215"/>
      <c r="P50" s="215"/>
      <c r="Q50" s="215"/>
      <c r="R50" s="215"/>
      <c r="S50" s="215"/>
      <c r="T50" s="215"/>
      <c r="U50" s="215"/>
      <c r="V50" s="215"/>
      <c r="W50" s="215"/>
      <c r="X50" s="216">
        <f t="shared" si="0"/>
        <v>0</v>
      </c>
      <c r="Y50" s="190"/>
      <c r="Z50" s="191" t="e">
        <f t="shared" si="1"/>
        <v>#N/A</v>
      </c>
      <c r="AA50" s="191">
        <f t="shared" si="2"/>
        <v>0</v>
      </c>
      <c r="AB50" s="191" t="e">
        <f t="shared" si="3"/>
        <v>#REF!</v>
      </c>
      <c r="AC50" s="191" t="e">
        <f t="shared" si="4"/>
        <v>#N/A</v>
      </c>
      <c r="AD50" s="191">
        <f t="shared" si="5"/>
        <v>0</v>
      </c>
      <c r="AE50" s="191" t="e">
        <f t="shared" si="6"/>
        <v>#REF!</v>
      </c>
      <c r="AF50" s="191"/>
    </row>
    <row r="51" spans="1:32" ht="16.5" customHeight="1">
      <c r="A51" s="190"/>
      <c r="B51" s="208">
        <v>40</v>
      </c>
      <c r="C51" s="209" t="e">
        <f t="shared" si="7"/>
        <v>#REF!</v>
      </c>
      <c r="D51" s="214"/>
      <c r="E51" s="215"/>
      <c r="F51" s="215"/>
      <c r="G51" s="215"/>
      <c r="H51" s="215"/>
      <c r="I51" s="215"/>
      <c r="J51" s="215"/>
      <c r="K51" s="215"/>
      <c r="L51" s="215"/>
      <c r="M51" s="215"/>
      <c r="N51" s="215"/>
      <c r="O51" s="215"/>
      <c r="P51" s="215"/>
      <c r="Q51" s="215"/>
      <c r="R51" s="215"/>
      <c r="S51" s="215"/>
      <c r="T51" s="215"/>
      <c r="U51" s="215"/>
      <c r="V51" s="215"/>
      <c r="W51" s="215"/>
      <c r="X51" s="216">
        <f t="shared" si="0"/>
        <v>0</v>
      </c>
      <c r="Y51" s="190"/>
      <c r="Z51" s="191" t="e">
        <f t="shared" si="1"/>
        <v>#N/A</v>
      </c>
      <c r="AA51" s="191">
        <f t="shared" si="2"/>
        <v>0</v>
      </c>
      <c r="AB51" s="191" t="e">
        <f t="shared" si="3"/>
        <v>#REF!</v>
      </c>
      <c r="AC51" s="191" t="e">
        <f t="shared" si="4"/>
        <v>#N/A</v>
      </c>
      <c r="AD51" s="191">
        <f t="shared" si="5"/>
        <v>0</v>
      </c>
      <c r="AE51" s="191" t="e">
        <f t="shared" si="6"/>
        <v>#REF!</v>
      </c>
      <c r="AF51" s="191"/>
    </row>
    <row r="52" spans="1:32" ht="16.5" customHeight="1">
      <c r="A52" s="190"/>
      <c r="B52" s="208">
        <v>41</v>
      </c>
      <c r="C52" s="209" t="e">
        <f t="shared" si="7"/>
        <v>#REF!</v>
      </c>
      <c r="D52" s="214"/>
      <c r="E52" s="215"/>
      <c r="F52" s="215"/>
      <c r="G52" s="215"/>
      <c r="H52" s="215"/>
      <c r="I52" s="215"/>
      <c r="J52" s="215"/>
      <c r="K52" s="215"/>
      <c r="L52" s="215"/>
      <c r="M52" s="215"/>
      <c r="N52" s="215"/>
      <c r="O52" s="215"/>
      <c r="P52" s="215"/>
      <c r="Q52" s="215"/>
      <c r="R52" s="215"/>
      <c r="S52" s="215"/>
      <c r="T52" s="215"/>
      <c r="U52" s="215"/>
      <c r="V52" s="215"/>
      <c r="W52" s="215"/>
      <c r="X52" s="216">
        <f t="shared" si="0"/>
        <v>0</v>
      </c>
      <c r="Y52" s="190"/>
      <c r="Z52" s="191" t="e">
        <f t="shared" si="1"/>
        <v>#N/A</v>
      </c>
      <c r="AA52" s="191">
        <f t="shared" si="2"/>
        <v>0</v>
      </c>
      <c r="AB52" s="191" t="e">
        <f t="shared" si="3"/>
        <v>#REF!</v>
      </c>
      <c r="AC52" s="191" t="e">
        <f t="shared" si="4"/>
        <v>#N/A</v>
      </c>
      <c r="AD52" s="191">
        <f t="shared" si="5"/>
        <v>0</v>
      </c>
      <c r="AE52" s="191" t="e">
        <f t="shared" si="6"/>
        <v>#REF!</v>
      </c>
      <c r="AF52" s="191"/>
    </row>
    <row r="53" spans="1:32" ht="16.5" customHeight="1">
      <c r="A53" s="190"/>
      <c r="B53" s="208">
        <v>42</v>
      </c>
      <c r="C53" s="209" t="e">
        <f t="shared" si="7"/>
        <v>#REF!</v>
      </c>
      <c r="D53" s="214"/>
      <c r="E53" s="215"/>
      <c r="F53" s="215"/>
      <c r="G53" s="215"/>
      <c r="H53" s="215"/>
      <c r="I53" s="215"/>
      <c r="J53" s="215"/>
      <c r="K53" s="215"/>
      <c r="L53" s="215"/>
      <c r="M53" s="215"/>
      <c r="N53" s="215"/>
      <c r="O53" s="215"/>
      <c r="P53" s="215"/>
      <c r="Q53" s="215"/>
      <c r="R53" s="215"/>
      <c r="S53" s="215"/>
      <c r="T53" s="215"/>
      <c r="U53" s="215"/>
      <c r="V53" s="215"/>
      <c r="W53" s="215"/>
      <c r="X53" s="216">
        <f t="shared" si="0"/>
        <v>0</v>
      </c>
      <c r="Y53" s="190"/>
      <c r="Z53" s="191" t="e">
        <f t="shared" si="1"/>
        <v>#N/A</v>
      </c>
      <c r="AA53" s="191">
        <f t="shared" si="2"/>
        <v>0</v>
      </c>
      <c r="AB53" s="191" t="e">
        <f t="shared" si="3"/>
        <v>#REF!</v>
      </c>
      <c r="AC53" s="191" t="e">
        <f t="shared" si="4"/>
        <v>#N/A</v>
      </c>
      <c r="AD53" s="191">
        <f t="shared" si="5"/>
        <v>0</v>
      </c>
      <c r="AE53" s="191" t="e">
        <f t="shared" si="6"/>
        <v>#REF!</v>
      </c>
      <c r="AF53" s="191"/>
    </row>
    <row r="54" spans="1:32" ht="16.5" customHeight="1">
      <c r="A54" s="190"/>
      <c r="B54" s="208">
        <v>43</v>
      </c>
      <c r="C54" s="209">
        <f>'DATA PESERTA DIDIK'!D48</f>
        <v>0</v>
      </c>
      <c r="D54" s="214"/>
      <c r="E54" s="215"/>
      <c r="F54" s="215"/>
      <c r="G54" s="215"/>
      <c r="H54" s="215"/>
      <c r="I54" s="215"/>
      <c r="J54" s="215"/>
      <c r="K54" s="215"/>
      <c r="L54" s="215"/>
      <c r="M54" s="215"/>
      <c r="N54" s="215"/>
      <c r="O54" s="215"/>
      <c r="P54" s="215"/>
      <c r="Q54" s="215"/>
      <c r="R54" s="215"/>
      <c r="S54" s="215"/>
      <c r="T54" s="215"/>
      <c r="U54" s="215"/>
      <c r="V54" s="215"/>
      <c r="W54" s="215"/>
      <c r="X54" s="216">
        <f t="shared" si="0"/>
        <v>0</v>
      </c>
      <c r="Y54" s="190"/>
      <c r="Z54" s="191" t="e">
        <f t="shared" si="1"/>
        <v>#N/A</v>
      </c>
      <c r="AA54" s="191">
        <f t="shared" si="2"/>
        <v>0</v>
      </c>
      <c r="AB54" s="191" t="e">
        <f t="shared" si="3"/>
        <v>#N/A</v>
      </c>
      <c r="AC54" s="191" t="e">
        <f t="shared" si="4"/>
        <v>#N/A</v>
      </c>
      <c r="AD54" s="191">
        <f t="shared" si="5"/>
        <v>0</v>
      </c>
      <c r="AE54" s="191" t="e">
        <f t="shared" si="6"/>
        <v>#N/A</v>
      </c>
      <c r="AF54" s="191"/>
    </row>
    <row r="55" spans="1:32" ht="16.5" customHeight="1">
      <c r="A55" s="190"/>
      <c r="B55" s="208">
        <v>44</v>
      </c>
      <c r="C55" s="209">
        <f>'DATA PESERTA DIDIK'!D49</f>
        <v>0</v>
      </c>
      <c r="D55" s="214"/>
      <c r="E55" s="215"/>
      <c r="F55" s="215"/>
      <c r="G55" s="215"/>
      <c r="H55" s="215"/>
      <c r="I55" s="215"/>
      <c r="J55" s="215"/>
      <c r="K55" s="215"/>
      <c r="L55" s="215"/>
      <c r="M55" s="215"/>
      <c r="N55" s="215"/>
      <c r="O55" s="215"/>
      <c r="P55" s="215"/>
      <c r="Q55" s="215"/>
      <c r="R55" s="215"/>
      <c r="S55" s="215"/>
      <c r="T55" s="215"/>
      <c r="U55" s="215"/>
      <c r="V55" s="215"/>
      <c r="W55" s="215"/>
      <c r="X55" s="216">
        <f t="shared" si="0"/>
        <v>0</v>
      </c>
      <c r="Y55" s="190"/>
      <c r="Z55" s="191" t="e">
        <f t="shared" si="1"/>
        <v>#N/A</v>
      </c>
      <c r="AA55" s="191">
        <f t="shared" si="2"/>
        <v>0</v>
      </c>
      <c r="AB55" s="191" t="e">
        <f t="shared" si="3"/>
        <v>#N/A</v>
      </c>
      <c r="AC55" s="191" t="e">
        <f t="shared" si="4"/>
        <v>#N/A</v>
      </c>
      <c r="AD55" s="191">
        <f t="shared" si="5"/>
        <v>0</v>
      </c>
      <c r="AE55" s="191" t="e">
        <f t="shared" si="6"/>
        <v>#N/A</v>
      </c>
      <c r="AF55" s="191"/>
    </row>
    <row r="56" spans="1:32" ht="16.5" customHeight="1">
      <c r="A56" s="190"/>
      <c r="B56" s="208">
        <v>45</v>
      </c>
      <c r="C56" s="209">
        <f>'DATA PESERTA DIDIK'!D50</f>
        <v>0</v>
      </c>
      <c r="D56" s="214"/>
      <c r="E56" s="215"/>
      <c r="F56" s="215"/>
      <c r="G56" s="215"/>
      <c r="H56" s="215"/>
      <c r="I56" s="215"/>
      <c r="J56" s="215"/>
      <c r="K56" s="215"/>
      <c r="L56" s="215"/>
      <c r="M56" s="215"/>
      <c r="N56" s="215"/>
      <c r="O56" s="215"/>
      <c r="P56" s="215"/>
      <c r="Q56" s="215"/>
      <c r="R56" s="215"/>
      <c r="S56" s="215"/>
      <c r="T56" s="215"/>
      <c r="U56" s="215"/>
      <c r="V56" s="215"/>
      <c r="W56" s="215"/>
      <c r="X56" s="216">
        <f t="shared" si="0"/>
        <v>0</v>
      </c>
      <c r="Y56" s="190"/>
      <c r="Z56" s="191" t="e">
        <f t="shared" si="1"/>
        <v>#N/A</v>
      </c>
      <c r="AA56" s="191">
        <f t="shared" si="2"/>
        <v>0</v>
      </c>
      <c r="AB56" s="191" t="e">
        <f t="shared" si="3"/>
        <v>#N/A</v>
      </c>
      <c r="AC56" s="191" t="e">
        <f t="shared" si="4"/>
        <v>#N/A</v>
      </c>
      <c r="AD56" s="191">
        <f t="shared" si="5"/>
        <v>0</v>
      </c>
      <c r="AE56" s="191" t="e">
        <f t="shared" si="6"/>
        <v>#N/A</v>
      </c>
      <c r="AF56" s="191"/>
    </row>
    <row r="57" spans="1:32" ht="16.5" customHeight="1">
      <c r="A57" s="190"/>
      <c r="B57" s="208">
        <v>46</v>
      </c>
      <c r="C57" s="209">
        <f>'DATA PESERTA DIDIK'!D51</f>
        <v>0</v>
      </c>
      <c r="D57" s="214"/>
      <c r="E57" s="215"/>
      <c r="F57" s="215"/>
      <c r="G57" s="215"/>
      <c r="H57" s="215"/>
      <c r="I57" s="215"/>
      <c r="J57" s="215"/>
      <c r="K57" s="215"/>
      <c r="L57" s="215"/>
      <c r="M57" s="215"/>
      <c r="N57" s="215"/>
      <c r="O57" s="215"/>
      <c r="P57" s="215"/>
      <c r="Q57" s="215"/>
      <c r="R57" s="215"/>
      <c r="S57" s="215"/>
      <c r="T57" s="215"/>
      <c r="U57" s="215"/>
      <c r="V57" s="215"/>
      <c r="W57" s="215"/>
      <c r="X57" s="216">
        <f t="shared" si="0"/>
        <v>0</v>
      </c>
      <c r="Y57" s="190"/>
      <c r="Z57" s="191" t="e">
        <f t="shared" si="1"/>
        <v>#N/A</v>
      </c>
      <c r="AA57" s="191">
        <f t="shared" si="2"/>
        <v>0</v>
      </c>
      <c r="AB57" s="191" t="e">
        <f t="shared" si="3"/>
        <v>#N/A</v>
      </c>
      <c r="AC57" s="191" t="e">
        <f t="shared" si="4"/>
        <v>#N/A</v>
      </c>
      <c r="AD57" s="191">
        <f t="shared" si="5"/>
        <v>0</v>
      </c>
      <c r="AE57" s="191" t="e">
        <f t="shared" si="6"/>
        <v>#N/A</v>
      </c>
      <c r="AF57" s="191"/>
    </row>
    <row r="58" spans="1:32" ht="16.5" customHeight="1">
      <c r="A58" s="190"/>
      <c r="B58" s="208">
        <v>47</v>
      </c>
      <c r="C58" s="209">
        <f>'DATA PESERTA DIDIK'!D52</f>
        <v>0</v>
      </c>
      <c r="D58" s="214"/>
      <c r="E58" s="215"/>
      <c r="F58" s="215"/>
      <c r="G58" s="215"/>
      <c r="H58" s="215"/>
      <c r="I58" s="215"/>
      <c r="J58" s="215"/>
      <c r="K58" s="215"/>
      <c r="L58" s="215"/>
      <c r="M58" s="215"/>
      <c r="N58" s="215"/>
      <c r="O58" s="215"/>
      <c r="P58" s="215"/>
      <c r="Q58" s="215"/>
      <c r="R58" s="215"/>
      <c r="S58" s="215"/>
      <c r="T58" s="215"/>
      <c r="U58" s="215"/>
      <c r="V58" s="215"/>
      <c r="W58" s="215"/>
      <c r="X58" s="216">
        <f t="shared" si="0"/>
        <v>0</v>
      </c>
      <c r="Y58" s="190"/>
      <c r="Z58" s="191" t="e">
        <f t="shared" si="1"/>
        <v>#N/A</v>
      </c>
      <c r="AA58" s="191">
        <f t="shared" si="2"/>
        <v>0</v>
      </c>
      <c r="AB58" s="191" t="e">
        <f t="shared" si="3"/>
        <v>#N/A</v>
      </c>
      <c r="AC58" s="191" t="e">
        <f t="shared" si="4"/>
        <v>#N/A</v>
      </c>
      <c r="AD58" s="191">
        <f t="shared" si="5"/>
        <v>0</v>
      </c>
      <c r="AE58" s="191" t="e">
        <f t="shared" si="6"/>
        <v>#N/A</v>
      </c>
      <c r="AF58" s="191"/>
    </row>
    <row r="59" spans="1:32" ht="16.5" customHeight="1">
      <c r="A59" s="190"/>
      <c r="B59" s="208">
        <v>48</v>
      </c>
      <c r="C59" s="209">
        <f>'DATA PESERTA DIDIK'!D53</f>
        <v>0</v>
      </c>
      <c r="D59" s="214"/>
      <c r="E59" s="215"/>
      <c r="F59" s="215"/>
      <c r="G59" s="215"/>
      <c r="H59" s="215"/>
      <c r="I59" s="215"/>
      <c r="J59" s="215"/>
      <c r="K59" s="215"/>
      <c r="L59" s="215"/>
      <c r="M59" s="215"/>
      <c r="N59" s="215"/>
      <c r="O59" s="215"/>
      <c r="P59" s="215"/>
      <c r="Q59" s="215"/>
      <c r="R59" s="215"/>
      <c r="S59" s="215"/>
      <c r="T59" s="215"/>
      <c r="U59" s="215"/>
      <c r="V59" s="215"/>
      <c r="W59" s="215"/>
      <c r="X59" s="216">
        <f t="shared" si="0"/>
        <v>0</v>
      </c>
      <c r="Y59" s="190"/>
      <c r="Z59" s="191" t="e">
        <f t="shared" si="1"/>
        <v>#N/A</v>
      </c>
      <c r="AA59" s="191">
        <f t="shared" si="2"/>
        <v>0</v>
      </c>
      <c r="AB59" s="191" t="e">
        <f t="shared" si="3"/>
        <v>#N/A</v>
      </c>
      <c r="AC59" s="191" t="e">
        <f t="shared" si="4"/>
        <v>#N/A</v>
      </c>
      <c r="AD59" s="191">
        <f t="shared" si="5"/>
        <v>0</v>
      </c>
      <c r="AE59" s="191" t="e">
        <f t="shared" si="6"/>
        <v>#N/A</v>
      </c>
      <c r="AF59" s="191"/>
    </row>
    <row r="60" spans="1:32" ht="16.5" customHeight="1">
      <c r="A60" s="190"/>
      <c r="B60" s="208">
        <v>49</v>
      </c>
      <c r="C60" s="209">
        <f>'DATA PESERTA DIDIK'!D54</f>
        <v>0</v>
      </c>
      <c r="D60" s="214"/>
      <c r="E60" s="215"/>
      <c r="F60" s="215"/>
      <c r="G60" s="215"/>
      <c r="H60" s="215"/>
      <c r="I60" s="215"/>
      <c r="J60" s="215"/>
      <c r="K60" s="215"/>
      <c r="L60" s="215"/>
      <c r="M60" s="215"/>
      <c r="N60" s="215"/>
      <c r="O60" s="215"/>
      <c r="P60" s="215"/>
      <c r="Q60" s="215"/>
      <c r="R60" s="215"/>
      <c r="S60" s="215"/>
      <c r="T60" s="215"/>
      <c r="U60" s="215"/>
      <c r="V60" s="215"/>
      <c r="W60" s="215"/>
      <c r="X60" s="216">
        <f t="shared" si="0"/>
        <v>0</v>
      </c>
      <c r="Y60" s="190"/>
      <c r="Z60" s="191" t="e">
        <f t="shared" si="1"/>
        <v>#N/A</v>
      </c>
      <c r="AA60" s="191">
        <f t="shared" si="2"/>
        <v>0</v>
      </c>
      <c r="AB60" s="191" t="e">
        <f t="shared" si="3"/>
        <v>#N/A</v>
      </c>
      <c r="AC60" s="191" t="e">
        <f t="shared" si="4"/>
        <v>#N/A</v>
      </c>
      <c r="AD60" s="191">
        <f t="shared" si="5"/>
        <v>0</v>
      </c>
      <c r="AE60" s="191" t="e">
        <f t="shared" si="6"/>
        <v>#N/A</v>
      </c>
      <c r="AF60" s="191"/>
    </row>
    <row r="61" spans="1:32" ht="16.5" customHeight="1">
      <c r="A61" s="190"/>
      <c r="B61" s="208">
        <v>50</v>
      </c>
      <c r="C61" s="209">
        <f>'DATA PESERTA DIDIK'!D55</f>
        <v>0</v>
      </c>
      <c r="D61" s="217"/>
      <c r="E61" s="218"/>
      <c r="F61" s="218"/>
      <c r="G61" s="218"/>
      <c r="H61" s="218"/>
      <c r="I61" s="218"/>
      <c r="J61" s="218"/>
      <c r="K61" s="218"/>
      <c r="L61" s="218"/>
      <c r="M61" s="218"/>
      <c r="N61" s="218"/>
      <c r="O61" s="218"/>
      <c r="P61" s="218"/>
      <c r="Q61" s="218"/>
      <c r="R61" s="218"/>
      <c r="S61" s="218"/>
      <c r="T61" s="218"/>
      <c r="U61" s="218"/>
      <c r="V61" s="218"/>
      <c r="W61" s="218"/>
      <c r="X61" s="219">
        <f t="shared" si="0"/>
        <v>0</v>
      </c>
      <c r="Y61" s="190"/>
      <c r="Z61" s="191" t="e">
        <f t="shared" si="1"/>
        <v>#N/A</v>
      </c>
      <c r="AA61" s="191">
        <f t="shared" si="2"/>
        <v>0</v>
      </c>
      <c r="AB61" s="191" t="e">
        <f t="shared" si="3"/>
        <v>#N/A</v>
      </c>
      <c r="AC61" s="191" t="e">
        <f t="shared" si="4"/>
        <v>#N/A</v>
      </c>
      <c r="AD61" s="191">
        <f t="shared" si="5"/>
        <v>0</v>
      </c>
      <c r="AE61" s="191" t="e">
        <f t="shared" si="6"/>
        <v>#N/A</v>
      </c>
      <c r="AF61" s="191"/>
    </row>
    <row r="62" spans="1:32" ht="16.5" customHeight="1">
      <c r="A62" s="190"/>
      <c r="B62" s="535" t="s">
        <v>324</v>
      </c>
      <c r="C62" s="463"/>
      <c r="D62" s="264">
        <f t="shared" ref="D62:W62" si="8">IFERROR(AVERAGE(D12:D61),0)</f>
        <v>0</v>
      </c>
      <c r="E62" s="264">
        <f t="shared" si="8"/>
        <v>0</v>
      </c>
      <c r="F62" s="264">
        <f t="shared" si="8"/>
        <v>0</v>
      </c>
      <c r="G62" s="264">
        <f t="shared" si="8"/>
        <v>0</v>
      </c>
      <c r="H62" s="264">
        <f t="shared" si="8"/>
        <v>0</v>
      </c>
      <c r="I62" s="264">
        <f t="shared" si="8"/>
        <v>0</v>
      </c>
      <c r="J62" s="264">
        <f t="shared" si="8"/>
        <v>0</v>
      </c>
      <c r="K62" s="264">
        <f t="shared" si="8"/>
        <v>0</v>
      </c>
      <c r="L62" s="264">
        <f t="shared" si="8"/>
        <v>0</v>
      </c>
      <c r="M62" s="264">
        <f t="shared" si="8"/>
        <v>0</v>
      </c>
      <c r="N62" s="264">
        <f t="shared" si="8"/>
        <v>0</v>
      </c>
      <c r="O62" s="264">
        <f t="shared" si="8"/>
        <v>0</v>
      </c>
      <c r="P62" s="264">
        <f t="shared" si="8"/>
        <v>0</v>
      </c>
      <c r="Q62" s="264">
        <f t="shared" si="8"/>
        <v>0</v>
      </c>
      <c r="R62" s="264">
        <f t="shared" si="8"/>
        <v>0</v>
      </c>
      <c r="S62" s="264">
        <f t="shared" si="8"/>
        <v>0</v>
      </c>
      <c r="T62" s="264">
        <f t="shared" si="8"/>
        <v>0</v>
      </c>
      <c r="U62" s="264">
        <f t="shared" si="8"/>
        <v>0</v>
      </c>
      <c r="V62" s="264">
        <f t="shared" si="8"/>
        <v>0</v>
      </c>
      <c r="W62" s="264">
        <f t="shared" si="8"/>
        <v>0</v>
      </c>
      <c r="X62" s="221"/>
      <c r="Y62" s="190"/>
      <c r="Z62" s="191"/>
      <c r="AA62" s="191"/>
      <c r="AB62" s="191"/>
      <c r="AC62" s="191"/>
      <c r="AD62" s="191"/>
      <c r="AE62" s="191"/>
      <c r="AF62" s="191"/>
    </row>
    <row r="63" spans="1:32" ht="16.5" customHeight="1">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1"/>
      <c r="AA63" s="191"/>
      <c r="AB63" s="191"/>
      <c r="AC63" s="191"/>
      <c r="AD63" s="191"/>
      <c r="AE63" s="191"/>
      <c r="AF63" s="191"/>
    </row>
    <row r="64" spans="1:3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9">
    <mergeCell ref="Z10:AB10"/>
    <mergeCell ref="AC10:AE10"/>
    <mergeCell ref="C8:C11"/>
    <mergeCell ref="B62:C62"/>
    <mergeCell ref="A3:Y3"/>
    <mergeCell ref="B8:B11"/>
    <mergeCell ref="X8:X11"/>
    <mergeCell ref="D8:W8"/>
    <mergeCell ref="D9:W9"/>
  </mergeCell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265"/>
  <sheetViews>
    <sheetView workbookViewId="0"/>
  </sheetViews>
  <sheetFormatPr defaultColWidth="14.42578125" defaultRowHeight="15" customHeight="1"/>
  <cols>
    <col min="1" max="1" width="6.28515625" customWidth="1"/>
    <col min="2" max="2" width="5.28515625" customWidth="1"/>
    <col min="3" max="3" width="44.28515625" customWidth="1"/>
    <col min="4" max="19" width="9.42578125" customWidth="1"/>
    <col min="20" max="20" width="4.140625" customWidth="1"/>
    <col min="21" max="80" width="7.28515625" hidden="1" customWidth="1"/>
    <col min="81" max="82" width="71.5703125" hidden="1" customWidth="1"/>
  </cols>
  <sheetData>
    <row r="1" spans="1:82" ht="13.5" customHeight="1">
      <c r="A1" s="190"/>
      <c r="B1" s="190"/>
      <c r="C1" s="190"/>
      <c r="D1" s="223"/>
      <c r="E1" s="223"/>
      <c r="F1" s="223"/>
      <c r="G1" s="223"/>
      <c r="H1" s="223"/>
      <c r="I1" s="223"/>
      <c r="J1" s="223"/>
      <c r="K1" s="223"/>
      <c r="L1" s="223"/>
      <c r="M1" s="223"/>
      <c r="N1" s="200"/>
      <c r="O1" s="224"/>
      <c r="P1" s="224"/>
      <c r="Q1" s="200"/>
      <c r="R1" s="200"/>
      <c r="S1" s="190"/>
      <c r="T1" s="19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6"/>
      <c r="CD1" s="226"/>
    </row>
    <row r="2" spans="1:82" ht="13.5" customHeight="1">
      <c r="A2" s="190"/>
      <c r="B2" s="190"/>
      <c r="C2" s="190"/>
      <c r="D2" s="223"/>
      <c r="E2" s="223"/>
      <c r="F2" s="223"/>
      <c r="G2" s="223"/>
      <c r="H2" s="223"/>
      <c r="I2" s="223"/>
      <c r="J2" s="223"/>
      <c r="K2" s="223"/>
      <c r="L2" s="223"/>
      <c r="M2" s="223"/>
      <c r="N2" s="200"/>
      <c r="O2" s="224"/>
      <c r="P2" s="224"/>
      <c r="Q2" s="200"/>
      <c r="R2" s="200"/>
      <c r="S2" s="190"/>
      <c r="T2" s="190"/>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6"/>
      <c r="CD2" s="226"/>
    </row>
    <row r="3" spans="1:82" ht="27" customHeight="1">
      <c r="A3" s="536" t="s">
        <v>339</v>
      </c>
      <c r="B3" s="510"/>
      <c r="C3" s="510"/>
      <c r="D3" s="510"/>
      <c r="E3" s="510"/>
      <c r="F3" s="510"/>
      <c r="G3" s="510"/>
      <c r="H3" s="510"/>
      <c r="I3" s="510"/>
      <c r="J3" s="510"/>
      <c r="K3" s="510"/>
      <c r="L3" s="510"/>
      <c r="M3" s="510"/>
      <c r="N3" s="510"/>
      <c r="O3" s="510"/>
      <c r="P3" s="510"/>
      <c r="Q3" s="510"/>
      <c r="R3" s="510"/>
      <c r="S3" s="510"/>
      <c r="T3" s="50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226"/>
    </row>
    <row r="4" spans="1:82" ht="13.5" customHeight="1">
      <c r="A4" s="190"/>
      <c r="B4" s="190"/>
      <c r="C4" s="190"/>
      <c r="D4" s="223"/>
      <c r="E4" s="223"/>
      <c r="F4" s="223"/>
      <c r="G4" s="223"/>
      <c r="H4" s="223"/>
      <c r="I4" s="223"/>
      <c r="J4" s="223"/>
      <c r="K4" s="223"/>
      <c r="L4" s="223"/>
      <c r="M4" s="223"/>
      <c r="N4" s="200"/>
      <c r="O4" s="224"/>
      <c r="P4" s="224"/>
      <c r="Q4" s="200"/>
      <c r="R4" s="200"/>
      <c r="S4" s="190"/>
      <c r="T4" s="190"/>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6"/>
      <c r="CD4" s="226"/>
    </row>
    <row r="5" spans="1:82" ht="13.5" customHeight="1">
      <c r="A5" s="543" t="str">
        <f>HOME!E48</f>
        <v>Mulok 5</v>
      </c>
      <c r="B5" s="510"/>
      <c r="C5" s="510"/>
      <c r="D5" s="510"/>
      <c r="E5" s="510"/>
      <c r="F5" s="510"/>
      <c r="G5" s="510"/>
      <c r="H5" s="510"/>
      <c r="I5" s="510"/>
      <c r="J5" s="510"/>
      <c r="K5" s="510"/>
      <c r="L5" s="510"/>
      <c r="M5" s="510"/>
      <c r="N5" s="510"/>
      <c r="O5" s="510"/>
      <c r="P5" s="510"/>
      <c r="Q5" s="510"/>
      <c r="R5" s="510"/>
      <c r="S5" s="508"/>
      <c r="T5" s="227"/>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6"/>
      <c r="CD5" s="226"/>
    </row>
    <row r="6" spans="1:82" ht="16.5">
      <c r="A6" s="190"/>
      <c r="B6" s="190"/>
      <c r="C6" s="190"/>
      <c r="D6" s="223"/>
      <c r="E6" s="223"/>
      <c r="F6" s="223"/>
      <c r="G6" s="223"/>
      <c r="H6" s="223"/>
      <c r="I6" s="223"/>
      <c r="J6" s="223"/>
      <c r="K6" s="223"/>
      <c r="L6" s="223"/>
      <c r="M6" s="223"/>
      <c r="N6" s="200"/>
      <c r="O6" s="224"/>
      <c r="P6" s="224"/>
      <c r="Q6" s="200"/>
      <c r="R6" s="200"/>
      <c r="S6" s="190"/>
      <c r="T6" s="190"/>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6"/>
      <c r="CD6" s="226"/>
    </row>
    <row r="7" spans="1:82" ht="13.5" customHeight="1">
      <c r="A7" s="228"/>
      <c r="B7" s="228" t="s">
        <v>340</v>
      </c>
      <c r="C7" s="228"/>
      <c r="D7" s="229"/>
      <c r="E7" s="229"/>
      <c r="F7" s="229"/>
      <c r="G7" s="229"/>
      <c r="H7" s="229"/>
      <c r="I7" s="229"/>
      <c r="J7" s="229"/>
      <c r="K7" s="229"/>
      <c r="L7" s="229"/>
      <c r="M7" s="229"/>
      <c r="N7" s="230"/>
      <c r="O7" s="231"/>
      <c r="P7" s="231"/>
      <c r="Q7" s="230"/>
      <c r="R7" s="230"/>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6"/>
      <c r="CD7" s="226"/>
    </row>
    <row r="8" spans="1:82" ht="13.5" customHeight="1">
      <c r="A8" s="228"/>
      <c r="B8" s="232">
        <v>1</v>
      </c>
      <c r="C8" s="232" t="s">
        <v>341</v>
      </c>
      <c r="D8" s="229"/>
      <c r="E8" s="229"/>
      <c r="F8" s="229"/>
      <c r="G8" s="229"/>
      <c r="H8" s="229"/>
      <c r="I8" s="229"/>
      <c r="J8" s="229"/>
      <c r="K8" s="229"/>
      <c r="L8" s="229"/>
      <c r="M8" s="229"/>
      <c r="N8" s="230"/>
      <c r="O8" s="231"/>
      <c r="P8" s="231"/>
      <c r="Q8" s="230"/>
      <c r="R8" s="230"/>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6"/>
      <c r="CD8" s="226"/>
    </row>
    <row r="9" spans="1:82" ht="13.5" customHeight="1">
      <c r="A9" s="228"/>
      <c r="B9" s="232">
        <v>2</v>
      </c>
      <c r="C9" s="232" t="s">
        <v>342</v>
      </c>
      <c r="D9" s="229"/>
      <c r="E9" s="229"/>
      <c r="F9" s="229"/>
      <c r="G9" s="229"/>
      <c r="H9" s="229"/>
      <c r="I9" s="229"/>
      <c r="J9" s="229"/>
      <c r="K9" s="229"/>
      <c r="L9" s="229"/>
      <c r="M9" s="229"/>
      <c r="N9" s="230"/>
      <c r="O9" s="231"/>
      <c r="P9" s="231"/>
      <c r="Q9" s="230"/>
      <c r="R9" s="230"/>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6"/>
      <c r="CD9" s="226"/>
    </row>
    <row r="10" spans="1:82" ht="13.5" customHeight="1">
      <c r="A10" s="228"/>
      <c r="B10" s="232">
        <v>3</v>
      </c>
      <c r="C10" s="232" t="s">
        <v>343</v>
      </c>
      <c r="D10" s="229"/>
      <c r="E10" s="229"/>
      <c r="F10" s="229"/>
      <c r="G10" s="229"/>
      <c r="H10" s="229"/>
      <c r="I10" s="229"/>
      <c r="J10" s="229"/>
      <c r="K10" s="229"/>
      <c r="L10" s="229"/>
      <c r="M10" s="229"/>
      <c r="N10" s="230"/>
      <c r="O10" s="231"/>
      <c r="P10" s="231"/>
      <c r="Q10" s="230"/>
      <c r="R10" s="230"/>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6"/>
      <c r="CD10" s="226"/>
    </row>
    <row r="11" spans="1:82" ht="13.5" customHeight="1">
      <c r="A11" s="228"/>
      <c r="B11" s="232">
        <v>4</v>
      </c>
      <c r="C11" s="232" t="s">
        <v>344</v>
      </c>
      <c r="D11" s="229"/>
      <c r="E11" s="233"/>
      <c r="F11" s="234" t="s">
        <v>345</v>
      </c>
      <c r="G11" s="235">
        <v>2</v>
      </c>
      <c r="H11" s="236" t="s">
        <v>346</v>
      </c>
      <c r="I11" s="235">
        <v>1</v>
      </c>
      <c r="J11" s="229"/>
      <c r="K11" s="229"/>
      <c r="L11" s="229"/>
      <c r="M11" s="229"/>
      <c r="N11" s="230"/>
      <c r="O11" s="231"/>
      <c r="P11" s="231"/>
      <c r="Q11" s="230"/>
      <c r="R11" s="230"/>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6"/>
      <c r="CD11" s="226"/>
    </row>
    <row r="12" spans="1:82" ht="13.5" customHeight="1">
      <c r="A12" s="190"/>
      <c r="B12" s="190"/>
      <c r="C12" s="190"/>
      <c r="D12" s="223"/>
      <c r="E12" s="223"/>
      <c r="F12" s="223"/>
      <c r="G12" s="223"/>
      <c r="H12" s="223"/>
      <c r="I12" s="223"/>
      <c r="J12" s="223"/>
      <c r="K12" s="223"/>
      <c r="L12" s="223"/>
      <c r="M12" s="223"/>
      <c r="N12" s="200"/>
      <c r="O12" s="224"/>
      <c r="P12" s="224"/>
      <c r="Q12" s="200"/>
      <c r="R12" s="200"/>
      <c r="S12" s="190"/>
      <c r="T12" s="190"/>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6"/>
      <c r="CD12" s="226"/>
    </row>
    <row r="13" spans="1:82" ht="18.75" customHeight="1">
      <c r="A13" s="190"/>
      <c r="B13" s="544" t="s">
        <v>115</v>
      </c>
      <c r="C13" s="544" t="s">
        <v>347</v>
      </c>
      <c r="D13" s="551" t="s">
        <v>348</v>
      </c>
      <c r="E13" s="465"/>
      <c r="F13" s="465"/>
      <c r="G13" s="465"/>
      <c r="H13" s="465"/>
      <c r="I13" s="465"/>
      <c r="J13" s="465"/>
      <c r="K13" s="465"/>
      <c r="L13" s="465"/>
      <c r="M13" s="465"/>
      <c r="N13" s="463"/>
      <c r="O13" s="552" t="s">
        <v>349</v>
      </c>
      <c r="P13" s="486"/>
      <c r="Q13" s="475"/>
      <c r="R13" s="553" t="s">
        <v>298</v>
      </c>
      <c r="S13" s="190"/>
      <c r="T13" s="190"/>
      <c r="U13" s="548" t="s">
        <v>350</v>
      </c>
      <c r="V13" s="510"/>
      <c r="W13" s="510"/>
      <c r="X13" s="510"/>
      <c r="Y13" s="510"/>
      <c r="Z13" s="510"/>
      <c r="AA13" s="510"/>
      <c r="AB13" s="510"/>
      <c r="AC13" s="510"/>
      <c r="AD13" s="508"/>
      <c r="AE13" s="545" t="s">
        <v>351</v>
      </c>
      <c r="AF13" s="510"/>
      <c r="AG13" s="510"/>
      <c r="AH13" s="510"/>
      <c r="AI13" s="510"/>
      <c r="AJ13" s="510"/>
      <c r="AK13" s="510"/>
      <c r="AL13" s="510"/>
      <c r="AM13" s="510"/>
      <c r="AN13" s="508"/>
      <c r="AO13" s="554" t="s">
        <v>352</v>
      </c>
      <c r="AP13" s="510"/>
      <c r="AQ13" s="510"/>
      <c r="AR13" s="510"/>
      <c r="AS13" s="510"/>
      <c r="AT13" s="510"/>
      <c r="AU13" s="510"/>
      <c r="AV13" s="510"/>
      <c r="AW13" s="510"/>
      <c r="AX13" s="508"/>
      <c r="AY13" s="548" t="s">
        <v>353</v>
      </c>
      <c r="AZ13" s="510"/>
      <c r="BA13" s="510"/>
      <c r="BB13" s="510"/>
      <c r="BC13" s="510"/>
      <c r="BD13" s="510"/>
      <c r="BE13" s="510"/>
      <c r="BF13" s="510"/>
      <c r="BG13" s="510"/>
      <c r="BH13" s="508"/>
      <c r="BI13" s="545" t="s">
        <v>354</v>
      </c>
      <c r="BJ13" s="510"/>
      <c r="BK13" s="510"/>
      <c r="BL13" s="510"/>
      <c r="BM13" s="510"/>
      <c r="BN13" s="510"/>
      <c r="BO13" s="510"/>
      <c r="BP13" s="510"/>
      <c r="BQ13" s="510"/>
      <c r="BR13" s="508"/>
      <c r="BS13" s="554" t="s">
        <v>352</v>
      </c>
      <c r="BT13" s="510"/>
      <c r="BU13" s="510"/>
      <c r="BV13" s="510"/>
      <c r="BW13" s="510"/>
      <c r="BX13" s="510"/>
      <c r="BY13" s="510"/>
      <c r="BZ13" s="510"/>
      <c r="CA13" s="510"/>
      <c r="CB13" s="508"/>
      <c r="CC13" s="542" t="s">
        <v>355</v>
      </c>
      <c r="CD13" s="542" t="s">
        <v>356</v>
      </c>
    </row>
    <row r="14" spans="1:82" ht="24" customHeight="1">
      <c r="A14" s="190"/>
      <c r="B14" s="482"/>
      <c r="C14" s="482"/>
      <c r="D14" s="239" t="s">
        <v>357</v>
      </c>
      <c r="E14" s="239" t="s">
        <v>358</v>
      </c>
      <c r="F14" s="239" t="s">
        <v>359</v>
      </c>
      <c r="G14" s="239" t="s">
        <v>360</v>
      </c>
      <c r="H14" s="239" t="s">
        <v>361</v>
      </c>
      <c r="I14" s="239" t="s">
        <v>362</v>
      </c>
      <c r="J14" s="239" t="s">
        <v>363</v>
      </c>
      <c r="K14" s="239" t="s">
        <v>364</v>
      </c>
      <c r="L14" s="239" t="s">
        <v>365</v>
      </c>
      <c r="M14" s="239" t="s">
        <v>366</v>
      </c>
      <c r="N14" s="553" t="s">
        <v>367</v>
      </c>
      <c r="O14" s="476"/>
      <c r="P14" s="471"/>
      <c r="Q14" s="472"/>
      <c r="R14" s="482"/>
      <c r="S14" s="190"/>
      <c r="T14" s="190"/>
      <c r="U14" s="240"/>
      <c r="V14" s="240"/>
      <c r="W14" s="240"/>
      <c r="X14" s="240"/>
      <c r="Y14" s="240"/>
      <c r="Z14" s="240"/>
      <c r="AA14" s="240"/>
      <c r="AB14" s="240"/>
      <c r="AC14" s="240"/>
      <c r="AD14" s="240"/>
      <c r="AE14" s="241">
        <v>1</v>
      </c>
      <c r="AF14" s="241">
        <v>2</v>
      </c>
      <c r="AG14" s="241">
        <v>3</v>
      </c>
      <c r="AH14" s="241">
        <v>4</v>
      </c>
      <c r="AI14" s="241">
        <v>5</v>
      </c>
      <c r="AJ14" s="241">
        <v>6</v>
      </c>
      <c r="AK14" s="241">
        <v>7</v>
      </c>
      <c r="AL14" s="241">
        <v>8</v>
      </c>
      <c r="AM14" s="241">
        <v>9</v>
      </c>
      <c r="AN14" s="241">
        <v>10</v>
      </c>
      <c r="AO14" s="242"/>
      <c r="AP14" s="242"/>
      <c r="AQ14" s="242"/>
      <c r="AR14" s="242"/>
      <c r="AS14" s="242"/>
      <c r="AT14" s="242"/>
      <c r="AU14" s="242"/>
      <c r="AV14" s="242"/>
      <c r="AW14" s="242"/>
      <c r="AX14" s="242"/>
      <c r="AY14" s="240"/>
      <c r="AZ14" s="240"/>
      <c r="BA14" s="240"/>
      <c r="BB14" s="240"/>
      <c r="BC14" s="240"/>
      <c r="BD14" s="240"/>
      <c r="BE14" s="240"/>
      <c r="BF14" s="240"/>
      <c r="BG14" s="240"/>
      <c r="BH14" s="240"/>
      <c r="BI14" s="241">
        <v>1</v>
      </c>
      <c r="BJ14" s="241">
        <v>2</v>
      </c>
      <c r="BK14" s="241">
        <v>3</v>
      </c>
      <c r="BL14" s="241">
        <v>4</v>
      </c>
      <c r="BM14" s="241">
        <v>5</v>
      </c>
      <c r="BN14" s="241">
        <v>6</v>
      </c>
      <c r="BO14" s="241">
        <v>7</v>
      </c>
      <c r="BP14" s="241">
        <v>8</v>
      </c>
      <c r="BQ14" s="241">
        <v>9</v>
      </c>
      <c r="BR14" s="241">
        <v>10</v>
      </c>
      <c r="BS14" s="242"/>
      <c r="BT14" s="242"/>
      <c r="BU14" s="242"/>
      <c r="BV14" s="242"/>
      <c r="BW14" s="242"/>
      <c r="BX14" s="242"/>
      <c r="BY14" s="242"/>
      <c r="BZ14" s="242"/>
      <c r="CA14" s="242"/>
      <c r="CB14" s="242"/>
      <c r="CC14" s="454"/>
      <c r="CD14" s="454"/>
    </row>
    <row r="15" spans="1:82" ht="46.5" customHeight="1">
      <c r="A15" s="190"/>
      <c r="B15" s="456"/>
      <c r="C15" s="456"/>
      <c r="D15" s="243">
        <f>'TP MULOK5'!E9</f>
        <v>0</v>
      </c>
      <c r="E15" s="243">
        <f>'TP MULOK5'!E10</f>
        <v>0</v>
      </c>
      <c r="F15" s="243">
        <f>'TP MULOK5'!E11</f>
        <v>0</v>
      </c>
      <c r="G15" s="243">
        <f>'TP MULOK5'!E12</f>
        <v>0</v>
      </c>
      <c r="H15" s="243">
        <f>'TP MULOK5'!E13</f>
        <v>0</v>
      </c>
      <c r="I15" s="243">
        <f>'TP MULOK5'!E14</f>
        <v>0</v>
      </c>
      <c r="J15" s="243">
        <f>'TP MULOK5'!E15</f>
        <v>0</v>
      </c>
      <c r="K15" s="243">
        <f>'TP MULOK5'!E16</f>
        <v>0</v>
      </c>
      <c r="L15" s="243">
        <f>'TP MULOK5'!E17</f>
        <v>0</v>
      </c>
      <c r="M15" s="243">
        <f>'TP MULOK5'!E18</f>
        <v>0</v>
      </c>
      <c r="N15" s="456"/>
      <c r="O15" s="243" t="s">
        <v>368</v>
      </c>
      <c r="P15" s="243" t="s">
        <v>369</v>
      </c>
      <c r="Q15" s="239" t="s">
        <v>370</v>
      </c>
      <c r="R15" s="456"/>
      <c r="S15" s="244"/>
      <c r="T15" s="244"/>
      <c r="U15" s="245">
        <f t="shared" ref="U15:AD15" si="0">D15</f>
        <v>0</v>
      </c>
      <c r="V15" s="245">
        <f t="shared" si="0"/>
        <v>0</v>
      </c>
      <c r="W15" s="245">
        <f t="shared" si="0"/>
        <v>0</v>
      </c>
      <c r="X15" s="245">
        <f t="shared" si="0"/>
        <v>0</v>
      </c>
      <c r="Y15" s="245">
        <f t="shared" si="0"/>
        <v>0</v>
      </c>
      <c r="Z15" s="245">
        <f t="shared" si="0"/>
        <v>0</v>
      </c>
      <c r="AA15" s="245">
        <f t="shared" si="0"/>
        <v>0</v>
      </c>
      <c r="AB15" s="245">
        <f t="shared" si="0"/>
        <v>0</v>
      </c>
      <c r="AC15" s="245">
        <f t="shared" si="0"/>
        <v>0</v>
      </c>
      <c r="AD15" s="245">
        <f t="shared" si="0"/>
        <v>0</v>
      </c>
      <c r="AE15" s="246">
        <f t="shared" ref="AE15:AN15" si="1">U15</f>
        <v>0</v>
      </c>
      <c r="AF15" s="246">
        <f t="shared" si="1"/>
        <v>0</v>
      </c>
      <c r="AG15" s="246">
        <f t="shared" si="1"/>
        <v>0</v>
      </c>
      <c r="AH15" s="246">
        <f t="shared" si="1"/>
        <v>0</v>
      </c>
      <c r="AI15" s="246">
        <f t="shared" si="1"/>
        <v>0</v>
      </c>
      <c r="AJ15" s="246">
        <f t="shared" si="1"/>
        <v>0</v>
      </c>
      <c r="AK15" s="246">
        <f t="shared" si="1"/>
        <v>0</v>
      </c>
      <c r="AL15" s="246">
        <f t="shared" si="1"/>
        <v>0</v>
      </c>
      <c r="AM15" s="246">
        <f t="shared" si="1"/>
        <v>0</v>
      </c>
      <c r="AN15" s="246">
        <f t="shared" si="1"/>
        <v>0</v>
      </c>
      <c r="AO15" s="247" t="str">
        <f t="shared" ref="AO15:AX15" si="2">IF(AE14&lt;=10,"X","")</f>
        <v>X</v>
      </c>
      <c r="AP15" s="247" t="str">
        <f t="shared" si="2"/>
        <v>X</v>
      </c>
      <c r="AQ15" s="247" t="str">
        <f t="shared" si="2"/>
        <v>X</v>
      </c>
      <c r="AR15" s="247" t="str">
        <f t="shared" si="2"/>
        <v>X</v>
      </c>
      <c r="AS15" s="247" t="str">
        <f t="shared" si="2"/>
        <v>X</v>
      </c>
      <c r="AT15" s="247" t="str">
        <f t="shared" si="2"/>
        <v>X</v>
      </c>
      <c r="AU15" s="247" t="str">
        <f t="shared" si="2"/>
        <v>X</v>
      </c>
      <c r="AV15" s="247" t="str">
        <f t="shared" si="2"/>
        <v>X</v>
      </c>
      <c r="AW15" s="247" t="str">
        <f t="shared" si="2"/>
        <v>X</v>
      </c>
      <c r="AX15" s="247" t="str">
        <f t="shared" si="2"/>
        <v>X</v>
      </c>
      <c r="AY15" s="245">
        <f t="shared" ref="AY15:BH15" si="3">D15</f>
        <v>0</v>
      </c>
      <c r="AZ15" s="245">
        <f t="shared" si="3"/>
        <v>0</v>
      </c>
      <c r="BA15" s="245">
        <f t="shared" si="3"/>
        <v>0</v>
      </c>
      <c r="BB15" s="245">
        <f t="shared" si="3"/>
        <v>0</v>
      </c>
      <c r="BC15" s="245">
        <f t="shared" si="3"/>
        <v>0</v>
      </c>
      <c r="BD15" s="245">
        <f t="shared" si="3"/>
        <v>0</v>
      </c>
      <c r="BE15" s="245">
        <f t="shared" si="3"/>
        <v>0</v>
      </c>
      <c r="BF15" s="245">
        <f t="shared" si="3"/>
        <v>0</v>
      </c>
      <c r="BG15" s="245">
        <f t="shared" si="3"/>
        <v>0</v>
      </c>
      <c r="BH15" s="245">
        <f t="shared" si="3"/>
        <v>0</v>
      </c>
      <c r="BI15" s="246">
        <f t="shared" ref="BI15:BR15" si="4">AY15</f>
        <v>0</v>
      </c>
      <c r="BJ15" s="246">
        <f t="shared" si="4"/>
        <v>0</v>
      </c>
      <c r="BK15" s="246">
        <f t="shared" si="4"/>
        <v>0</v>
      </c>
      <c r="BL15" s="246">
        <f t="shared" si="4"/>
        <v>0</v>
      </c>
      <c r="BM15" s="246">
        <f t="shared" si="4"/>
        <v>0</v>
      </c>
      <c r="BN15" s="246">
        <f t="shared" si="4"/>
        <v>0</v>
      </c>
      <c r="BO15" s="246">
        <f t="shared" si="4"/>
        <v>0</v>
      </c>
      <c r="BP15" s="246">
        <f t="shared" si="4"/>
        <v>0</v>
      </c>
      <c r="BQ15" s="246">
        <f t="shared" si="4"/>
        <v>0</v>
      </c>
      <c r="BR15" s="246">
        <f t="shared" si="4"/>
        <v>0</v>
      </c>
      <c r="BS15" s="247" t="str">
        <f t="shared" ref="BS15:CB15" si="5">IF(BI14&lt;=10,"X","")</f>
        <v>X</v>
      </c>
      <c r="BT15" s="247" t="str">
        <f t="shared" si="5"/>
        <v>X</v>
      </c>
      <c r="BU15" s="247" t="str">
        <f t="shared" si="5"/>
        <v>X</v>
      </c>
      <c r="BV15" s="247" t="str">
        <f t="shared" si="5"/>
        <v>X</v>
      </c>
      <c r="BW15" s="247" t="str">
        <f t="shared" si="5"/>
        <v>X</v>
      </c>
      <c r="BX15" s="247" t="str">
        <f t="shared" si="5"/>
        <v>X</v>
      </c>
      <c r="BY15" s="247" t="str">
        <f t="shared" si="5"/>
        <v>X</v>
      </c>
      <c r="BZ15" s="247" t="str">
        <f t="shared" si="5"/>
        <v>X</v>
      </c>
      <c r="CA15" s="247" t="str">
        <f t="shared" si="5"/>
        <v>X</v>
      </c>
      <c r="CB15" s="247" t="str">
        <f t="shared" si="5"/>
        <v>X</v>
      </c>
      <c r="CC15" s="454"/>
      <c r="CD15" s="454"/>
    </row>
    <row r="16" spans="1:82" ht="13.5" customHeight="1">
      <c r="A16" s="190"/>
      <c r="B16" s="208">
        <f>'DATA PESERTA DIDIK'!A6</f>
        <v>1</v>
      </c>
      <c r="C16" s="248" t="str">
        <f>'DATA PESERTA DIDIK'!D6</f>
        <v>ABID AQILA PRANAJA</v>
      </c>
      <c r="D16" s="297"/>
      <c r="E16" s="297"/>
      <c r="F16" s="297"/>
      <c r="G16" s="297"/>
      <c r="H16" s="297"/>
      <c r="I16" s="297"/>
      <c r="J16" s="297"/>
      <c r="K16" s="297"/>
      <c r="L16" s="297"/>
      <c r="M16" s="297"/>
      <c r="N16" s="252" t="str">
        <f t="shared" ref="N16:N65" si="6">IFERROR(AVERAGE(D16:M16),"-")</f>
        <v>-</v>
      </c>
      <c r="O16" s="298"/>
      <c r="P16" s="298"/>
      <c r="Q16" s="252" t="str">
        <f t="shared" ref="Q16:Q65" si="7">IFERROR(AVERAGE(O16:P16),"-")</f>
        <v>-</v>
      </c>
      <c r="R16" s="252" t="str">
        <f t="shared" ref="R16:R65" si="8">IFERROR(SUM(($G$11*N16)+($I$11*Q16))/($G$11+$I$11),"-")</f>
        <v>-</v>
      </c>
      <c r="S16" s="190"/>
      <c r="T16" s="190"/>
      <c r="U16" s="253" t="str">
        <f t="shared" ref="U16:AD16" si="9">IF(D16&gt;=$R$16,D16,"")</f>
        <v/>
      </c>
      <c r="V16" s="253" t="str">
        <f t="shared" si="9"/>
        <v/>
      </c>
      <c r="W16" s="253" t="str">
        <f t="shared" si="9"/>
        <v/>
      </c>
      <c r="X16" s="253" t="str">
        <f t="shared" si="9"/>
        <v/>
      </c>
      <c r="Y16" s="253" t="str">
        <f t="shared" si="9"/>
        <v/>
      </c>
      <c r="Z16" s="253" t="str">
        <f t="shared" si="9"/>
        <v/>
      </c>
      <c r="AA16" s="253" t="str">
        <f t="shared" si="9"/>
        <v/>
      </c>
      <c r="AB16" s="253" t="str">
        <f t="shared" si="9"/>
        <v/>
      </c>
      <c r="AC16" s="253" t="str">
        <f t="shared" si="9"/>
        <v/>
      </c>
      <c r="AD16" s="253" t="str">
        <f t="shared" si="9"/>
        <v/>
      </c>
      <c r="AE16" s="254" t="str">
        <f t="shared" ref="AE16:AN16" si="10">IFERROR(RANK(U16,$U16:$AD16,0)+COUNTIF($U16:U16,U16)-1,"")</f>
        <v/>
      </c>
      <c r="AF16" s="254" t="str">
        <f t="shared" si="10"/>
        <v/>
      </c>
      <c r="AG16" s="254" t="str">
        <f t="shared" si="10"/>
        <v/>
      </c>
      <c r="AH16" s="254" t="str">
        <f t="shared" si="10"/>
        <v/>
      </c>
      <c r="AI16" s="254" t="str">
        <f t="shared" si="10"/>
        <v/>
      </c>
      <c r="AJ16" s="254" t="str">
        <f t="shared" si="10"/>
        <v/>
      </c>
      <c r="AK16" s="254" t="str">
        <f t="shared" si="10"/>
        <v/>
      </c>
      <c r="AL16" s="254" t="str">
        <f t="shared" si="10"/>
        <v/>
      </c>
      <c r="AM16" s="254" t="str">
        <f t="shared" si="10"/>
        <v/>
      </c>
      <c r="AN16" s="254" t="str">
        <f t="shared" si="10"/>
        <v/>
      </c>
      <c r="AO16" s="226" t="str">
        <f t="shared" ref="AO16:AX16" si="11">IFERROR(IF(AO$15="X",HLOOKUP(MATCH(SMALL($AE16:$AN16,AE$14),$AE16:$AN16,0),$AE$14:$AN$15,2),""),"")</f>
        <v/>
      </c>
      <c r="AP16" s="226" t="str">
        <f t="shared" si="11"/>
        <v/>
      </c>
      <c r="AQ16" s="226" t="str">
        <f t="shared" si="11"/>
        <v/>
      </c>
      <c r="AR16" s="226" t="str">
        <f t="shared" si="11"/>
        <v/>
      </c>
      <c r="AS16" s="226" t="str">
        <f t="shared" si="11"/>
        <v/>
      </c>
      <c r="AT16" s="226" t="str">
        <f t="shared" si="11"/>
        <v/>
      </c>
      <c r="AU16" s="226" t="str">
        <f t="shared" si="11"/>
        <v/>
      </c>
      <c r="AV16" s="226" t="str">
        <f t="shared" si="11"/>
        <v/>
      </c>
      <c r="AW16" s="226" t="str">
        <f t="shared" si="11"/>
        <v/>
      </c>
      <c r="AX16" s="226" t="str">
        <f t="shared" si="11"/>
        <v/>
      </c>
      <c r="AY16" s="299">
        <f t="shared" ref="AY16:BH16" si="12">IF(D16&lt;$R$16,D16,"")</f>
        <v>0</v>
      </c>
      <c r="AZ16" s="299">
        <f t="shared" si="12"/>
        <v>0</v>
      </c>
      <c r="BA16" s="299">
        <f t="shared" si="12"/>
        <v>0</v>
      </c>
      <c r="BB16" s="299">
        <f t="shared" si="12"/>
        <v>0</v>
      </c>
      <c r="BC16" s="299">
        <f t="shared" si="12"/>
        <v>0</v>
      </c>
      <c r="BD16" s="299">
        <f t="shared" si="12"/>
        <v>0</v>
      </c>
      <c r="BE16" s="299">
        <f t="shared" si="12"/>
        <v>0</v>
      </c>
      <c r="BF16" s="299">
        <f t="shared" si="12"/>
        <v>0</v>
      </c>
      <c r="BG16" s="299">
        <f t="shared" si="12"/>
        <v>0</v>
      </c>
      <c r="BH16" s="299">
        <f t="shared" si="12"/>
        <v>0</v>
      </c>
      <c r="BI16" s="225">
        <f t="shared" ref="BI16:BR16" si="13">IFERROR(RANK(AY16,$AY16:$BH16,0)+COUNTIF($AY16:AY16,AY16)-1,"")</f>
        <v>1</v>
      </c>
      <c r="BJ16" s="225">
        <f t="shared" si="13"/>
        <v>2</v>
      </c>
      <c r="BK16" s="225">
        <f t="shared" si="13"/>
        <v>3</v>
      </c>
      <c r="BL16" s="225">
        <f t="shared" si="13"/>
        <v>4</v>
      </c>
      <c r="BM16" s="225">
        <f t="shared" si="13"/>
        <v>5</v>
      </c>
      <c r="BN16" s="225">
        <f t="shared" si="13"/>
        <v>6</v>
      </c>
      <c r="BO16" s="225">
        <f t="shared" si="13"/>
        <v>7</v>
      </c>
      <c r="BP16" s="225">
        <f t="shared" si="13"/>
        <v>8</v>
      </c>
      <c r="BQ16" s="225">
        <f t="shared" si="13"/>
        <v>9</v>
      </c>
      <c r="BR16" s="225">
        <f t="shared" si="13"/>
        <v>10</v>
      </c>
      <c r="BS16" s="226">
        <f t="shared" ref="BS16:CB16" si="14">IFERROR(IF(BS$15="X",HLOOKUP(MATCH(SMALL($BI16:$BR16,BI$14),$BI16:$BR16,0),$BI$14:$BR$15,2,0),""),"")</f>
        <v>0</v>
      </c>
      <c r="BT16" s="226">
        <f t="shared" si="14"/>
        <v>0</v>
      </c>
      <c r="BU16" s="226">
        <f t="shared" si="14"/>
        <v>0</v>
      </c>
      <c r="BV16" s="226">
        <f t="shared" si="14"/>
        <v>0</v>
      </c>
      <c r="BW16" s="226">
        <f t="shared" si="14"/>
        <v>0</v>
      </c>
      <c r="BX16" s="226">
        <f t="shared" si="14"/>
        <v>0</v>
      </c>
      <c r="BY16" s="226">
        <f t="shared" si="14"/>
        <v>0</v>
      </c>
      <c r="BZ16" s="226">
        <f t="shared" si="14"/>
        <v>0</v>
      </c>
      <c r="CA16" s="226">
        <f t="shared" si="14"/>
        <v>0</v>
      </c>
      <c r="CB16" s="226">
        <f t="shared" si="14"/>
        <v>0</v>
      </c>
      <c r="CC16" s="257" t="str">
        <f t="shared" ref="CC16:CC65" si="15">"Kompetensi dalam hal "&amp;TRIM(AO16&amp;" "&amp;AP16&amp;" "&amp;AQ16&amp;" "&amp;AR16&amp;" "&amp;AS16&amp;" "&amp;AT16&amp;" "&amp;AU16&amp;" "&amp;AV16&amp;" "&amp;AW16&amp;" "&amp;AX16&amp;" sudah tercapai.")</f>
        <v>Kompetensi dalam hal sudah tercapai.</v>
      </c>
      <c r="CD16" s="257" t="str">
        <f t="shared" ref="CD16:CD65" si="16">"Kompetensi dalam hal "&amp;TRIM(BS16&amp;" "&amp;BT16&amp;" "&amp;BU16&amp;" "&amp;BV16&amp;" "&amp;BW16&amp;" "&amp;BX16&amp;" "&amp;BY16&amp;" "&amp;BZ16&amp;" "&amp;CA16&amp;" "&amp;CB16&amp;" masih perlu ditingkatkan.")</f>
        <v>Kompetensi dalam hal 0 0 0 0 0 0 0 0 0 0 masih perlu ditingkatkan.</v>
      </c>
    </row>
    <row r="17" spans="1:82" ht="13.5" customHeight="1">
      <c r="A17" s="190"/>
      <c r="B17" s="208">
        <f>'DATA PESERTA DIDIK'!A7</f>
        <v>2</v>
      </c>
      <c r="C17" s="248" t="str">
        <f>'DATA PESERTA DIDIK'!D16</f>
        <v>CHERYL FELICIA PUTRI</v>
      </c>
      <c r="D17" s="297"/>
      <c r="E17" s="297"/>
      <c r="F17" s="297"/>
      <c r="G17" s="297"/>
      <c r="H17" s="297"/>
      <c r="I17" s="297"/>
      <c r="J17" s="297"/>
      <c r="K17" s="297"/>
      <c r="L17" s="297"/>
      <c r="M17" s="297"/>
      <c r="N17" s="252" t="str">
        <f t="shared" si="6"/>
        <v>-</v>
      </c>
      <c r="O17" s="298"/>
      <c r="P17" s="298"/>
      <c r="Q17" s="252" t="str">
        <f t="shared" si="7"/>
        <v>-</v>
      </c>
      <c r="R17" s="252" t="str">
        <f t="shared" si="8"/>
        <v>-</v>
      </c>
      <c r="S17" s="190"/>
      <c r="T17" s="190"/>
      <c r="U17" s="253" t="str">
        <f t="shared" ref="U17:AD17" si="17">IF(D17&gt;=$R$16,D17,"")</f>
        <v/>
      </c>
      <c r="V17" s="253" t="str">
        <f t="shared" si="17"/>
        <v/>
      </c>
      <c r="W17" s="253" t="str">
        <f t="shared" si="17"/>
        <v/>
      </c>
      <c r="X17" s="253" t="str">
        <f t="shared" si="17"/>
        <v/>
      </c>
      <c r="Y17" s="253" t="str">
        <f t="shared" si="17"/>
        <v/>
      </c>
      <c r="Z17" s="253" t="str">
        <f t="shared" si="17"/>
        <v/>
      </c>
      <c r="AA17" s="253" t="str">
        <f t="shared" si="17"/>
        <v/>
      </c>
      <c r="AB17" s="253" t="str">
        <f t="shared" si="17"/>
        <v/>
      </c>
      <c r="AC17" s="253" t="str">
        <f t="shared" si="17"/>
        <v/>
      </c>
      <c r="AD17" s="253" t="str">
        <f t="shared" si="17"/>
        <v/>
      </c>
      <c r="AE17" s="254" t="str">
        <f t="shared" ref="AE17:AN17" si="18">IFERROR(RANK(U17,$U17:$AD17,0)+COUNTIF($U17:U17,U17)-1,"")</f>
        <v/>
      </c>
      <c r="AF17" s="254" t="str">
        <f t="shared" si="18"/>
        <v/>
      </c>
      <c r="AG17" s="254" t="str">
        <f t="shared" si="18"/>
        <v/>
      </c>
      <c r="AH17" s="254" t="str">
        <f t="shared" si="18"/>
        <v/>
      </c>
      <c r="AI17" s="254" t="str">
        <f t="shared" si="18"/>
        <v/>
      </c>
      <c r="AJ17" s="254" t="str">
        <f t="shared" si="18"/>
        <v/>
      </c>
      <c r="AK17" s="254" t="str">
        <f t="shared" si="18"/>
        <v/>
      </c>
      <c r="AL17" s="254" t="str">
        <f t="shared" si="18"/>
        <v/>
      </c>
      <c r="AM17" s="254" t="str">
        <f t="shared" si="18"/>
        <v/>
      </c>
      <c r="AN17" s="254" t="str">
        <f t="shared" si="18"/>
        <v/>
      </c>
      <c r="AO17" s="226" t="str">
        <f t="shared" ref="AO17:AX17" si="19">IFERROR(IF(AO$15="X",HLOOKUP(MATCH(SMALL($AE17:$AN17,AE$14),$AE17:$AN17,0),$AE$14:$AN$15,2),""),"")</f>
        <v/>
      </c>
      <c r="AP17" s="226" t="str">
        <f t="shared" si="19"/>
        <v/>
      </c>
      <c r="AQ17" s="226" t="str">
        <f t="shared" si="19"/>
        <v/>
      </c>
      <c r="AR17" s="226" t="str">
        <f t="shared" si="19"/>
        <v/>
      </c>
      <c r="AS17" s="226" t="str">
        <f t="shared" si="19"/>
        <v/>
      </c>
      <c r="AT17" s="226" t="str">
        <f t="shared" si="19"/>
        <v/>
      </c>
      <c r="AU17" s="226" t="str">
        <f t="shared" si="19"/>
        <v/>
      </c>
      <c r="AV17" s="226" t="str">
        <f t="shared" si="19"/>
        <v/>
      </c>
      <c r="AW17" s="226" t="str">
        <f t="shared" si="19"/>
        <v/>
      </c>
      <c r="AX17" s="226" t="str">
        <f t="shared" si="19"/>
        <v/>
      </c>
      <c r="AY17" s="299">
        <f t="shared" ref="AY17:BH17" si="20">IF(D17&lt;$R$16,D17,"")</f>
        <v>0</v>
      </c>
      <c r="AZ17" s="299">
        <f t="shared" si="20"/>
        <v>0</v>
      </c>
      <c r="BA17" s="299">
        <f t="shared" si="20"/>
        <v>0</v>
      </c>
      <c r="BB17" s="299">
        <f t="shared" si="20"/>
        <v>0</v>
      </c>
      <c r="BC17" s="299">
        <f t="shared" si="20"/>
        <v>0</v>
      </c>
      <c r="BD17" s="299">
        <f t="shared" si="20"/>
        <v>0</v>
      </c>
      <c r="BE17" s="299">
        <f t="shared" si="20"/>
        <v>0</v>
      </c>
      <c r="BF17" s="299">
        <f t="shared" si="20"/>
        <v>0</v>
      </c>
      <c r="BG17" s="299">
        <f t="shared" si="20"/>
        <v>0</v>
      </c>
      <c r="BH17" s="299">
        <f t="shared" si="20"/>
        <v>0</v>
      </c>
      <c r="BI17" s="225">
        <f t="shared" ref="BI17:BR17" si="21">IFERROR(RANK(AY17,$AY17:$BH17,0)+COUNTIF($AY17:AY17,AY17)-1,"")</f>
        <v>1</v>
      </c>
      <c r="BJ17" s="225">
        <f t="shared" si="21"/>
        <v>2</v>
      </c>
      <c r="BK17" s="225">
        <f t="shared" si="21"/>
        <v>3</v>
      </c>
      <c r="BL17" s="225">
        <f t="shared" si="21"/>
        <v>4</v>
      </c>
      <c r="BM17" s="225">
        <f t="shared" si="21"/>
        <v>5</v>
      </c>
      <c r="BN17" s="225">
        <f t="shared" si="21"/>
        <v>6</v>
      </c>
      <c r="BO17" s="225">
        <f t="shared" si="21"/>
        <v>7</v>
      </c>
      <c r="BP17" s="225">
        <f t="shared" si="21"/>
        <v>8</v>
      </c>
      <c r="BQ17" s="225">
        <f t="shared" si="21"/>
        <v>9</v>
      </c>
      <c r="BR17" s="225">
        <f t="shared" si="21"/>
        <v>10</v>
      </c>
      <c r="BS17" s="226">
        <f t="shared" ref="BS17:CB17" si="22">IFERROR(IF(BS$15="X",HLOOKUP(MATCH(SMALL($BI17:$BR17,BI$14),$BI17:$BR17,0),$BI$14:$BR$15,2,0),""),"")</f>
        <v>0</v>
      </c>
      <c r="BT17" s="226">
        <f t="shared" si="22"/>
        <v>0</v>
      </c>
      <c r="BU17" s="226">
        <f t="shared" si="22"/>
        <v>0</v>
      </c>
      <c r="BV17" s="226">
        <f t="shared" si="22"/>
        <v>0</v>
      </c>
      <c r="BW17" s="226">
        <f t="shared" si="22"/>
        <v>0</v>
      </c>
      <c r="BX17" s="226">
        <f t="shared" si="22"/>
        <v>0</v>
      </c>
      <c r="BY17" s="226">
        <f t="shared" si="22"/>
        <v>0</v>
      </c>
      <c r="BZ17" s="226">
        <f t="shared" si="22"/>
        <v>0</v>
      </c>
      <c r="CA17" s="226">
        <f t="shared" si="22"/>
        <v>0</v>
      </c>
      <c r="CB17" s="226">
        <f t="shared" si="22"/>
        <v>0</v>
      </c>
      <c r="CC17" s="257" t="str">
        <f t="shared" si="15"/>
        <v>Kompetensi dalam hal sudah tercapai.</v>
      </c>
      <c r="CD17" s="257" t="str">
        <f t="shared" si="16"/>
        <v>Kompetensi dalam hal 0 0 0 0 0 0 0 0 0 0 masih perlu ditingkatkan.</v>
      </c>
    </row>
    <row r="18" spans="1:82" ht="13.5" customHeight="1">
      <c r="A18" s="190"/>
      <c r="B18" s="208">
        <f>'DATA PESERTA DIDIK'!A8</f>
        <v>3</v>
      </c>
      <c r="C18" s="248" t="str">
        <f>'DATA PESERTA DIDIK'!D17</f>
        <v>CINTAKHANZA ARFINZA GHANIYYA</v>
      </c>
      <c r="D18" s="297"/>
      <c r="E18" s="297"/>
      <c r="F18" s="297"/>
      <c r="G18" s="297"/>
      <c r="H18" s="297"/>
      <c r="I18" s="297"/>
      <c r="J18" s="297"/>
      <c r="K18" s="297"/>
      <c r="L18" s="297"/>
      <c r="M18" s="297"/>
      <c r="N18" s="252" t="str">
        <f t="shared" si="6"/>
        <v>-</v>
      </c>
      <c r="O18" s="298"/>
      <c r="P18" s="298"/>
      <c r="Q18" s="252" t="str">
        <f t="shared" si="7"/>
        <v>-</v>
      </c>
      <c r="R18" s="252" t="str">
        <f t="shared" si="8"/>
        <v>-</v>
      </c>
      <c r="S18" s="190"/>
      <c r="T18" s="190"/>
      <c r="U18" s="253" t="str">
        <f t="shared" ref="U18:AD18" si="23">IF(D18&gt;=$R$16,D18,"")</f>
        <v/>
      </c>
      <c r="V18" s="253" t="str">
        <f t="shared" si="23"/>
        <v/>
      </c>
      <c r="W18" s="253" t="str">
        <f t="shared" si="23"/>
        <v/>
      </c>
      <c r="X18" s="253" t="str">
        <f t="shared" si="23"/>
        <v/>
      </c>
      <c r="Y18" s="253" t="str">
        <f t="shared" si="23"/>
        <v/>
      </c>
      <c r="Z18" s="253" t="str">
        <f t="shared" si="23"/>
        <v/>
      </c>
      <c r="AA18" s="253" t="str">
        <f t="shared" si="23"/>
        <v/>
      </c>
      <c r="AB18" s="253" t="str">
        <f t="shared" si="23"/>
        <v/>
      </c>
      <c r="AC18" s="253" t="str">
        <f t="shared" si="23"/>
        <v/>
      </c>
      <c r="AD18" s="253" t="str">
        <f t="shared" si="23"/>
        <v/>
      </c>
      <c r="AE18" s="254" t="str">
        <f t="shared" ref="AE18:AN18" si="24">IFERROR(RANK(U18,$U18:$AD18,0)+COUNTIF($U18:U18,U18)-1,"")</f>
        <v/>
      </c>
      <c r="AF18" s="254" t="str">
        <f t="shared" si="24"/>
        <v/>
      </c>
      <c r="AG18" s="254" t="str">
        <f t="shared" si="24"/>
        <v/>
      </c>
      <c r="AH18" s="254" t="str">
        <f t="shared" si="24"/>
        <v/>
      </c>
      <c r="AI18" s="254" t="str">
        <f t="shared" si="24"/>
        <v/>
      </c>
      <c r="AJ18" s="254" t="str">
        <f t="shared" si="24"/>
        <v/>
      </c>
      <c r="AK18" s="254" t="str">
        <f t="shared" si="24"/>
        <v/>
      </c>
      <c r="AL18" s="254" t="str">
        <f t="shared" si="24"/>
        <v/>
      </c>
      <c r="AM18" s="254" t="str">
        <f t="shared" si="24"/>
        <v/>
      </c>
      <c r="AN18" s="254" t="str">
        <f t="shared" si="24"/>
        <v/>
      </c>
      <c r="AO18" s="226" t="str">
        <f t="shared" ref="AO18:AX18" si="25">IFERROR(IF(AO$15="X",HLOOKUP(MATCH(SMALL($AE18:$AN18,AE$14),$AE18:$AN18,0),$AE$14:$AN$15,2),""),"")</f>
        <v/>
      </c>
      <c r="AP18" s="226" t="str">
        <f t="shared" si="25"/>
        <v/>
      </c>
      <c r="AQ18" s="226" t="str">
        <f t="shared" si="25"/>
        <v/>
      </c>
      <c r="AR18" s="226" t="str">
        <f t="shared" si="25"/>
        <v/>
      </c>
      <c r="AS18" s="226" t="str">
        <f t="shared" si="25"/>
        <v/>
      </c>
      <c r="AT18" s="226" t="str">
        <f t="shared" si="25"/>
        <v/>
      </c>
      <c r="AU18" s="226" t="str">
        <f t="shared" si="25"/>
        <v/>
      </c>
      <c r="AV18" s="226" t="str">
        <f t="shared" si="25"/>
        <v/>
      </c>
      <c r="AW18" s="226" t="str">
        <f t="shared" si="25"/>
        <v/>
      </c>
      <c r="AX18" s="226" t="str">
        <f t="shared" si="25"/>
        <v/>
      </c>
      <c r="AY18" s="299">
        <f t="shared" ref="AY18:BH18" si="26">IF(D18&lt;$R$16,D18,"")</f>
        <v>0</v>
      </c>
      <c r="AZ18" s="299">
        <f t="shared" si="26"/>
        <v>0</v>
      </c>
      <c r="BA18" s="299">
        <f t="shared" si="26"/>
        <v>0</v>
      </c>
      <c r="BB18" s="299">
        <f t="shared" si="26"/>
        <v>0</v>
      </c>
      <c r="BC18" s="299">
        <f t="shared" si="26"/>
        <v>0</v>
      </c>
      <c r="BD18" s="299">
        <f t="shared" si="26"/>
        <v>0</v>
      </c>
      <c r="BE18" s="299">
        <f t="shared" si="26"/>
        <v>0</v>
      </c>
      <c r="BF18" s="299">
        <f t="shared" si="26"/>
        <v>0</v>
      </c>
      <c r="BG18" s="299">
        <f t="shared" si="26"/>
        <v>0</v>
      </c>
      <c r="BH18" s="299">
        <f t="shared" si="26"/>
        <v>0</v>
      </c>
      <c r="BI18" s="225">
        <f t="shared" ref="BI18:BR18" si="27">IFERROR(RANK(AY18,$AY18:$BH18,0)+COUNTIF($AY18:AY18,AY18)-1,"")</f>
        <v>1</v>
      </c>
      <c r="BJ18" s="225">
        <f t="shared" si="27"/>
        <v>2</v>
      </c>
      <c r="BK18" s="225">
        <f t="shared" si="27"/>
        <v>3</v>
      </c>
      <c r="BL18" s="225">
        <f t="shared" si="27"/>
        <v>4</v>
      </c>
      <c r="BM18" s="225">
        <f t="shared" si="27"/>
        <v>5</v>
      </c>
      <c r="BN18" s="225">
        <f t="shared" si="27"/>
        <v>6</v>
      </c>
      <c r="BO18" s="225">
        <f t="shared" si="27"/>
        <v>7</v>
      </c>
      <c r="BP18" s="225">
        <f t="shared" si="27"/>
        <v>8</v>
      </c>
      <c r="BQ18" s="225">
        <f t="shared" si="27"/>
        <v>9</v>
      </c>
      <c r="BR18" s="225">
        <f t="shared" si="27"/>
        <v>10</v>
      </c>
      <c r="BS18" s="226">
        <f t="shared" ref="BS18:CB18" si="28">IFERROR(IF(BS$15="X",HLOOKUP(MATCH(SMALL($BI18:$BR18,BI$14),$BI18:$BR18,0),$BI$14:$BR$15,2,0),""),"")</f>
        <v>0</v>
      </c>
      <c r="BT18" s="226">
        <f t="shared" si="28"/>
        <v>0</v>
      </c>
      <c r="BU18" s="226">
        <f t="shared" si="28"/>
        <v>0</v>
      </c>
      <c r="BV18" s="226">
        <f t="shared" si="28"/>
        <v>0</v>
      </c>
      <c r="BW18" s="226">
        <f t="shared" si="28"/>
        <v>0</v>
      </c>
      <c r="BX18" s="226">
        <f t="shared" si="28"/>
        <v>0</v>
      </c>
      <c r="BY18" s="226">
        <f t="shared" si="28"/>
        <v>0</v>
      </c>
      <c r="BZ18" s="226">
        <f t="shared" si="28"/>
        <v>0</v>
      </c>
      <c r="CA18" s="226">
        <f t="shared" si="28"/>
        <v>0</v>
      </c>
      <c r="CB18" s="226">
        <f t="shared" si="28"/>
        <v>0</v>
      </c>
      <c r="CC18" s="257" t="str">
        <f t="shared" si="15"/>
        <v>Kompetensi dalam hal sudah tercapai.</v>
      </c>
      <c r="CD18" s="257" t="str">
        <f t="shared" si="16"/>
        <v>Kompetensi dalam hal 0 0 0 0 0 0 0 0 0 0 masih perlu ditingkatkan.</v>
      </c>
    </row>
    <row r="19" spans="1:82" ht="13.5" customHeight="1">
      <c r="A19" s="190"/>
      <c r="B19" s="208">
        <f>'DATA PESERTA DIDIK'!A9</f>
        <v>4</v>
      </c>
      <c r="C19" s="248" t="str">
        <f>'DATA PESERTA DIDIK'!D18</f>
        <v>DAFFA FAIRUZ HIDAYANTO</v>
      </c>
      <c r="D19" s="297"/>
      <c r="E19" s="297"/>
      <c r="F19" s="297"/>
      <c r="G19" s="297"/>
      <c r="H19" s="297"/>
      <c r="I19" s="297"/>
      <c r="J19" s="297"/>
      <c r="K19" s="297"/>
      <c r="L19" s="297"/>
      <c r="M19" s="297"/>
      <c r="N19" s="252" t="str">
        <f t="shared" si="6"/>
        <v>-</v>
      </c>
      <c r="O19" s="298"/>
      <c r="P19" s="298"/>
      <c r="Q19" s="252" t="str">
        <f t="shared" si="7"/>
        <v>-</v>
      </c>
      <c r="R19" s="252" t="str">
        <f t="shared" si="8"/>
        <v>-</v>
      </c>
      <c r="S19" s="190"/>
      <c r="T19" s="190"/>
      <c r="U19" s="253" t="str">
        <f t="shared" ref="U19:AD19" si="29">IF(D19&gt;=$R$16,D19,"")</f>
        <v/>
      </c>
      <c r="V19" s="253" t="str">
        <f t="shared" si="29"/>
        <v/>
      </c>
      <c r="W19" s="253" t="str">
        <f t="shared" si="29"/>
        <v/>
      </c>
      <c r="X19" s="253" t="str">
        <f t="shared" si="29"/>
        <v/>
      </c>
      <c r="Y19" s="253" t="str">
        <f t="shared" si="29"/>
        <v/>
      </c>
      <c r="Z19" s="253" t="str">
        <f t="shared" si="29"/>
        <v/>
      </c>
      <c r="AA19" s="253" t="str">
        <f t="shared" si="29"/>
        <v/>
      </c>
      <c r="AB19" s="253" t="str">
        <f t="shared" si="29"/>
        <v/>
      </c>
      <c r="AC19" s="253" t="str">
        <f t="shared" si="29"/>
        <v/>
      </c>
      <c r="AD19" s="253" t="str">
        <f t="shared" si="29"/>
        <v/>
      </c>
      <c r="AE19" s="254" t="str">
        <f t="shared" ref="AE19:AN19" si="30">IFERROR(RANK(U19,$U19:$AD19,0)+COUNTIF($U19:U19,U19)-1,"")</f>
        <v/>
      </c>
      <c r="AF19" s="254" t="str">
        <f t="shared" si="30"/>
        <v/>
      </c>
      <c r="AG19" s="254" t="str">
        <f t="shared" si="30"/>
        <v/>
      </c>
      <c r="AH19" s="254" t="str">
        <f t="shared" si="30"/>
        <v/>
      </c>
      <c r="AI19" s="254" t="str">
        <f t="shared" si="30"/>
        <v/>
      </c>
      <c r="AJ19" s="254" t="str">
        <f t="shared" si="30"/>
        <v/>
      </c>
      <c r="AK19" s="254" t="str">
        <f t="shared" si="30"/>
        <v/>
      </c>
      <c r="AL19" s="254" t="str">
        <f t="shared" si="30"/>
        <v/>
      </c>
      <c r="AM19" s="254" t="str">
        <f t="shared" si="30"/>
        <v/>
      </c>
      <c r="AN19" s="254" t="str">
        <f t="shared" si="30"/>
        <v/>
      </c>
      <c r="AO19" s="226" t="str">
        <f t="shared" ref="AO19:AX19" si="31">IFERROR(IF(AO$15="X",HLOOKUP(MATCH(SMALL($AE19:$AN19,AE$14),$AE19:$AN19,0),$AE$14:$AN$15,2),""),"")</f>
        <v/>
      </c>
      <c r="AP19" s="226" t="str">
        <f t="shared" si="31"/>
        <v/>
      </c>
      <c r="AQ19" s="226" t="str">
        <f t="shared" si="31"/>
        <v/>
      </c>
      <c r="AR19" s="226" t="str">
        <f t="shared" si="31"/>
        <v/>
      </c>
      <c r="AS19" s="226" t="str">
        <f t="shared" si="31"/>
        <v/>
      </c>
      <c r="AT19" s="226" t="str">
        <f t="shared" si="31"/>
        <v/>
      </c>
      <c r="AU19" s="226" t="str">
        <f t="shared" si="31"/>
        <v/>
      </c>
      <c r="AV19" s="226" t="str">
        <f t="shared" si="31"/>
        <v/>
      </c>
      <c r="AW19" s="226" t="str">
        <f t="shared" si="31"/>
        <v/>
      </c>
      <c r="AX19" s="226" t="str">
        <f t="shared" si="31"/>
        <v/>
      </c>
      <c r="AY19" s="299">
        <f t="shared" ref="AY19:BH19" si="32">IF(D19&lt;$R$16,D19,"")</f>
        <v>0</v>
      </c>
      <c r="AZ19" s="299">
        <f t="shared" si="32"/>
        <v>0</v>
      </c>
      <c r="BA19" s="299">
        <f t="shared" si="32"/>
        <v>0</v>
      </c>
      <c r="BB19" s="299">
        <f t="shared" si="32"/>
        <v>0</v>
      </c>
      <c r="BC19" s="299">
        <f t="shared" si="32"/>
        <v>0</v>
      </c>
      <c r="BD19" s="299">
        <f t="shared" si="32"/>
        <v>0</v>
      </c>
      <c r="BE19" s="299">
        <f t="shared" si="32"/>
        <v>0</v>
      </c>
      <c r="BF19" s="299">
        <f t="shared" si="32"/>
        <v>0</v>
      </c>
      <c r="BG19" s="299">
        <f t="shared" si="32"/>
        <v>0</v>
      </c>
      <c r="BH19" s="299">
        <f t="shared" si="32"/>
        <v>0</v>
      </c>
      <c r="BI19" s="225">
        <f t="shared" ref="BI19:BR19" si="33">IFERROR(RANK(AY19,$AY19:$BH19,0)+COUNTIF($AY19:AY19,AY19)-1,"")</f>
        <v>1</v>
      </c>
      <c r="BJ19" s="225">
        <f t="shared" si="33"/>
        <v>2</v>
      </c>
      <c r="BK19" s="225">
        <f t="shared" si="33"/>
        <v>3</v>
      </c>
      <c r="BL19" s="225">
        <f t="shared" si="33"/>
        <v>4</v>
      </c>
      <c r="BM19" s="225">
        <f t="shared" si="33"/>
        <v>5</v>
      </c>
      <c r="BN19" s="225">
        <f t="shared" si="33"/>
        <v>6</v>
      </c>
      <c r="BO19" s="225">
        <f t="shared" si="33"/>
        <v>7</v>
      </c>
      <c r="BP19" s="225">
        <f t="shared" si="33"/>
        <v>8</v>
      </c>
      <c r="BQ19" s="225">
        <f t="shared" si="33"/>
        <v>9</v>
      </c>
      <c r="BR19" s="225">
        <f t="shared" si="33"/>
        <v>10</v>
      </c>
      <c r="BS19" s="226">
        <f t="shared" ref="BS19:CB19" si="34">IFERROR(IF(BS$15="X",HLOOKUP(MATCH(SMALL($BI19:$BR19,BI$14),$BI19:$BR19,0),$BI$14:$BR$15,2,0),""),"")</f>
        <v>0</v>
      </c>
      <c r="BT19" s="226">
        <f t="shared" si="34"/>
        <v>0</v>
      </c>
      <c r="BU19" s="226">
        <f t="shared" si="34"/>
        <v>0</v>
      </c>
      <c r="BV19" s="226">
        <f t="shared" si="34"/>
        <v>0</v>
      </c>
      <c r="BW19" s="226">
        <f t="shared" si="34"/>
        <v>0</v>
      </c>
      <c r="BX19" s="226">
        <f t="shared" si="34"/>
        <v>0</v>
      </c>
      <c r="BY19" s="226">
        <f t="shared" si="34"/>
        <v>0</v>
      </c>
      <c r="BZ19" s="226">
        <f t="shared" si="34"/>
        <v>0</v>
      </c>
      <c r="CA19" s="226">
        <f t="shared" si="34"/>
        <v>0</v>
      </c>
      <c r="CB19" s="226">
        <f t="shared" si="34"/>
        <v>0</v>
      </c>
      <c r="CC19" s="257" t="str">
        <f t="shared" si="15"/>
        <v>Kompetensi dalam hal sudah tercapai.</v>
      </c>
      <c r="CD19" s="257" t="str">
        <f t="shared" si="16"/>
        <v>Kompetensi dalam hal 0 0 0 0 0 0 0 0 0 0 masih perlu ditingkatkan.</v>
      </c>
    </row>
    <row r="20" spans="1:82" ht="13.5" customHeight="1">
      <c r="A20" s="190"/>
      <c r="B20" s="208">
        <f>'DATA PESERTA DIDIK'!A10</f>
        <v>5</v>
      </c>
      <c r="C20" s="248" t="str">
        <f>'DATA PESERTA DIDIK'!D19</f>
        <v>DAFFA NAUFAL ALFARIL</v>
      </c>
      <c r="D20" s="297"/>
      <c r="E20" s="297"/>
      <c r="F20" s="297"/>
      <c r="G20" s="297"/>
      <c r="H20" s="297"/>
      <c r="I20" s="297"/>
      <c r="J20" s="297"/>
      <c r="K20" s="297"/>
      <c r="L20" s="297"/>
      <c r="M20" s="297"/>
      <c r="N20" s="252" t="str">
        <f t="shared" si="6"/>
        <v>-</v>
      </c>
      <c r="O20" s="298"/>
      <c r="P20" s="298"/>
      <c r="Q20" s="252" t="str">
        <f t="shared" si="7"/>
        <v>-</v>
      </c>
      <c r="R20" s="252" t="str">
        <f t="shared" si="8"/>
        <v>-</v>
      </c>
      <c r="S20" s="190"/>
      <c r="T20" s="190"/>
      <c r="U20" s="253" t="str">
        <f t="shared" ref="U20:AD20" si="35">IF(D20&gt;=$R$16,D20,"")</f>
        <v/>
      </c>
      <c r="V20" s="253" t="str">
        <f t="shared" si="35"/>
        <v/>
      </c>
      <c r="W20" s="253" t="str">
        <f t="shared" si="35"/>
        <v/>
      </c>
      <c r="X20" s="253" t="str">
        <f t="shared" si="35"/>
        <v/>
      </c>
      <c r="Y20" s="253" t="str">
        <f t="shared" si="35"/>
        <v/>
      </c>
      <c r="Z20" s="253" t="str">
        <f t="shared" si="35"/>
        <v/>
      </c>
      <c r="AA20" s="253" t="str">
        <f t="shared" si="35"/>
        <v/>
      </c>
      <c r="AB20" s="253" t="str">
        <f t="shared" si="35"/>
        <v/>
      </c>
      <c r="AC20" s="253" t="str">
        <f t="shared" si="35"/>
        <v/>
      </c>
      <c r="AD20" s="253" t="str">
        <f t="shared" si="35"/>
        <v/>
      </c>
      <c r="AE20" s="254" t="str">
        <f t="shared" ref="AE20:AN20" si="36">IFERROR(RANK(U20,$U20:$AD20,0)+COUNTIF($U20:U20,U20)-1,"")</f>
        <v/>
      </c>
      <c r="AF20" s="254" t="str">
        <f t="shared" si="36"/>
        <v/>
      </c>
      <c r="AG20" s="254" t="str">
        <f t="shared" si="36"/>
        <v/>
      </c>
      <c r="AH20" s="254" t="str">
        <f t="shared" si="36"/>
        <v/>
      </c>
      <c r="AI20" s="254" t="str">
        <f t="shared" si="36"/>
        <v/>
      </c>
      <c r="AJ20" s="254" t="str">
        <f t="shared" si="36"/>
        <v/>
      </c>
      <c r="AK20" s="254" t="str">
        <f t="shared" si="36"/>
        <v/>
      </c>
      <c r="AL20" s="254" t="str">
        <f t="shared" si="36"/>
        <v/>
      </c>
      <c r="AM20" s="254" t="str">
        <f t="shared" si="36"/>
        <v/>
      </c>
      <c r="AN20" s="254" t="str">
        <f t="shared" si="36"/>
        <v/>
      </c>
      <c r="AO20" s="226" t="str">
        <f t="shared" ref="AO20:AX20" si="37">IFERROR(IF(AO$15="X",HLOOKUP(MATCH(SMALL($AE20:$AN20,AE$14),$AE20:$AN20,0),$AE$14:$AN$15,2),""),"")</f>
        <v/>
      </c>
      <c r="AP20" s="226" t="str">
        <f t="shared" si="37"/>
        <v/>
      </c>
      <c r="AQ20" s="226" t="str">
        <f t="shared" si="37"/>
        <v/>
      </c>
      <c r="AR20" s="226" t="str">
        <f t="shared" si="37"/>
        <v/>
      </c>
      <c r="AS20" s="226" t="str">
        <f t="shared" si="37"/>
        <v/>
      </c>
      <c r="AT20" s="226" t="str">
        <f t="shared" si="37"/>
        <v/>
      </c>
      <c r="AU20" s="226" t="str">
        <f t="shared" si="37"/>
        <v/>
      </c>
      <c r="AV20" s="226" t="str">
        <f t="shared" si="37"/>
        <v/>
      </c>
      <c r="AW20" s="226" t="str">
        <f t="shared" si="37"/>
        <v/>
      </c>
      <c r="AX20" s="226" t="str">
        <f t="shared" si="37"/>
        <v/>
      </c>
      <c r="AY20" s="299">
        <f t="shared" ref="AY20:BH20" si="38">IF(D20&lt;$R$16,D20,"")</f>
        <v>0</v>
      </c>
      <c r="AZ20" s="299">
        <f t="shared" si="38"/>
        <v>0</v>
      </c>
      <c r="BA20" s="299">
        <f t="shared" si="38"/>
        <v>0</v>
      </c>
      <c r="BB20" s="299">
        <f t="shared" si="38"/>
        <v>0</v>
      </c>
      <c r="BC20" s="299">
        <f t="shared" si="38"/>
        <v>0</v>
      </c>
      <c r="BD20" s="299">
        <f t="shared" si="38"/>
        <v>0</v>
      </c>
      <c r="BE20" s="299">
        <f t="shared" si="38"/>
        <v>0</v>
      </c>
      <c r="BF20" s="299">
        <f t="shared" si="38"/>
        <v>0</v>
      </c>
      <c r="BG20" s="299">
        <f t="shared" si="38"/>
        <v>0</v>
      </c>
      <c r="BH20" s="299">
        <f t="shared" si="38"/>
        <v>0</v>
      </c>
      <c r="BI20" s="225">
        <f t="shared" ref="BI20:BR20" si="39">IFERROR(RANK(AY20,$AY20:$BH20,0)+COUNTIF($AY20:AY20,AY20)-1,"")</f>
        <v>1</v>
      </c>
      <c r="BJ20" s="225">
        <f t="shared" si="39"/>
        <v>2</v>
      </c>
      <c r="BK20" s="225">
        <f t="shared" si="39"/>
        <v>3</v>
      </c>
      <c r="BL20" s="225">
        <f t="shared" si="39"/>
        <v>4</v>
      </c>
      <c r="BM20" s="225">
        <f t="shared" si="39"/>
        <v>5</v>
      </c>
      <c r="BN20" s="225">
        <f t="shared" si="39"/>
        <v>6</v>
      </c>
      <c r="BO20" s="225">
        <f t="shared" si="39"/>
        <v>7</v>
      </c>
      <c r="BP20" s="225">
        <f t="shared" si="39"/>
        <v>8</v>
      </c>
      <c r="BQ20" s="225">
        <f t="shared" si="39"/>
        <v>9</v>
      </c>
      <c r="BR20" s="225">
        <f t="shared" si="39"/>
        <v>10</v>
      </c>
      <c r="BS20" s="226">
        <f t="shared" ref="BS20:CB20" si="40">IFERROR(IF(BS$15="X",HLOOKUP(MATCH(SMALL($BI20:$BR20,BI$14),$BI20:$BR20,0),$BI$14:$BR$15,2,0),""),"")</f>
        <v>0</v>
      </c>
      <c r="BT20" s="226">
        <f t="shared" si="40"/>
        <v>0</v>
      </c>
      <c r="BU20" s="226">
        <f t="shared" si="40"/>
        <v>0</v>
      </c>
      <c r="BV20" s="226">
        <f t="shared" si="40"/>
        <v>0</v>
      </c>
      <c r="BW20" s="226">
        <f t="shared" si="40"/>
        <v>0</v>
      </c>
      <c r="BX20" s="226">
        <f t="shared" si="40"/>
        <v>0</v>
      </c>
      <c r="BY20" s="226">
        <f t="shared" si="40"/>
        <v>0</v>
      </c>
      <c r="BZ20" s="226">
        <f t="shared" si="40"/>
        <v>0</v>
      </c>
      <c r="CA20" s="226">
        <f t="shared" si="40"/>
        <v>0</v>
      </c>
      <c r="CB20" s="226">
        <f t="shared" si="40"/>
        <v>0</v>
      </c>
      <c r="CC20" s="257" t="str">
        <f t="shared" si="15"/>
        <v>Kompetensi dalam hal sudah tercapai.</v>
      </c>
      <c r="CD20" s="257" t="str">
        <f t="shared" si="16"/>
        <v>Kompetensi dalam hal 0 0 0 0 0 0 0 0 0 0 masih perlu ditingkatkan.</v>
      </c>
    </row>
    <row r="21" spans="1:82" ht="13.5" customHeight="1">
      <c r="A21" s="190"/>
      <c r="B21" s="208">
        <f>'DATA PESERTA DIDIK'!A11</f>
        <v>6</v>
      </c>
      <c r="C21" s="248" t="str">
        <f>'DATA PESERTA DIDIK'!D20</f>
        <v>DYAN ADHITAMA CATUR RIADY</v>
      </c>
      <c r="D21" s="297"/>
      <c r="E21" s="297"/>
      <c r="F21" s="297"/>
      <c r="G21" s="297"/>
      <c r="H21" s="297"/>
      <c r="I21" s="297"/>
      <c r="J21" s="297"/>
      <c r="K21" s="297"/>
      <c r="L21" s="297"/>
      <c r="M21" s="297"/>
      <c r="N21" s="252" t="str">
        <f t="shared" si="6"/>
        <v>-</v>
      </c>
      <c r="O21" s="298"/>
      <c r="P21" s="298"/>
      <c r="Q21" s="252" t="str">
        <f t="shared" si="7"/>
        <v>-</v>
      </c>
      <c r="R21" s="252" t="str">
        <f t="shared" si="8"/>
        <v>-</v>
      </c>
      <c r="S21" s="190"/>
      <c r="T21" s="190"/>
      <c r="U21" s="253" t="str">
        <f t="shared" ref="U21:AD21" si="41">IF(D21&gt;=$R$16,D21,"")</f>
        <v/>
      </c>
      <c r="V21" s="253" t="str">
        <f t="shared" si="41"/>
        <v/>
      </c>
      <c r="W21" s="253" t="str">
        <f t="shared" si="41"/>
        <v/>
      </c>
      <c r="X21" s="253" t="str">
        <f t="shared" si="41"/>
        <v/>
      </c>
      <c r="Y21" s="253" t="str">
        <f t="shared" si="41"/>
        <v/>
      </c>
      <c r="Z21" s="253" t="str">
        <f t="shared" si="41"/>
        <v/>
      </c>
      <c r="AA21" s="253" t="str">
        <f t="shared" si="41"/>
        <v/>
      </c>
      <c r="AB21" s="253" t="str">
        <f t="shared" si="41"/>
        <v/>
      </c>
      <c r="AC21" s="253" t="str">
        <f t="shared" si="41"/>
        <v/>
      </c>
      <c r="AD21" s="253" t="str">
        <f t="shared" si="41"/>
        <v/>
      </c>
      <c r="AE21" s="254" t="str">
        <f t="shared" ref="AE21:AN21" si="42">IFERROR(RANK(U21,$U21:$AD21,0)+COUNTIF($U21:U21,U21)-1,"")</f>
        <v/>
      </c>
      <c r="AF21" s="254" t="str">
        <f t="shared" si="42"/>
        <v/>
      </c>
      <c r="AG21" s="254" t="str">
        <f t="shared" si="42"/>
        <v/>
      </c>
      <c r="AH21" s="254" t="str">
        <f t="shared" si="42"/>
        <v/>
      </c>
      <c r="AI21" s="254" t="str">
        <f t="shared" si="42"/>
        <v/>
      </c>
      <c r="AJ21" s="254" t="str">
        <f t="shared" si="42"/>
        <v/>
      </c>
      <c r="AK21" s="254" t="str">
        <f t="shared" si="42"/>
        <v/>
      </c>
      <c r="AL21" s="254" t="str">
        <f t="shared" si="42"/>
        <v/>
      </c>
      <c r="AM21" s="254" t="str">
        <f t="shared" si="42"/>
        <v/>
      </c>
      <c r="AN21" s="254" t="str">
        <f t="shared" si="42"/>
        <v/>
      </c>
      <c r="AO21" s="226" t="str">
        <f t="shared" ref="AO21:AX21" si="43">IFERROR(IF(AO$15="X",HLOOKUP(MATCH(SMALL($AE21:$AN21,AE$14),$AE21:$AN21,0),$AE$14:$AN$15,2),""),"")</f>
        <v/>
      </c>
      <c r="AP21" s="226" t="str">
        <f t="shared" si="43"/>
        <v/>
      </c>
      <c r="AQ21" s="226" t="str">
        <f t="shared" si="43"/>
        <v/>
      </c>
      <c r="AR21" s="226" t="str">
        <f t="shared" si="43"/>
        <v/>
      </c>
      <c r="AS21" s="226" t="str">
        <f t="shared" si="43"/>
        <v/>
      </c>
      <c r="AT21" s="226" t="str">
        <f t="shared" si="43"/>
        <v/>
      </c>
      <c r="AU21" s="226" t="str">
        <f t="shared" si="43"/>
        <v/>
      </c>
      <c r="AV21" s="226" t="str">
        <f t="shared" si="43"/>
        <v/>
      </c>
      <c r="AW21" s="226" t="str">
        <f t="shared" si="43"/>
        <v/>
      </c>
      <c r="AX21" s="226" t="str">
        <f t="shared" si="43"/>
        <v/>
      </c>
      <c r="AY21" s="299">
        <f t="shared" ref="AY21:BH21" si="44">IF(D21&lt;$R$16,D21,"")</f>
        <v>0</v>
      </c>
      <c r="AZ21" s="299">
        <f t="shared" si="44"/>
        <v>0</v>
      </c>
      <c r="BA21" s="299">
        <f t="shared" si="44"/>
        <v>0</v>
      </c>
      <c r="BB21" s="299">
        <f t="shared" si="44"/>
        <v>0</v>
      </c>
      <c r="BC21" s="299">
        <f t="shared" si="44"/>
        <v>0</v>
      </c>
      <c r="BD21" s="299">
        <f t="shared" si="44"/>
        <v>0</v>
      </c>
      <c r="BE21" s="299">
        <f t="shared" si="44"/>
        <v>0</v>
      </c>
      <c r="BF21" s="299">
        <f t="shared" si="44"/>
        <v>0</v>
      </c>
      <c r="BG21" s="299">
        <f t="shared" si="44"/>
        <v>0</v>
      </c>
      <c r="BH21" s="299">
        <f t="shared" si="44"/>
        <v>0</v>
      </c>
      <c r="BI21" s="225">
        <f t="shared" ref="BI21:BR21" si="45">IFERROR(RANK(AY21,$AY21:$BH21,0)+COUNTIF($AY21:AY21,AY21)-1,"")</f>
        <v>1</v>
      </c>
      <c r="BJ21" s="225">
        <f t="shared" si="45"/>
        <v>2</v>
      </c>
      <c r="BK21" s="225">
        <f t="shared" si="45"/>
        <v>3</v>
      </c>
      <c r="BL21" s="225">
        <f t="shared" si="45"/>
        <v>4</v>
      </c>
      <c r="BM21" s="225">
        <f t="shared" si="45"/>
        <v>5</v>
      </c>
      <c r="BN21" s="225">
        <f t="shared" si="45"/>
        <v>6</v>
      </c>
      <c r="BO21" s="225">
        <f t="shared" si="45"/>
        <v>7</v>
      </c>
      <c r="BP21" s="225">
        <f t="shared" si="45"/>
        <v>8</v>
      </c>
      <c r="BQ21" s="225">
        <f t="shared" si="45"/>
        <v>9</v>
      </c>
      <c r="BR21" s="225">
        <f t="shared" si="45"/>
        <v>10</v>
      </c>
      <c r="BS21" s="226">
        <f t="shared" ref="BS21:CB21" si="46">IFERROR(IF(BS$15="X",HLOOKUP(MATCH(SMALL($BI21:$BR21,BI$14),$BI21:$BR21,0),$BI$14:$BR$15,2,0),""),"")</f>
        <v>0</v>
      </c>
      <c r="BT21" s="226">
        <f t="shared" si="46"/>
        <v>0</v>
      </c>
      <c r="BU21" s="226">
        <f t="shared" si="46"/>
        <v>0</v>
      </c>
      <c r="BV21" s="226">
        <f t="shared" si="46"/>
        <v>0</v>
      </c>
      <c r="BW21" s="226">
        <f t="shared" si="46"/>
        <v>0</v>
      </c>
      <c r="BX21" s="226">
        <f t="shared" si="46"/>
        <v>0</v>
      </c>
      <c r="BY21" s="226">
        <f t="shared" si="46"/>
        <v>0</v>
      </c>
      <c r="BZ21" s="226">
        <f t="shared" si="46"/>
        <v>0</v>
      </c>
      <c r="CA21" s="226">
        <f t="shared" si="46"/>
        <v>0</v>
      </c>
      <c r="CB21" s="226">
        <f t="shared" si="46"/>
        <v>0</v>
      </c>
      <c r="CC21" s="257" t="str">
        <f t="shared" si="15"/>
        <v>Kompetensi dalam hal sudah tercapai.</v>
      </c>
      <c r="CD21" s="257" t="str">
        <f t="shared" si="16"/>
        <v>Kompetensi dalam hal 0 0 0 0 0 0 0 0 0 0 masih perlu ditingkatkan.</v>
      </c>
    </row>
    <row r="22" spans="1:82" ht="13.5" customHeight="1">
      <c r="A22" s="190"/>
      <c r="B22" s="208">
        <f>'DATA PESERTA DIDIK'!A12</f>
        <v>7</v>
      </c>
      <c r="C22" s="248" t="str">
        <f>'DATA PESERTA DIDIK'!D21</f>
        <v>GENDHIS KINANTI TALITHA HERNADI</v>
      </c>
      <c r="D22" s="297"/>
      <c r="E22" s="297"/>
      <c r="F22" s="297"/>
      <c r="G22" s="297"/>
      <c r="H22" s="297"/>
      <c r="I22" s="297"/>
      <c r="J22" s="297"/>
      <c r="K22" s="297"/>
      <c r="L22" s="297"/>
      <c r="M22" s="297"/>
      <c r="N22" s="252" t="str">
        <f t="shared" si="6"/>
        <v>-</v>
      </c>
      <c r="O22" s="298"/>
      <c r="P22" s="298"/>
      <c r="Q22" s="252" t="str">
        <f t="shared" si="7"/>
        <v>-</v>
      </c>
      <c r="R22" s="252" t="str">
        <f t="shared" si="8"/>
        <v>-</v>
      </c>
      <c r="S22" s="190"/>
      <c r="T22" s="190"/>
      <c r="U22" s="253" t="str">
        <f t="shared" ref="U22:AD22" si="47">IF(D22&gt;=$R$16,D22,"")</f>
        <v/>
      </c>
      <c r="V22" s="253" t="str">
        <f t="shared" si="47"/>
        <v/>
      </c>
      <c r="W22" s="253" t="str">
        <f t="shared" si="47"/>
        <v/>
      </c>
      <c r="X22" s="253" t="str">
        <f t="shared" si="47"/>
        <v/>
      </c>
      <c r="Y22" s="253" t="str">
        <f t="shared" si="47"/>
        <v/>
      </c>
      <c r="Z22" s="253" t="str">
        <f t="shared" si="47"/>
        <v/>
      </c>
      <c r="AA22" s="253" t="str">
        <f t="shared" si="47"/>
        <v/>
      </c>
      <c r="AB22" s="253" t="str">
        <f t="shared" si="47"/>
        <v/>
      </c>
      <c r="AC22" s="253" t="str">
        <f t="shared" si="47"/>
        <v/>
      </c>
      <c r="AD22" s="253" t="str">
        <f t="shared" si="47"/>
        <v/>
      </c>
      <c r="AE22" s="254" t="str">
        <f t="shared" ref="AE22:AN22" si="48">IFERROR(RANK(U22,$U22:$AD22,0)+COUNTIF($U22:U22,U22)-1,"")</f>
        <v/>
      </c>
      <c r="AF22" s="254" t="str">
        <f t="shared" si="48"/>
        <v/>
      </c>
      <c r="AG22" s="254" t="str">
        <f t="shared" si="48"/>
        <v/>
      </c>
      <c r="AH22" s="254" t="str">
        <f t="shared" si="48"/>
        <v/>
      </c>
      <c r="AI22" s="254" t="str">
        <f t="shared" si="48"/>
        <v/>
      </c>
      <c r="AJ22" s="254" t="str">
        <f t="shared" si="48"/>
        <v/>
      </c>
      <c r="AK22" s="254" t="str">
        <f t="shared" si="48"/>
        <v/>
      </c>
      <c r="AL22" s="254" t="str">
        <f t="shared" si="48"/>
        <v/>
      </c>
      <c r="AM22" s="254" t="str">
        <f t="shared" si="48"/>
        <v/>
      </c>
      <c r="AN22" s="254" t="str">
        <f t="shared" si="48"/>
        <v/>
      </c>
      <c r="AO22" s="226" t="str">
        <f t="shared" ref="AO22:AX22" si="49">IFERROR(IF(AO$15="X",HLOOKUP(MATCH(SMALL($AE22:$AN22,AE$14),$AE22:$AN22,0),$AE$14:$AN$15,2),""),"")</f>
        <v/>
      </c>
      <c r="AP22" s="226" t="str">
        <f t="shared" si="49"/>
        <v/>
      </c>
      <c r="AQ22" s="226" t="str">
        <f t="shared" si="49"/>
        <v/>
      </c>
      <c r="AR22" s="226" t="str">
        <f t="shared" si="49"/>
        <v/>
      </c>
      <c r="AS22" s="226" t="str">
        <f t="shared" si="49"/>
        <v/>
      </c>
      <c r="AT22" s="226" t="str">
        <f t="shared" si="49"/>
        <v/>
      </c>
      <c r="AU22" s="226" t="str">
        <f t="shared" si="49"/>
        <v/>
      </c>
      <c r="AV22" s="226" t="str">
        <f t="shared" si="49"/>
        <v/>
      </c>
      <c r="AW22" s="226" t="str">
        <f t="shared" si="49"/>
        <v/>
      </c>
      <c r="AX22" s="226" t="str">
        <f t="shared" si="49"/>
        <v/>
      </c>
      <c r="AY22" s="299">
        <f t="shared" ref="AY22:BH22" si="50">IF(D22&lt;$R$16,D22,"")</f>
        <v>0</v>
      </c>
      <c r="AZ22" s="299">
        <f t="shared" si="50"/>
        <v>0</v>
      </c>
      <c r="BA22" s="299">
        <f t="shared" si="50"/>
        <v>0</v>
      </c>
      <c r="BB22" s="299">
        <f t="shared" si="50"/>
        <v>0</v>
      </c>
      <c r="BC22" s="299">
        <f t="shared" si="50"/>
        <v>0</v>
      </c>
      <c r="BD22" s="299">
        <f t="shared" si="50"/>
        <v>0</v>
      </c>
      <c r="BE22" s="299">
        <f t="shared" si="50"/>
        <v>0</v>
      </c>
      <c r="BF22" s="299">
        <f t="shared" si="50"/>
        <v>0</v>
      </c>
      <c r="BG22" s="299">
        <f t="shared" si="50"/>
        <v>0</v>
      </c>
      <c r="BH22" s="299">
        <f t="shared" si="50"/>
        <v>0</v>
      </c>
      <c r="BI22" s="225">
        <f t="shared" ref="BI22:BR22" si="51">IFERROR(RANK(AY22,$AY22:$BH22,0)+COUNTIF($AY22:AY22,AY22)-1,"")</f>
        <v>1</v>
      </c>
      <c r="BJ22" s="225">
        <f t="shared" si="51"/>
        <v>2</v>
      </c>
      <c r="BK22" s="225">
        <f t="shared" si="51"/>
        <v>3</v>
      </c>
      <c r="BL22" s="225">
        <f t="shared" si="51"/>
        <v>4</v>
      </c>
      <c r="BM22" s="225">
        <f t="shared" si="51"/>
        <v>5</v>
      </c>
      <c r="BN22" s="225">
        <f t="shared" si="51"/>
        <v>6</v>
      </c>
      <c r="BO22" s="225">
        <f t="shared" si="51"/>
        <v>7</v>
      </c>
      <c r="BP22" s="225">
        <f t="shared" si="51"/>
        <v>8</v>
      </c>
      <c r="BQ22" s="225">
        <f t="shared" si="51"/>
        <v>9</v>
      </c>
      <c r="BR22" s="225">
        <f t="shared" si="51"/>
        <v>10</v>
      </c>
      <c r="BS22" s="226">
        <f t="shared" ref="BS22:CB22" si="52">IFERROR(IF(BS$15="X",HLOOKUP(MATCH(SMALL($BI22:$BR22,BI$14),$BI22:$BR22,0),$BI$14:$BR$15,2,0),""),"")</f>
        <v>0</v>
      </c>
      <c r="BT22" s="226">
        <f t="shared" si="52"/>
        <v>0</v>
      </c>
      <c r="BU22" s="226">
        <f t="shared" si="52"/>
        <v>0</v>
      </c>
      <c r="BV22" s="226">
        <f t="shared" si="52"/>
        <v>0</v>
      </c>
      <c r="BW22" s="226">
        <f t="shared" si="52"/>
        <v>0</v>
      </c>
      <c r="BX22" s="226">
        <f t="shared" si="52"/>
        <v>0</v>
      </c>
      <c r="BY22" s="226">
        <f t="shared" si="52"/>
        <v>0</v>
      </c>
      <c r="BZ22" s="226">
        <f t="shared" si="52"/>
        <v>0</v>
      </c>
      <c r="CA22" s="226">
        <f t="shared" si="52"/>
        <v>0</v>
      </c>
      <c r="CB22" s="226">
        <f t="shared" si="52"/>
        <v>0</v>
      </c>
      <c r="CC22" s="257" t="str">
        <f t="shared" si="15"/>
        <v>Kompetensi dalam hal sudah tercapai.</v>
      </c>
      <c r="CD22" s="257" t="str">
        <f t="shared" si="16"/>
        <v>Kompetensi dalam hal 0 0 0 0 0 0 0 0 0 0 masih perlu ditingkatkan.</v>
      </c>
    </row>
    <row r="23" spans="1:82" ht="13.5" customHeight="1">
      <c r="A23" s="190"/>
      <c r="B23" s="208">
        <f>'DATA PESERTA DIDIK'!A13</f>
        <v>8</v>
      </c>
      <c r="C23" s="248" t="str">
        <f>'DATA PESERTA DIDIK'!D22</f>
        <v>HANAN TAQI AFLAHA</v>
      </c>
      <c r="D23" s="297"/>
      <c r="E23" s="297"/>
      <c r="F23" s="297"/>
      <c r="G23" s="297"/>
      <c r="H23" s="297"/>
      <c r="I23" s="297"/>
      <c r="J23" s="297"/>
      <c r="K23" s="297"/>
      <c r="L23" s="297"/>
      <c r="M23" s="297"/>
      <c r="N23" s="252" t="str">
        <f t="shared" si="6"/>
        <v>-</v>
      </c>
      <c r="O23" s="298"/>
      <c r="P23" s="298"/>
      <c r="Q23" s="252" t="str">
        <f t="shared" si="7"/>
        <v>-</v>
      </c>
      <c r="R23" s="252" t="str">
        <f t="shared" si="8"/>
        <v>-</v>
      </c>
      <c r="S23" s="190"/>
      <c r="T23" s="190"/>
      <c r="U23" s="253" t="str">
        <f t="shared" ref="U23:AD23" si="53">IF(D23&gt;=$R$16,D23,"")</f>
        <v/>
      </c>
      <c r="V23" s="253" t="str">
        <f t="shared" si="53"/>
        <v/>
      </c>
      <c r="W23" s="253" t="str">
        <f t="shared" si="53"/>
        <v/>
      </c>
      <c r="X23" s="253" t="str">
        <f t="shared" si="53"/>
        <v/>
      </c>
      <c r="Y23" s="253" t="str">
        <f t="shared" si="53"/>
        <v/>
      </c>
      <c r="Z23" s="253" t="str">
        <f t="shared" si="53"/>
        <v/>
      </c>
      <c r="AA23" s="253" t="str">
        <f t="shared" si="53"/>
        <v/>
      </c>
      <c r="AB23" s="253" t="str">
        <f t="shared" si="53"/>
        <v/>
      </c>
      <c r="AC23" s="253" t="str">
        <f t="shared" si="53"/>
        <v/>
      </c>
      <c r="AD23" s="253" t="str">
        <f t="shared" si="53"/>
        <v/>
      </c>
      <c r="AE23" s="254" t="str">
        <f t="shared" ref="AE23:AN23" si="54">IFERROR(RANK(U23,$U23:$AD23,0)+COUNTIF($U23:U23,U23)-1,"")</f>
        <v/>
      </c>
      <c r="AF23" s="254" t="str">
        <f t="shared" si="54"/>
        <v/>
      </c>
      <c r="AG23" s="254" t="str">
        <f t="shared" si="54"/>
        <v/>
      </c>
      <c r="AH23" s="254" t="str">
        <f t="shared" si="54"/>
        <v/>
      </c>
      <c r="AI23" s="254" t="str">
        <f t="shared" si="54"/>
        <v/>
      </c>
      <c r="AJ23" s="254" t="str">
        <f t="shared" si="54"/>
        <v/>
      </c>
      <c r="AK23" s="254" t="str">
        <f t="shared" si="54"/>
        <v/>
      </c>
      <c r="AL23" s="254" t="str">
        <f t="shared" si="54"/>
        <v/>
      </c>
      <c r="AM23" s="254" t="str">
        <f t="shared" si="54"/>
        <v/>
      </c>
      <c r="AN23" s="254" t="str">
        <f t="shared" si="54"/>
        <v/>
      </c>
      <c r="AO23" s="226" t="str">
        <f t="shared" ref="AO23:AX23" si="55">IFERROR(IF(AO$15="X",HLOOKUP(MATCH(SMALL($AE23:$AN23,AE$14),$AE23:$AN23,0),$AE$14:$AN$15,2),""),"")</f>
        <v/>
      </c>
      <c r="AP23" s="226" t="str">
        <f t="shared" si="55"/>
        <v/>
      </c>
      <c r="AQ23" s="226" t="str">
        <f t="shared" si="55"/>
        <v/>
      </c>
      <c r="AR23" s="226" t="str">
        <f t="shared" si="55"/>
        <v/>
      </c>
      <c r="AS23" s="226" t="str">
        <f t="shared" si="55"/>
        <v/>
      </c>
      <c r="AT23" s="226" t="str">
        <f t="shared" si="55"/>
        <v/>
      </c>
      <c r="AU23" s="226" t="str">
        <f t="shared" si="55"/>
        <v/>
      </c>
      <c r="AV23" s="226" t="str">
        <f t="shared" si="55"/>
        <v/>
      </c>
      <c r="AW23" s="226" t="str">
        <f t="shared" si="55"/>
        <v/>
      </c>
      <c r="AX23" s="226" t="str">
        <f t="shared" si="55"/>
        <v/>
      </c>
      <c r="AY23" s="299">
        <f t="shared" ref="AY23:BH23" si="56">IF(D23&lt;$R$16,D23,"")</f>
        <v>0</v>
      </c>
      <c r="AZ23" s="299">
        <f t="shared" si="56"/>
        <v>0</v>
      </c>
      <c r="BA23" s="299">
        <f t="shared" si="56"/>
        <v>0</v>
      </c>
      <c r="BB23" s="299">
        <f t="shared" si="56"/>
        <v>0</v>
      </c>
      <c r="BC23" s="299">
        <f t="shared" si="56"/>
        <v>0</v>
      </c>
      <c r="BD23" s="299">
        <f t="shared" si="56"/>
        <v>0</v>
      </c>
      <c r="BE23" s="299">
        <f t="shared" si="56"/>
        <v>0</v>
      </c>
      <c r="BF23" s="299">
        <f t="shared" si="56"/>
        <v>0</v>
      </c>
      <c r="BG23" s="299">
        <f t="shared" si="56"/>
        <v>0</v>
      </c>
      <c r="BH23" s="299">
        <f t="shared" si="56"/>
        <v>0</v>
      </c>
      <c r="BI23" s="225">
        <f t="shared" ref="BI23:BR23" si="57">IFERROR(RANK(AY23,$AY23:$BH23,0)+COUNTIF($AY23:AY23,AY23)-1,"")</f>
        <v>1</v>
      </c>
      <c r="BJ23" s="225">
        <f t="shared" si="57"/>
        <v>2</v>
      </c>
      <c r="BK23" s="225">
        <f t="shared" si="57"/>
        <v>3</v>
      </c>
      <c r="BL23" s="225">
        <f t="shared" si="57"/>
        <v>4</v>
      </c>
      <c r="BM23" s="225">
        <f t="shared" si="57"/>
        <v>5</v>
      </c>
      <c r="BN23" s="225">
        <f t="shared" si="57"/>
        <v>6</v>
      </c>
      <c r="BO23" s="225">
        <f t="shared" si="57"/>
        <v>7</v>
      </c>
      <c r="BP23" s="225">
        <f t="shared" si="57"/>
        <v>8</v>
      </c>
      <c r="BQ23" s="225">
        <f t="shared" si="57"/>
        <v>9</v>
      </c>
      <c r="BR23" s="225">
        <f t="shared" si="57"/>
        <v>10</v>
      </c>
      <c r="BS23" s="226">
        <f t="shared" ref="BS23:CB23" si="58">IFERROR(IF(BS$15="X",HLOOKUP(MATCH(SMALL($BI23:$BR23,BI$14),$BI23:$BR23,0),$BI$14:$BR$15,2,0),""),"")</f>
        <v>0</v>
      </c>
      <c r="BT23" s="226">
        <f t="shared" si="58"/>
        <v>0</v>
      </c>
      <c r="BU23" s="226">
        <f t="shared" si="58"/>
        <v>0</v>
      </c>
      <c r="BV23" s="226">
        <f t="shared" si="58"/>
        <v>0</v>
      </c>
      <c r="BW23" s="226">
        <f t="shared" si="58"/>
        <v>0</v>
      </c>
      <c r="BX23" s="226">
        <f t="shared" si="58"/>
        <v>0</v>
      </c>
      <c r="BY23" s="226">
        <f t="shared" si="58"/>
        <v>0</v>
      </c>
      <c r="BZ23" s="226">
        <f t="shared" si="58"/>
        <v>0</v>
      </c>
      <c r="CA23" s="226">
        <f t="shared" si="58"/>
        <v>0</v>
      </c>
      <c r="CB23" s="226">
        <f t="shared" si="58"/>
        <v>0</v>
      </c>
      <c r="CC23" s="257" t="str">
        <f t="shared" si="15"/>
        <v>Kompetensi dalam hal sudah tercapai.</v>
      </c>
      <c r="CD23" s="257" t="str">
        <f t="shared" si="16"/>
        <v>Kompetensi dalam hal 0 0 0 0 0 0 0 0 0 0 masih perlu ditingkatkan.</v>
      </c>
    </row>
    <row r="24" spans="1:82" ht="13.5" customHeight="1">
      <c r="A24" s="190"/>
      <c r="B24" s="208">
        <f>'DATA PESERTA DIDIK'!A14</f>
        <v>9</v>
      </c>
      <c r="C24" s="248" t="str">
        <f>'DATA PESERTA DIDIK'!D23</f>
        <v>ILLONA JIHAN AL SYAURABBANI</v>
      </c>
      <c r="D24" s="297"/>
      <c r="E24" s="297"/>
      <c r="F24" s="297"/>
      <c r="G24" s="297"/>
      <c r="H24" s="297"/>
      <c r="I24" s="297"/>
      <c r="J24" s="297"/>
      <c r="K24" s="297"/>
      <c r="L24" s="297"/>
      <c r="M24" s="297"/>
      <c r="N24" s="252" t="str">
        <f t="shared" si="6"/>
        <v>-</v>
      </c>
      <c r="O24" s="298"/>
      <c r="P24" s="298"/>
      <c r="Q24" s="252" t="str">
        <f t="shared" si="7"/>
        <v>-</v>
      </c>
      <c r="R24" s="252" t="str">
        <f t="shared" si="8"/>
        <v>-</v>
      </c>
      <c r="S24" s="190"/>
      <c r="T24" s="190"/>
      <c r="U24" s="253" t="str">
        <f t="shared" ref="U24:AD24" si="59">IF(D24&gt;=$R$16,D24,"")</f>
        <v/>
      </c>
      <c r="V24" s="253" t="str">
        <f t="shared" si="59"/>
        <v/>
      </c>
      <c r="W24" s="253" t="str">
        <f t="shared" si="59"/>
        <v/>
      </c>
      <c r="X24" s="253" t="str">
        <f t="shared" si="59"/>
        <v/>
      </c>
      <c r="Y24" s="253" t="str">
        <f t="shared" si="59"/>
        <v/>
      </c>
      <c r="Z24" s="253" t="str">
        <f t="shared" si="59"/>
        <v/>
      </c>
      <c r="AA24" s="253" t="str">
        <f t="shared" si="59"/>
        <v/>
      </c>
      <c r="AB24" s="253" t="str">
        <f t="shared" si="59"/>
        <v/>
      </c>
      <c r="AC24" s="253" t="str">
        <f t="shared" si="59"/>
        <v/>
      </c>
      <c r="AD24" s="253" t="str">
        <f t="shared" si="59"/>
        <v/>
      </c>
      <c r="AE24" s="254" t="str">
        <f t="shared" ref="AE24:AN24" si="60">IFERROR(RANK(U24,$U24:$AD24,0)+COUNTIF($U24:U24,U24)-1,"")</f>
        <v/>
      </c>
      <c r="AF24" s="254" t="str">
        <f t="shared" si="60"/>
        <v/>
      </c>
      <c r="AG24" s="254" t="str">
        <f t="shared" si="60"/>
        <v/>
      </c>
      <c r="AH24" s="254" t="str">
        <f t="shared" si="60"/>
        <v/>
      </c>
      <c r="AI24" s="254" t="str">
        <f t="shared" si="60"/>
        <v/>
      </c>
      <c r="AJ24" s="254" t="str">
        <f t="shared" si="60"/>
        <v/>
      </c>
      <c r="AK24" s="254" t="str">
        <f t="shared" si="60"/>
        <v/>
      </c>
      <c r="AL24" s="254" t="str">
        <f t="shared" si="60"/>
        <v/>
      </c>
      <c r="AM24" s="254" t="str">
        <f t="shared" si="60"/>
        <v/>
      </c>
      <c r="AN24" s="254" t="str">
        <f t="shared" si="60"/>
        <v/>
      </c>
      <c r="AO24" s="226" t="str">
        <f t="shared" ref="AO24:AX24" si="61">IFERROR(IF(AO$15="X",HLOOKUP(MATCH(SMALL($AE24:$AN24,AE$14),$AE24:$AN24,0),$AE$14:$AN$15,2),""),"")</f>
        <v/>
      </c>
      <c r="AP24" s="226" t="str">
        <f t="shared" si="61"/>
        <v/>
      </c>
      <c r="AQ24" s="226" t="str">
        <f t="shared" si="61"/>
        <v/>
      </c>
      <c r="AR24" s="226" t="str">
        <f t="shared" si="61"/>
        <v/>
      </c>
      <c r="AS24" s="226" t="str">
        <f t="shared" si="61"/>
        <v/>
      </c>
      <c r="AT24" s="226" t="str">
        <f t="shared" si="61"/>
        <v/>
      </c>
      <c r="AU24" s="226" t="str">
        <f t="shared" si="61"/>
        <v/>
      </c>
      <c r="AV24" s="226" t="str">
        <f t="shared" si="61"/>
        <v/>
      </c>
      <c r="AW24" s="226" t="str">
        <f t="shared" si="61"/>
        <v/>
      </c>
      <c r="AX24" s="226" t="str">
        <f t="shared" si="61"/>
        <v/>
      </c>
      <c r="AY24" s="299">
        <f t="shared" ref="AY24:BH24" si="62">IF(D24&lt;$R$16,D24,"")</f>
        <v>0</v>
      </c>
      <c r="AZ24" s="299">
        <f t="shared" si="62"/>
        <v>0</v>
      </c>
      <c r="BA24" s="299">
        <f t="shared" si="62"/>
        <v>0</v>
      </c>
      <c r="BB24" s="299">
        <f t="shared" si="62"/>
        <v>0</v>
      </c>
      <c r="BC24" s="299">
        <f t="shared" si="62"/>
        <v>0</v>
      </c>
      <c r="BD24" s="299">
        <f t="shared" si="62"/>
        <v>0</v>
      </c>
      <c r="BE24" s="299">
        <f t="shared" si="62"/>
        <v>0</v>
      </c>
      <c r="BF24" s="299">
        <f t="shared" si="62"/>
        <v>0</v>
      </c>
      <c r="BG24" s="299">
        <f t="shared" si="62"/>
        <v>0</v>
      </c>
      <c r="BH24" s="299">
        <f t="shared" si="62"/>
        <v>0</v>
      </c>
      <c r="BI24" s="225">
        <f t="shared" ref="BI24:BR24" si="63">IFERROR(RANK(AY24,$AY24:$BH24,0)+COUNTIF($AY24:AY24,AY24)-1,"")</f>
        <v>1</v>
      </c>
      <c r="BJ24" s="225">
        <f t="shared" si="63"/>
        <v>2</v>
      </c>
      <c r="BK24" s="225">
        <f t="shared" si="63"/>
        <v>3</v>
      </c>
      <c r="BL24" s="225">
        <f t="shared" si="63"/>
        <v>4</v>
      </c>
      <c r="BM24" s="225">
        <f t="shared" si="63"/>
        <v>5</v>
      </c>
      <c r="BN24" s="225">
        <f t="shared" si="63"/>
        <v>6</v>
      </c>
      <c r="BO24" s="225">
        <f t="shared" si="63"/>
        <v>7</v>
      </c>
      <c r="BP24" s="225">
        <f t="shared" si="63"/>
        <v>8</v>
      </c>
      <c r="BQ24" s="225">
        <f t="shared" si="63"/>
        <v>9</v>
      </c>
      <c r="BR24" s="225">
        <f t="shared" si="63"/>
        <v>10</v>
      </c>
      <c r="BS24" s="226">
        <f t="shared" ref="BS24:CB24" si="64">IFERROR(IF(BS$15="X",HLOOKUP(MATCH(SMALL($BI24:$BR24,BI$14),$BI24:$BR24,0),$BI$14:$BR$15,2,0),""),"")</f>
        <v>0</v>
      </c>
      <c r="BT24" s="226">
        <f t="shared" si="64"/>
        <v>0</v>
      </c>
      <c r="BU24" s="226">
        <f t="shared" si="64"/>
        <v>0</v>
      </c>
      <c r="BV24" s="226">
        <f t="shared" si="64"/>
        <v>0</v>
      </c>
      <c r="BW24" s="226">
        <f t="shared" si="64"/>
        <v>0</v>
      </c>
      <c r="BX24" s="226">
        <f t="shared" si="64"/>
        <v>0</v>
      </c>
      <c r="BY24" s="226">
        <f t="shared" si="64"/>
        <v>0</v>
      </c>
      <c r="BZ24" s="226">
        <f t="shared" si="64"/>
        <v>0</v>
      </c>
      <c r="CA24" s="226">
        <f t="shared" si="64"/>
        <v>0</v>
      </c>
      <c r="CB24" s="226">
        <f t="shared" si="64"/>
        <v>0</v>
      </c>
      <c r="CC24" s="257" t="str">
        <f t="shared" si="15"/>
        <v>Kompetensi dalam hal sudah tercapai.</v>
      </c>
      <c r="CD24" s="257" t="str">
        <f t="shared" si="16"/>
        <v>Kompetensi dalam hal 0 0 0 0 0 0 0 0 0 0 masih perlu ditingkatkan.</v>
      </c>
    </row>
    <row r="25" spans="1:82" ht="13.5" customHeight="1">
      <c r="A25" s="190"/>
      <c r="B25" s="208">
        <f>'DATA PESERTA DIDIK'!A15</f>
        <v>10</v>
      </c>
      <c r="C25" s="248" t="str">
        <f>'DATA PESERTA DIDIK'!D24</f>
        <v>LATISHA MEIRA AZIZAHRA</v>
      </c>
      <c r="D25" s="297"/>
      <c r="E25" s="297"/>
      <c r="F25" s="297"/>
      <c r="G25" s="297"/>
      <c r="H25" s="297"/>
      <c r="I25" s="297"/>
      <c r="J25" s="297"/>
      <c r="K25" s="297"/>
      <c r="L25" s="297"/>
      <c r="M25" s="297"/>
      <c r="N25" s="252" t="str">
        <f t="shared" si="6"/>
        <v>-</v>
      </c>
      <c r="O25" s="298"/>
      <c r="P25" s="298"/>
      <c r="Q25" s="252" t="str">
        <f t="shared" si="7"/>
        <v>-</v>
      </c>
      <c r="R25" s="252" t="str">
        <f t="shared" si="8"/>
        <v>-</v>
      </c>
      <c r="S25" s="190"/>
      <c r="T25" s="190"/>
      <c r="U25" s="253" t="str">
        <f t="shared" ref="U25:AD25" si="65">IF(D25&gt;=$R$16,D25,"")</f>
        <v/>
      </c>
      <c r="V25" s="253" t="str">
        <f t="shared" si="65"/>
        <v/>
      </c>
      <c r="W25" s="253" t="str">
        <f t="shared" si="65"/>
        <v/>
      </c>
      <c r="X25" s="253" t="str">
        <f t="shared" si="65"/>
        <v/>
      </c>
      <c r="Y25" s="253" t="str">
        <f t="shared" si="65"/>
        <v/>
      </c>
      <c r="Z25" s="253" t="str">
        <f t="shared" si="65"/>
        <v/>
      </c>
      <c r="AA25" s="253" t="str">
        <f t="shared" si="65"/>
        <v/>
      </c>
      <c r="AB25" s="253" t="str">
        <f t="shared" si="65"/>
        <v/>
      </c>
      <c r="AC25" s="253" t="str">
        <f t="shared" si="65"/>
        <v/>
      </c>
      <c r="AD25" s="253" t="str">
        <f t="shared" si="65"/>
        <v/>
      </c>
      <c r="AE25" s="254" t="str">
        <f t="shared" ref="AE25:AN25" si="66">IFERROR(RANK(U25,$U25:$AD25,0)+COUNTIF($U25:U25,U25)-1,"")</f>
        <v/>
      </c>
      <c r="AF25" s="254" t="str">
        <f t="shared" si="66"/>
        <v/>
      </c>
      <c r="AG25" s="254" t="str">
        <f t="shared" si="66"/>
        <v/>
      </c>
      <c r="AH25" s="254" t="str">
        <f t="shared" si="66"/>
        <v/>
      </c>
      <c r="AI25" s="254" t="str">
        <f t="shared" si="66"/>
        <v/>
      </c>
      <c r="AJ25" s="254" t="str">
        <f t="shared" si="66"/>
        <v/>
      </c>
      <c r="AK25" s="254" t="str">
        <f t="shared" si="66"/>
        <v/>
      </c>
      <c r="AL25" s="254" t="str">
        <f t="shared" si="66"/>
        <v/>
      </c>
      <c r="AM25" s="254" t="str">
        <f t="shared" si="66"/>
        <v/>
      </c>
      <c r="AN25" s="254" t="str">
        <f t="shared" si="66"/>
        <v/>
      </c>
      <c r="AO25" s="226" t="str">
        <f t="shared" ref="AO25:AX25" si="67">IFERROR(IF(AO$15="X",HLOOKUP(MATCH(SMALL($AE25:$AN25,AE$14),$AE25:$AN25,0),$AE$14:$AN$15,2),""),"")</f>
        <v/>
      </c>
      <c r="AP25" s="226" t="str">
        <f t="shared" si="67"/>
        <v/>
      </c>
      <c r="AQ25" s="226" t="str">
        <f t="shared" si="67"/>
        <v/>
      </c>
      <c r="AR25" s="226" t="str">
        <f t="shared" si="67"/>
        <v/>
      </c>
      <c r="AS25" s="226" t="str">
        <f t="shared" si="67"/>
        <v/>
      </c>
      <c r="AT25" s="226" t="str">
        <f t="shared" si="67"/>
        <v/>
      </c>
      <c r="AU25" s="226" t="str">
        <f t="shared" si="67"/>
        <v/>
      </c>
      <c r="AV25" s="226" t="str">
        <f t="shared" si="67"/>
        <v/>
      </c>
      <c r="AW25" s="226" t="str">
        <f t="shared" si="67"/>
        <v/>
      </c>
      <c r="AX25" s="226" t="str">
        <f t="shared" si="67"/>
        <v/>
      </c>
      <c r="AY25" s="299">
        <f t="shared" ref="AY25:BH25" si="68">IF(D25&lt;$R$16,D25,"")</f>
        <v>0</v>
      </c>
      <c r="AZ25" s="299">
        <f t="shared" si="68"/>
        <v>0</v>
      </c>
      <c r="BA25" s="299">
        <f t="shared" si="68"/>
        <v>0</v>
      </c>
      <c r="BB25" s="299">
        <f t="shared" si="68"/>
        <v>0</v>
      </c>
      <c r="BC25" s="299">
        <f t="shared" si="68"/>
        <v>0</v>
      </c>
      <c r="BD25" s="299">
        <f t="shared" si="68"/>
        <v>0</v>
      </c>
      <c r="BE25" s="299">
        <f t="shared" si="68"/>
        <v>0</v>
      </c>
      <c r="BF25" s="299">
        <f t="shared" si="68"/>
        <v>0</v>
      </c>
      <c r="BG25" s="299">
        <f t="shared" si="68"/>
        <v>0</v>
      </c>
      <c r="BH25" s="299">
        <f t="shared" si="68"/>
        <v>0</v>
      </c>
      <c r="BI25" s="225">
        <f t="shared" ref="BI25:BR25" si="69">IFERROR(RANK(AY25,$AY25:$BH25,0)+COUNTIF($AY25:AY25,AY25)-1,"")</f>
        <v>1</v>
      </c>
      <c r="BJ25" s="225">
        <f t="shared" si="69"/>
        <v>2</v>
      </c>
      <c r="BK25" s="225">
        <f t="shared" si="69"/>
        <v>3</v>
      </c>
      <c r="BL25" s="225">
        <f t="shared" si="69"/>
        <v>4</v>
      </c>
      <c r="BM25" s="225">
        <f t="shared" si="69"/>
        <v>5</v>
      </c>
      <c r="BN25" s="225">
        <f t="shared" si="69"/>
        <v>6</v>
      </c>
      <c r="BO25" s="225">
        <f t="shared" si="69"/>
        <v>7</v>
      </c>
      <c r="BP25" s="225">
        <f t="shared" si="69"/>
        <v>8</v>
      </c>
      <c r="BQ25" s="225">
        <f t="shared" si="69"/>
        <v>9</v>
      </c>
      <c r="BR25" s="225">
        <f t="shared" si="69"/>
        <v>10</v>
      </c>
      <c r="BS25" s="226">
        <f t="shared" ref="BS25:CB25" si="70">IFERROR(IF(BS$15="X",HLOOKUP(MATCH(SMALL($BI25:$BR25,BI$14),$BI25:$BR25,0),$BI$14:$BR$15,2,0),""),"")</f>
        <v>0</v>
      </c>
      <c r="BT25" s="226">
        <f t="shared" si="70"/>
        <v>0</v>
      </c>
      <c r="BU25" s="226">
        <f t="shared" si="70"/>
        <v>0</v>
      </c>
      <c r="BV25" s="226">
        <f t="shared" si="70"/>
        <v>0</v>
      </c>
      <c r="BW25" s="226">
        <f t="shared" si="70"/>
        <v>0</v>
      </c>
      <c r="BX25" s="226">
        <f t="shared" si="70"/>
        <v>0</v>
      </c>
      <c r="BY25" s="226">
        <f t="shared" si="70"/>
        <v>0</v>
      </c>
      <c r="BZ25" s="226">
        <f t="shared" si="70"/>
        <v>0</v>
      </c>
      <c r="CA25" s="226">
        <f t="shared" si="70"/>
        <v>0</v>
      </c>
      <c r="CB25" s="226">
        <f t="shared" si="70"/>
        <v>0</v>
      </c>
      <c r="CC25" s="257" t="str">
        <f t="shared" si="15"/>
        <v>Kompetensi dalam hal sudah tercapai.</v>
      </c>
      <c r="CD25" s="257" t="str">
        <f t="shared" si="16"/>
        <v>Kompetensi dalam hal 0 0 0 0 0 0 0 0 0 0 masih perlu ditingkatkan.</v>
      </c>
    </row>
    <row r="26" spans="1:82" ht="13.5" customHeight="1">
      <c r="A26" s="190"/>
      <c r="B26" s="208">
        <f>'DATA PESERTA DIDIK'!A16</f>
        <v>11</v>
      </c>
      <c r="C26" s="248" t="str">
        <f>'DATA PESERTA DIDIK'!D25</f>
        <v>MUHAMMAD ANANTA AESAR NAIL</v>
      </c>
      <c r="D26" s="297"/>
      <c r="E26" s="297"/>
      <c r="F26" s="297"/>
      <c r="G26" s="297"/>
      <c r="H26" s="297"/>
      <c r="I26" s="297"/>
      <c r="J26" s="297"/>
      <c r="K26" s="297"/>
      <c r="L26" s="297"/>
      <c r="M26" s="297"/>
      <c r="N26" s="252" t="str">
        <f t="shared" si="6"/>
        <v>-</v>
      </c>
      <c r="O26" s="298"/>
      <c r="P26" s="298"/>
      <c r="Q26" s="252" t="str">
        <f t="shared" si="7"/>
        <v>-</v>
      </c>
      <c r="R26" s="252" t="str">
        <f t="shared" si="8"/>
        <v>-</v>
      </c>
      <c r="S26" s="190"/>
      <c r="T26" s="190"/>
      <c r="U26" s="253" t="str">
        <f t="shared" ref="U26:AD26" si="71">IF(D26&gt;=$R$16,D26,"")</f>
        <v/>
      </c>
      <c r="V26" s="253" t="str">
        <f t="shared" si="71"/>
        <v/>
      </c>
      <c r="W26" s="253" t="str">
        <f t="shared" si="71"/>
        <v/>
      </c>
      <c r="X26" s="253" t="str">
        <f t="shared" si="71"/>
        <v/>
      </c>
      <c r="Y26" s="253" t="str">
        <f t="shared" si="71"/>
        <v/>
      </c>
      <c r="Z26" s="253" t="str">
        <f t="shared" si="71"/>
        <v/>
      </c>
      <c r="AA26" s="253" t="str">
        <f t="shared" si="71"/>
        <v/>
      </c>
      <c r="AB26" s="253" t="str">
        <f t="shared" si="71"/>
        <v/>
      </c>
      <c r="AC26" s="253" t="str">
        <f t="shared" si="71"/>
        <v/>
      </c>
      <c r="AD26" s="253" t="str">
        <f t="shared" si="71"/>
        <v/>
      </c>
      <c r="AE26" s="254" t="str">
        <f t="shared" ref="AE26:AN26" si="72">IFERROR(RANK(U26,$U26:$AD26,0)+COUNTIF($U26:U26,U26)-1,"")</f>
        <v/>
      </c>
      <c r="AF26" s="254" t="str">
        <f t="shared" si="72"/>
        <v/>
      </c>
      <c r="AG26" s="254" t="str">
        <f t="shared" si="72"/>
        <v/>
      </c>
      <c r="AH26" s="254" t="str">
        <f t="shared" si="72"/>
        <v/>
      </c>
      <c r="AI26" s="254" t="str">
        <f t="shared" si="72"/>
        <v/>
      </c>
      <c r="AJ26" s="254" t="str">
        <f t="shared" si="72"/>
        <v/>
      </c>
      <c r="AK26" s="254" t="str">
        <f t="shared" si="72"/>
        <v/>
      </c>
      <c r="AL26" s="254" t="str">
        <f t="shared" si="72"/>
        <v/>
      </c>
      <c r="AM26" s="254" t="str">
        <f t="shared" si="72"/>
        <v/>
      </c>
      <c r="AN26" s="254" t="str">
        <f t="shared" si="72"/>
        <v/>
      </c>
      <c r="AO26" s="226" t="str">
        <f t="shared" ref="AO26:AX26" si="73">IFERROR(IF(AO$15="X",HLOOKUP(MATCH(SMALL($AE26:$AN26,AE$14),$AE26:$AN26,0),$AE$14:$AN$15,2),""),"")</f>
        <v/>
      </c>
      <c r="AP26" s="226" t="str">
        <f t="shared" si="73"/>
        <v/>
      </c>
      <c r="AQ26" s="226" t="str">
        <f t="shared" si="73"/>
        <v/>
      </c>
      <c r="AR26" s="226" t="str">
        <f t="shared" si="73"/>
        <v/>
      </c>
      <c r="AS26" s="226" t="str">
        <f t="shared" si="73"/>
        <v/>
      </c>
      <c r="AT26" s="226" t="str">
        <f t="shared" si="73"/>
        <v/>
      </c>
      <c r="AU26" s="226" t="str">
        <f t="shared" si="73"/>
        <v/>
      </c>
      <c r="AV26" s="226" t="str">
        <f t="shared" si="73"/>
        <v/>
      </c>
      <c r="AW26" s="226" t="str">
        <f t="shared" si="73"/>
        <v/>
      </c>
      <c r="AX26" s="226" t="str">
        <f t="shared" si="73"/>
        <v/>
      </c>
      <c r="AY26" s="299">
        <f t="shared" ref="AY26:BH26" si="74">IF(D26&lt;$R$16,D26,"")</f>
        <v>0</v>
      </c>
      <c r="AZ26" s="299">
        <f t="shared" si="74"/>
        <v>0</v>
      </c>
      <c r="BA26" s="299">
        <f t="shared" si="74"/>
        <v>0</v>
      </c>
      <c r="BB26" s="299">
        <f t="shared" si="74"/>
        <v>0</v>
      </c>
      <c r="BC26" s="299">
        <f t="shared" si="74"/>
        <v>0</v>
      </c>
      <c r="BD26" s="299">
        <f t="shared" si="74"/>
        <v>0</v>
      </c>
      <c r="BE26" s="299">
        <f t="shared" si="74"/>
        <v>0</v>
      </c>
      <c r="BF26" s="299">
        <f t="shared" si="74"/>
        <v>0</v>
      </c>
      <c r="BG26" s="299">
        <f t="shared" si="74"/>
        <v>0</v>
      </c>
      <c r="BH26" s="299">
        <f t="shared" si="74"/>
        <v>0</v>
      </c>
      <c r="BI26" s="225">
        <f t="shared" ref="BI26:BR26" si="75">IFERROR(RANK(AY26,$AY26:$BH26,0)+COUNTIF($AY26:AY26,AY26)-1,"")</f>
        <v>1</v>
      </c>
      <c r="BJ26" s="225">
        <f t="shared" si="75"/>
        <v>2</v>
      </c>
      <c r="BK26" s="225">
        <f t="shared" si="75"/>
        <v>3</v>
      </c>
      <c r="BL26" s="225">
        <f t="shared" si="75"/>
        <v>4</v>
      </c>
      <c r="BM26" s="225">
        <f t="shared" si="75"/>
        <v>5</v>
      </c>
      <c r="BN26" s="225">
        <f t="shared" si="75"/>
        <v>6</v>
      </c>
      <c r="BO26" s="225">
        <f t="shared" si="75"/>
        <v>7</v>
      </c>
      <c r="BP26" s="225">
        <f t="shared" si="75"/>
        <v>8</v>
      </c>
      <c r="BQ26" s="225">
        <f t="shared" si="75"/>
        <v>9</v>
      </c>
      <c r="BR26" s="225">
        <f t="shared" si="75"/>
        <v>10</v>
      </c>
      <c r="BS26" s="226">
        <f t="shared" ref="BS26:CB26" si="76">IFERROR(IF(BS$15="X",HLOOKUP(MATCH(SMALL($BI26:$BR26,BI$14),$BI26:$BR26,0),$BI$14:$BR$15,2,0),""),"")</f>
        <v>0</v>
      </c>
      <c r="BT26" s="226">
        <f t="shared" si="76"/>
        <v>0</v>
      </c>
      <c r="BU26" s="226">
        <f t="shared" si="76"/>
        <v>0</v>
      </c>
      <c r="BV26" s="226">
        <f t="shared" si="76"/>
        <v>0</v>
      </c>
      <c r="BW26" s="226">
        <f t="shared" si="76"/>
        <v>0</v>
      </c>
      <c r="BX26" s="226">
        <f t="shared" si="76"/>
        <v>0</v>
      </c>
      <c r="BY26" s="226">
        <f t="shared" si="76"/>
        <v>0</v>
      </c>
      <c r="BZ26" s="226">
        <f t="shared" si="76"/>
        <v>0</v>
      </c>
      <c r="CA26" s="226">
        <f t="shared" si="76"/>
        <v>0</v>
      </c>
      <c r="CB26" s="226">
        <f t="shared" si="76"/>
        <v>0</v>
      </c>
      <c r="CC26" s="257" t="str">
        <f t="shared" si="15"/>
        <v>Kompetensi dalam hal sudah tercapai.</v>
      </c>
      <c r="CD26" s="257" t="str">
        <f t="shared" si="16"/>
        <v>Kompetensi dalam hal 0 0 0 0 0 0 0 0 0 0 masih perlu ditingkatkan.</v>
      </c>
    </row>
    <row r="27" spans="1:82" ht="13.5" customHeight="1">
      <c r="A27" s="190"/>
      <c r="B27" s="208">
        <f>'DATA PESERTA DIDIK'!A17</f>
        <v>12</v>
      </c>
      <c r="C27" s="248" t="str">
        <f>'DATA PESERTA DIDIK'!D26</f>
        <v>MUHAMMAD FAREZKY IMANULLAH</v>
      </c>
      <c r="D27" s="297"/>
      <c r="E27" s="297"/>
      <c r="F27" s="297"/>
      <c r="G27" s="297"/>
      <c r="H27" s="297"/>
      <c r="I27" s="297"/>
      <c r="J27" s="297"/>
      <c r="K27" s="297"/>
      <c r="L27" s="297"/>
      <c r="M27" s="297"/>
      <c r="N27" s="252" t="str">
        <f t="shared" si="6"/>
        <v>-</v>
      </c>
      <c r="O27" s="298"/>
      <c r="P27" s="298"/>
      <c r="Q27" s="252" t="str">
        <f t="shared" si="7"/>
        <v>-</v>
      </c>
      <c r="R27" s="252" t="str">
        <f t="shared" si="8"/>
        <v>-</v>
      </c>
      <c r="S27" s="190"/>
      <c r="T27" s="190"/>
      <c r="U27" s="253" t="str">
        <f t="shared" ref="U27:AD27" si="77">IF(D27&gt;=$R$16,D27,"")</f>
        <v/>
      </c>
      <c r="V27" s="253" t="str">
        <f t="shared" si="77"/>
        <v/>
      </c>
      <c r="W27" s="253" t="str">
        <f t="shared" si="77"/>
        <v/>
      </c>
      <c r="X27" s="253" t="str">
        <f t="shared" si="77"/>
        <v/>
      </c>
      <c r="Y27" s="253" t="str">
        <f t="shared" si="77"/>
        <v/>
      </c>
      <c r="Z27" s="253" t="str">
        <f t="shared" si="77"/>
        <v/>
      </c>
      <c r="AA27" s="253" t="str">
        <f t="shared" si="77"/>
        <v/>
      </c>
      <c r="AB27" s="253" t="str">
        <f t="shared" si="77"/>
        <v/>
      </c>
      <c r="AC27" s="253" t="str">
        <f t="shared" si="77"/>
        <v/>
      </c>
      <c r="AD27" s="253" t="str">
        <f t="shared" si="77"/>
        <v/>
      </c>
      <c r="AE27" s="254" t="str">
        <f t="shared" ref="AE27:AN27" si="78">IFERROR(RANK(U27,$U27:$AD27,0)+COUNTIF($U27:U27,U27)-1,"")</f>
        <v/>
      </c>
      <c r="AF27" s="254" t="str">
        <f t="shared" si="78"/>
        <v/>
      </c>
      <c r="AG27" s="254" t="str">
        <f t="shared" si="78"/>
        <v/>
      </c>
      <c r="AH27" s="254" t="str">
        <f t="shared" si="78"/>
        <v/>
      </c>
      <c r="AI27" s="254" t="str">
        <f t="shared" si="78"/>
        <v/>
      </c>
      <c r="AJ27" s="254" t="str">
        <f t="shared" si="78"/>
        <v/>
      </c>
      <c r="AK27" s="254" t="str">
        <f t="shared" si="78"/>
        <v/>
      </c>
      <c r="AL27" s="254" t="str">
        <f t="shared" si="78"/>
        <v/>
      </c>
      <c r="AM27" s="254" t="str">
        <f t="shared" si="78"/>
        <v/>
      </c>
      <c r="AN27" s="254" t="str">
        <f t="shared" si="78"/>
        <v/>
      </c>
      <c r="AO27" s="226" t="str">
        <f t="shared" ref="AO27:AX27" si="79">IFERROR(IF(AO$15="X",HLOOKUP(MATCH(SMALL($AE27:$AN27,AE$14),$AE27:$AN27,0),$AE$14:$AN$15,2),""),"")</f>
        <v/>
      </c>
      <c r="AP27" s="226" t="str">
        <f t="shared" si="79"/>
        <v/>
      </c>
      <c r="AQ27" s="226" t="str">
        <f t="shared" si="79"/>
        <v/>
      </c>
      <c r="AR27" s="226" t="str">
        <f t="shared" si="79"/>
        <v/>
      </c>
      <c r="AS27" s="226" t="str">
        <f t="shared" si="79"/>
        <v/>
      </c>
      <c r="AT27" s="226" t="str">
        <f t="shared" si="79"/>
        <v/>
      </c>
      <c r="AU27" s="226" t="str">
        <f t="shared" si="79"/>
        <v/>
      </c>
      <c r="AV27" s="226" t="str">
        <f t="shared" si="79"/>
        <v/>
      </c>
      <c r="AW27" s="226" t="str">
        <f t="shared" si="79"/>
        <v/>
      </c>
      <c r="AX27" s="226" t="str">
        <f t="shared" si="79"/>
        <v/>
      </c>
      <c r="AY27" s="299">
        <f t="shared" ref="AY27:BH27" si="80">IF(D27&lt;$R$16,D27,"")</f>
        <v>0</v>
      </c>
      <c r="AZ27" s="299">
        <f t="shared" si="80"/>
        <v>0</v>
      </c>
      <c r="BA27" s="299">
        <f t="shared" si="80"/>
        <v>0</v>
      </c>
      <c r="BB27" s="299">
        <f t="shared" si="80"/>
        <v>0</v>
      </c>
      <c r="BC27" s="299">
        <f t="shared" si="80"/>
        <v>0</v>
      </c>
      <c r="BD27" s="299">
        <f t="shared" si="80"/>
        <v>0</v>
      </c>
      <c r="BE27" s="299">
        <f t="shared" si="80"/>
        <v>0</v>
      </c>
      <c r="BF27" s="299">
        <f t="shared" si="80"/>
        <v>0</v>
      </c>
      <c r="BG27" s="299">
        <f t="shared" si="80"/>
        <v>0</v>
      </c>
      <c r="BH27" s="299">
        <f t="shared" si="80"/>
        <v>0</v>
      </c>
      <c r="BI27" s="225">
        <f t="shared" ref="BI27:BR27" si="81">IFERROR(RANK(AY27,$AY27:$BH27,0)+COUNTIF($AY27:AY27,AY27)-1,"")</f>
        <v>1</v>
      </c>
      <c r="BJ27" s="225">
        <f t="shared" si="81"/>
        <v>2</v>
      </c>
      <c r="BK27" s="225">
        <f t="shared" si="81"/>
        <v>3</v>
      </c>
      <c r="BL27" s="225">
        <f t="shared" si="81"/>
        <v>4</v>
      </c>
      <c r="BM27" s="225">
        <f t="shared" si="81"/>
        <v>5</v>
      </c>
      <c r="BN27" s="225">
        <f t="shared" si="81"/>
        <v>6</v>
      </c>
      <c r="BO27" s="225">
        <f t="shared" si="81"/>
        <v>7</v>
      </c>
      <c r="BP27" s="225">
        <f t="shared" si="81"/>
        <v>8</v>
      </c>
      <c r="BQ27" s="225">
        <f t="shared" si="81"/>
        <v>9</v>
      </c>
      <c r="BR27" s="225">
        <f t="shared" si="81"/>
        <v>10</v>
      </c>
      <c r="BS27" s="226">
        <f t="shared" ref="BS27:CB27" si="82">IFERROR(IF(BS$15="X",HLOOKUP(MATCH(SMALL($BI27:$BR27,BI$14),$BI27:$BR27,0),$BI$14:$BR$15,2,0),""),"")</f>
        <v>0</v>
      </c>
      <c r="BT27" s="226">
        <f t="shared" si="82"/>
        <v>0</v>
      </c>
      <c r="BU27" s="226">
        <f t="shared" si="82"/>
        <v>0</v>
      </c>
      <c r="BV27" s="226">
        <f t="shared" si="82"/>
        <v>0</v>
      </c>
      <c r="BW27" s="226">
        <f t="shared" si="82"/>
        <v>0</v>
      </c>
      <c r="BX27" s="226">
        <f t="shared" si="82"/>
        <v>0</v>
      </c>
      <c r="BY27" s="226">
        <f t="shared" si="82"/>
        <v>0</v>
      </c>
      <c r="BZ27" s="226">
        <f t="shared" si="82"/>
        <v>0</v>
      </c>
      <c r="CA27" s="226">
        <f t="shared" si="82"/>
        <v>0</v>
      </c>
      <c r="CB27" s="226">
        <f t="shared" si="82"/>
        <v>0</v>
      </c>
      <c r="CC27" s="257" t="str">
        <f t="shared" si="15"/>
        <v>Kompetensi dalam hal sudah tercapai.</v>
      </c>
      <c r="CD27" s="257" t="str">
        <f t="shared" si="16"/>
        <v>Kompetensi dalam hal 0 0 0 0 0 0 0 0 0 0 masih perlu ditingkatkan.</v>
      </c>
    </row>
    <row r="28" spans="1:82" ht="13.5" customHeight="1">
      <c r="A28" s="190"/>
      <c r="B28" s="208">
        <f>'DATA PESERTA DIDIK'!A18</f>
        <v>13</v>
      </c>
      <c r="C28" s="248" t="str">
        <f>'DATA PESERTA DIDIK'!D27</f>
        <v>MUHAMMAD HAFIDZ RAFI RACHMAN</v>
      </c>
      <c r="D28" s="297"/>
      <c r="E28" s="297"/>
      <c r="F28" s="297"/>
      <c r="G28" s="297"/>
      <c r="H28" s="297"/>
      <c r="I28" s="297"/>
      <c r="J28" s="297"/>
      <c r="K28" s="297"/>
      <c r="L28" s="297"/>
      <c r="M28" s="297"/>
      <c r="N28" s="252" t="str">
        <f t="shared" si="6"/>
        <v>-</v>
      </c>
      <c r="O28" s="298"/>
      <c r="P28" s="298"/>
      <c r="Q28" s="252" t="str">
        <f t="shared" si="7"/>
        <v>-</v>
      </c>
      <c r="R28" s="252" t="str">
        <f t="shared" si="8"/>
        <v>-</v>
      </c>
      <c r="S28" s="190"/>
      <c r="T28" s="190"/>
      <c r="U28" s="253" t="str">
        <f t="shared" ref="U28:AD28" si="83">IF(D28&gt;=$R$16,D28,"")</f>
        <v/>
      </c>
      <c r="V28" s="253" t="str">
        <f t="shared" si="83"/>
        <v/>
      </c>
      <c r="W28" s="253" t="str">
        <f t="shared" si="83"/>
        <v/>
      </c>
      <c r="X28" s="253" t="str">
        <f t="shared" si="83"/>
        <v/>
      </c>
      <c r="Y28" s="253" t="str">
        <f t="shared" si="83"/>
        <v/>
      </c>
      <c r="Z28" s="253" t="str">
        <f t="shared" si="83"/>
        <v/>
      </c>
      <c r="AA28" s="253" t="str">
        <f t="shared" si="83"/>
        <v/>
      </c>
      <c r="AB28" s="253" t="str">
        <f t="shared" si="83"/>
        <v/>
      </c>
      <c r="AC28" s="253" t="str">
        <f t="shared" si="83"/>
        <v/>
      </c>
      <c r="AD28" s="253" t="str">
        <f t="shared" si="83"/>
        <v/>
      </c>
      <c r="AE28" s="254" t="str">
        <f t="shared" ref="AE28:AN28" si="84">IFERROR(RANK(U28,$U28:$AD28,0)+COUNTIF($U28:U28,U28)-1,"")</f>
        <v/>
      </c>
      <c r="AF28" s="254" t="str">
        <f t="shared" si="84"/>
        <v/>
      </c>
      <c r="AG28" s="254" t="str">
        <f t="shared" si="84"/>
        <v/>
      </c>
      <c r="AH28" s="254" t="str">
        <f t="shared" si="84"/>
        <v/>
      </c>
      <c r="AI28" s="254" t="str">
        <f t="shared" si="84"/>
        <v/>
      </c>
      <c r="AJ28" s="254" t="str">
        <f t="shared" si="84"/>
        <v/>
      </c>
      <c r="AK28" s="254" t="str">
        <f t="shared" si="84"/>
        <v/>
      </c>
      <c r="AL28" s="254" t="str">
        <f t="shared" si="84"/>
        <v/>
      </c>
      <c r="AM28" s="254" t="str">
        <f t="shared" si="84"/>
        <v/>
      </c>
      <c r="AN28" s="254" t="str">
        <f t="shared" si="84"/>
        <v/>
      </c>
      <c r="AO28" s="226" t="str">
        <f t="shared" ref="AO28:AX28" si="85">IFERROR(IF(AO$15="X",HLOOKUP(MATCH(SMALL($AE28:$AN28,AE$14),$AE28:$AN28,0),$AE$14:$AN$15,2),""),"")</f>
        <v/>
      </c>
      <c r="AP28" s="226" t="str">
        <f t="shared" si="85"/>
        <v/>
      </c>
      <c r="AQ28" s="226" t="str">
        <f t="shared" si="85"/>
        <v/>
      </c>
      <c r="AR28" s="226" t="str">
        <f t="shared" si="85"/>
        <v/>
      </c>
      <c r="AS28" s="226" t="str">
        <f t="shared" si="85"/>
        <v/>
      </c>
      <c r="AT28" s="226" t="str">
        <f t="shared" si="85"/>
        <v/>
      </c>
      <c r="AU28" s="226" t="str">
        <f t="shared" si="85"/>
        <v/>
      </c>
      <c r="AV28" s="226" t="str">
        <f t="shared" si="85"/>
        <v/>
      </c>
      <c r="AW28" s="226" t="str">
        <f t="shared" si="85"/>
        <v/>
      </c>
      <c r="AX28" s="226" t="str">
        <f t="shared" si="85"/>
        <v/>
      </c>
      <c r="AY28" s="299">
        <f t="shared" ref="AY28:BH28" si="86">IF(D28&lt;$R$16,D28,"")</f>
        <v>0</v>
      </c>
      <c r="AZ28" s="299">
        <f t="shared" si="86"/>
        <v>0</v>
      </c>
      <c r="BA28" s="299">
        <f t="shared" si="86"/>
        <v>0</v>
      </c>
      <c r="BB28" s="299">
        <f t="shared" si="86"/>
        <v>0</v>
      </c>
      <c r="BC28" s="299">
        <f t="shared" si="86"/>
        <v>0</v>
      </c>
      <c r="BD28" s="299">
        <f t="shared" si="86"/>
        <v>0</v>
      </c>
      <c r="BE28" s="299">
        <f t="shared" si="86"/>
        <v>0</v>
      </c>
      <c r="BF28" s="299">
        <f t="shared" si="86"/>
        <v>0</v>
      </c>
      <c r="BG28" s="299">
        <f t="shared" si="86"/>
        <v>0</v>
      </c>
      <c r="BH28" s="299">
        <f t="shared" si="86"/>
        <v>0</v>
      </c>
      <c r="BI28" s="225">
        <f t="shared" ref="BI28:BR28" si="87">IFERROR(RANK(AY28,$AY28:$BH28,0)+COUNTIF($AY28:AY28,AY28)-1,"")</f>
        <v>1</v>
      </c>
      <c r="BJ28" s="225">
        <f t="shared" si="87"/>
        <v>2</v>
      </c>
      <c r="BK28" s="225">
        <f t="shared" si="87"/>
        <v>3</v>
      </c>
      <c r="BL28" s="225">
        <f t="shared" si="87"/>
        <v>4</v>
      </c>
      <c r="BM28" s="225">
        <f t="shared" si="87"/>
        <v>5</v>
      </c>
      <c r="BN28" s="225">
        <f t="shared" si="87"/>
        <v>6</v>
      </c>
      <c r="BO28" s="225">
        <f t="shared" si="87"/>
        <v>7</v>
      </c>
      <c r="BP28" s="225">
        <f t="shared" si="87"/>
        <v>8</v>
      </c>
      <c r="BQ28" s="225">
        <f t="shared" si="87"/>
        <v>9</v>
      </c>
      <c r="BR28" s="225">
        <f t="shared" si="87"/>
        <v>10</v>
      </c>
      <c r="BS28" s="226">
        <f t="shared" ref="BS28:CB28" si="88">IFERROR(IF(BS$15="X",HLOOKUP(MATCH(SMALL($BI28:$BR28,BI$14),$BI28:$BR28,0),$BI$14:$BR$15,2,0),""),"")</f>
        <v>0</v>
      </c>
      <c r="BT28" s="226">
        <f t="shared" si="88"/>
        <v>0</v>
      </c>
      <c r="BU28" s="226">
        <f t="shared" si="88"/>
        <v>0</v>
      </c>
      <c r="BV28" s="226">
        <f t="shared" si="88"/>
        <v>0</v>
      </c>
      <c r="BW28" s="226">
        <f t="shared" si="88"/>
        <v>0</v>
      </c>
      <c r="BX28" s="226">
        <f t="shared" si="88"/>
        <v>0</v>
      </c>
      <c r="BY28" s="226">
        <f t="shared" si="88"/>
        <v>0</v>
      </c>
      <c r="BZ28" s="226">
        <f t="shared" si="88"/>
        <v>0</v>
      </c>
      <c r="CA28" s="226">
        <f t="shared" si="88"/>
        <v>0</v>
      </c>
      <c r="CB28" s="226">
        <f t="shared" si="88"/>
        <v>0</v>
      </c>
      <c r="CC28" s="257" t="str">
        <f t="shared" si="15"/>
        <v>Kompetensi dalam hal sudah tercapai.</v>
      </c>
      <c r="CD28" s="257" t="str">
        <f t="shared" si="16"/>
        <v>Kompetensi dalam hal 0 0 0 0 0 0 0 0 0 0 masih perlu ditingkatkan.</v>
      </c>
    </row>
    <row r="29" spans="1:82" ht="13.5" customHeight="1">
      <c r="A29" s="190"/>
      <c r="B29" s="208">
        <f>'DATA PESERTA DIDIK'!A19</f>
        <v>14</v>
      </c>
      <c r="C29" s="248" t="str">
        <f>'DATA PESERTA DIDIK'!D28</f>
        <v>MUHAMMAD RAJASTA ANDISA KRISNATAMA</v>
      </c>
      <c r="D29" s="297"/>
      <c r="E29" s="297"/>
      <c r="F29" s="297"/>
      <c r="G29" s="297"/>
      <c r="H29" s="297"/>
      <c r="I29" s="297"/>
      <c r="J29" s="297"/>
      <c r="K29" s="297"/>
      <c r="L29" s="297"/>
      <c r="M29" s="297"/>
      <c r="N29" s="252" t="str">
        <f t="shared" si="6"/>
        <v>-</v>
      </c>
      <c r="O29" s="298"/>
      <c r="P29" s="298"/>
      <c r="Q29" s="252" t="str">
        <f t="shared" si="7"/>
        <v>-</v>
      </c>
      <c r="R29" s="252" t="str">
        <f t="shared" si="8"/>
        <v>-</v>
      </c>
      <c r="S29" s="190"/>
      <c r="T29" s="190"/>
      <c r="U29" s="253" t="str">
        <f t="shared" ref="U29:AD29" si="89">IF(D29&gt;=$R$16,D29,"")</f>
        <v/>
      </c>
      <c r="V29" s="253" t="str">
        <f t="shared" si="89"/>
        <v/>
      </c>
      <c r="W29" s="253" t="str">
        <f t="shared" si="89"/>
        <v/>
      </c>
      <c r="X29" s="253" t="str">
        <f t="shared" si="89"/>
        <v/>
      </c>
      <c r="Y29" s="253" t="str">
        <f t="shared" si="89"/>
        <v/>
      </c>
      <c r="Z29" s="253" t="str">
        <f t="shared" si="89"/>
        <v/>
      </c>
      <c r="AA29" s="253" t="str">
        <f t="shared" si="89"/>
        <v/>
      </c>
      <c r="AB29" s="253" t="str">
        <f t="shared" si="89"/>
        <v/>
      </c>
      <c r="AC29" s="253" t="str">
        <f t="shared" si="89"/>
        <v/>
      </c>
      <c r="AD29" s="253" t="str">
        <f t="shared" si="89"/>
        <v/>
      </c>
      <c r="AE29" s="254" t="str">
        <f t="shared" ref="AE29:AN29" si="90">IFERROR(RANK(U29,$U29:$AD29,0)+COUNTIF($U29:U29,U29)-1,"")</f>
        <v/>
      </c>
      <c r="AF29" s="254" t="str">
        <f t="shared" si="90"/>
        <v/>
      </c>
      <c r="AG29" s="254" t="str">
        <f t="shared" si="90"/>
        <v/>
      </c>
      <c r="AH29" s="254" t="str">
        <f t="shared" si="90"/>
        <v/>
      </c>
      <c r="AI29" s="254" t="str">
        <f t="shared" si="90"/>
        <v/>
      </c>
      <c r="AJ29" s="254" t="str">
        <f t="shared" si="90"/>
        <v/>
      </c>
      <c r="AK29" s="254" t="str">
        <f t="shared" si="90"/>
        <v/>
      </c>
      <c r="AL29" s="254" t="str">
        <f t="shared" si="90"/>
        <v/>
      </c>
      <c r="AM29" s="254" t="str">
        <f t="shared" si="90"/>
        <v/>
      </c>
      <c r="AN29" s="254" t="str">
        <f t="shared" si="90"/>
        <v/>
      </c>
      <c r="AO29" s="226" t="str">
        <f t="shared" ref="AO29:AX29" si="91">IFERROR(IF(AO$15="X",HLOOKUP(MATCH(SMALL($AE29:$AN29,AE$14),$AE29:$AN29,0),$AE$14:$AN$15,2),""),"")</f>
        <v/>
      </c>
      <c r="AP29" s="226" t="str">
        <f t="shared" si="91"/>
        <v/>
      </c>
      <c r="AQ29" s="226" t="str">
        <f t="shared" si="91"/>
        <v/>
      </c>
      <c r="AR29" s="226" t="str">
        <f t="shared" si="91"/>
        <v/>
      </c>
      <c r="AS29" s="226" t="str">
        <f t="shared" si="91"/>
        <v/>
      </c>
      <c r="AT29" s="226" t="str">
        <f t="shared" si="91"/>
        <v/>
      </c>
      <c r="AU29" s="226" t="str">
        <f t="shared" si="91"/>
        <v/>
      </c>
      <c r="AV29" s="226" t="str">
        <f t="shared" si="91"/>
        <v/>
      </c>
      <c r="AW29" s="226" t="str">
        <f t="shared" si="91"/>
        <v/>
      </c>
      <c r="AX29" s="226" t="str">
        <f t="shared" si="91"/>
        <v/>
      </c>
      <c r="AY29" s="299">
        <f t="shared" ref="AY29:BH29" si="92">IF(D29&lt;$R$16,D29,"")</f>
        <v>0</v>
      </c>
      <c r="AZ29" s="299">
        <f t="shared" si="92"/>
        <v>0</v>
      </c>
      <c r="BA29" s="299">
        <f t="shared" si="92"/>
        <v>0</v>
      </c>
      <c r="BB29" s="299">
        <f t="shared" si="92"/>
        <v>0</v>
      </c>
      <c r="BC29" s="299">
        <f t="shared" si="92"/>
        <v>0</v>
      </c>
      <c r="BD29" s="299">
        <f t="shared" si="92"/>
        <v>0</v>
      </c>
      <c r="BE29" s="299">
        <f t="shared" si="92"/>
        <v>0</v>
      </c>
      <c r="BF29" s="299">
        <f t="shared" si="92"/>
        <v>0</v>
      </c>
      <c r="BG29" s="299">
        <f t="shared" si="92"/>
        <v>0</v>
      </c>
      <c r="BH29" s="299">
        <f t="shared" si="92"/>
        <v>0</v>
      </c>
      <c r="BI29" s="225">
        <f t="shared" ref="BI29:BR29" si="93">IFERROR(RANK(AY29,$AY29:$BH29,0)+COUNTIF($AY29:AY29,AY29)-1,"")</f>
        <v>1</v>
      </c>
      <c r="BJ29" s="225">
        <f t="shared" si="93"/>
        <v>2</v>
      </c>
      <c r="BK29" s="225">
        <f t="shared" si="93"/>
        <v>3</v>
      </c>
      <c r="BL29" s="225">
        <f t="shared" si="93"/>
        <v>4</v>
      </c>
      <c r="BM29" s="225">
        <f t="shared" si="93"/>
        <v>5</v>
      </c>
      <c r="BN29" s="225">
        <f t="shared" si="93"/>
        <v>6</v>
      </c>
      <c r="BO29" s="225">
        <f t="shared" si="93"/>
        <v>7</v>
      </c>
      <c r="BP29" s="225">
        <f t="shared" si="93"/>
        <v>8</v>
      </c>
      <c r="BQ29" s="225">
        <f t="shared" si="93"/>
        <v>9</v>
      </c>
      <c r="BR29" s="225">
        <f t="shared" si="93"/>
        <v>10</v>
      </c>
      <c r="BS29" s="226">
        <f t="shared" ref="BS29:CB29" si="94">IFERROR(IF(BS$15="X",HLOOKUP(MATCH(SMALL($BI29:$BR29,BI$14),$BI29:$BR29,0),$BI$14:$BR$15,2,0),""),"")</f>
        <v>0</v>
      </c>
      <c r="BT29" s="226">
        <f t="shared" si="94"/>
        <v>0</v>
      </c>
      <c r="BU29" s="226">
        <f t="shared" si="94"/>
        <v>0</v>
      </c>
      <c r="BV29" s="226">
        <f t="shared" si="94"/>
        <v>0</v>
      </c>
      <c r="BW29" s="226">
        <f t="shared" si="94"/>
        <v>0</v>
      </c>
      <c r="BX29" s="226">
        <f t="shared" si="94"/>
        <v>0</v>
      </c>
      <c r="BY29" s="226">
        <f t="shared" si="94"/>
        <v>0</v>
      </c>
      <c r="BZ29" s="226">
        <f t="shared" si="94"/>
        <v>0</v>
      </c>
      <c r="CA29" s="226">
        <f t="shared" si="94"/>
        <v>0</v>
      </c>
      <c r="CB29" s="226">
        <f t="shared" si="94"/>
        <v>0</v>
      </c>
      <c r="CC29" s="257" t="str">
        <f t="shared" si="15"/>
        <v>Kompetensi dalam hal sudah tercapai.</v>
      </c>
      <c r="CD29" s="257" t="str">
        <f t="shared" si="16"/>
        <v>Kompetensi dalam hal 0 0 0 0 0 0 0 0 0 0 masih perlu ditingkatkan.</v>
      </c>
    </row>
    <row r="30" spans="1:82" ht="13.5" customHeight="1">
      <c r="A30" s="190"/>
      <c r="B30" s="208">
        <f>'DATA PESERTA DIDIK'!A20</f>
        <v>15</v>
      </c>
      <c r="C30" s="248" t="str">
        <f>'DATA PESERTA DIDIK'!D29</f>
        <v>MUHAMMAD SABIAN ELDEN LAKSANA</v>
      </c>
      <c r="D30" s="297"/>
      <c r="E30" s="297"/>
      <c r="F30" s="297"/>
      <c r="G30" s="297"/>
      <c r="H30" s="297"/>
      <c r="I30" s="297"/>
      <c r="J30" s="297"/>
      <c r="K30" s="297"/>
      <c r="L30" s="297"/>
      <c r="M30" s="297"/>
      <c r="N30" s="252" t="str">
        <f t="shared" si="6"/>
        <v>-</v>
      </c>
      <c r="O30" s="298"/>
      <c r="P30" s="298"/>
      <c r="Q30" s="252" t="str">
        <f t="shared" si="7"/>
        <v>-</v>
      </c>
      <c r="R30" s="252" t="str">
        <f t="shared" si="8"/>
        <v>-</v>
      </c>
      <c r="S30" s="190"/>
      <c r="T30" s="190"/>
      <c r="U30" s="253" t="str">
        <f t="shared" ref="U30:AD30" si="95">IF(D30&gt;=$R$16,D30,"")</f>
        <v/>
      </c>
      <c r="V30" s="253" t="str">
        <f t="shared" si="95"/>
        <v/>
      </c>
      <c r="W30" s="253" t="str">
        <f t="shared" si="95"/>
        <v/>
      </c>
      <c r="X30" s="253" t="str">
        <f t="shared" si="95"/>
        <v/>
      </c>
      <c r="Y30" s="253" t="str">
        <f t="shared" si="95"/>
        <v/>
      </c>
      <c r="Z30" s="253" t="str">
        <f t="shared" si="95"/>
        <v/>
      </c>
      <c r="AA30" s="253" t="str">
        <f t="shared" si="95"/>
        <v/>
      </c>
      <c r="AB30" s="253" t="str">
        <f t="shared" si="95"/>
        <v/>
      </c>
      <c r="AC30" s="253" t="str">
        <f t="shared" si="95"/>
        <v/>
      </c>
      <c r="AD30" s="253" t="str">
        <f t="shared" si="95"/>
        <v/>
      </c>
      <c r="AE30" s="254" t="str">
        <f t="shared" ref="AE30:AN30" si="96">IFERROR(RANK(U30,$U30:$AD30,0)+COUNTIF($U30:U30,U30)-1,"")</f>
        <v/>
      </c>
      <c r="AF30" s="254" t="str">
        <f t="shared" si="96"/>
        <v/>
      </c>
      <c r="AG30" s="254" t="str">
        <f t="shared" si="96"/>
        <v/>
      </c>
      <c r="AH30" s="254" t="str">
        <f t="shared" si="96"/>
        <v/>
      </c>
      <c r="AI30" s="254" t="str">
        <f t="shared" si="96"/>
        <v/>
      </c>
      <c r="AJ30" s="254" t="str">
        <f t="shared" si="96"/>
        <v/>
      </c>
      <c r="AK30" s="254" t="str">
        <f t="shared" si="96"/>
        <v/>
      </c>
      <c r="AL30" s="254" t="str">
        <f t="shared" si="96"/>
        <v/>
      </c>
      <c r="AM30" s="254" t="str">
        <f t="shared" si="96"/>
        <v/>
      </c>
      <c r="AN30" s="254" t="str">
        <f t="shared" si="96"/>
        <v/>
      </c>
      <c r="AO30" s="226" t="str">
        <f t="shared" ref="AO30:AX30" si="97">IFERROR(IF(AO$15="X",HLOOKUP(MATCH(SMALL($AE30:$AN30,AE$14),$AE30:$AN30,0),$AE$14:$AN$15,2),""),"")</f>
        <v/>
      </c>
      <c r="AP30" s="226" t="str">
        <f t="shared" si="97"/>
        <v/>
      </c>
      <c r="AQ30" s="226" t="str">
        <f t="shared" si="97"/>
        <v/>
      </c>
      <c r="AR30" s="226" t="str">
        <f t="shared" si="97"/>
        <v/>
      </c>
      <c r="AS30" s="226" t="str">
        <f t="shared" si="97"/>
        <v/>
      </c>
      <c r="AT30" s="226" t="str">
        <f t="shared" si="97"/>
        <v/>
      </c>
      <c r="AU30" s="226" t="str">
        <f t="shared" si="97"/>
        <v/>
      </c>
      <c r="AV30" s="226" t="str">
        <f t="shared" si="97"/>
        <v/>
      </c>
      <c r="AW30" s="226" t="str">
        <f t="shared" si="97"/>
        <v/>
      </c>
      <c r="AX30" s="226" t="str">
        <f t="shared" si="97"/>
        <v/>
      </c>
      <c r="AY30" s="299">
        <f t="shared" ref="AY30:BH30" si="98">IF(D30&lt;$R$16,D30,"")</f>
        <v>0</v>
      </c>
      <c r="AZ30" s="299">
        <f t="shared" si="98"/>
        <v>0</v>
      </c>
      <c r="BA30" s="299">
        <f t="shared" si="98"/>
        <v>0</v>
      </c>
      <c r="BB30" s="299">
        <f t="shared" si="98"/>
        <v>0</v>
      </c>
      <c r="BC30" s="299">
        <f t="shared" si="98"/>
        <v>0</v>
      </c>
      <c r="BD30" s="299">
        <f t="shared" si="98"/>
        <v>0</v>
      </c>
      <c r="BE30" s="299">
        <f t="shared" si="98"/>
        <v>0</v>
      </c>
      <c r="BF30" s="299">
        <f t="shared" si="98"/>
        <v>0</v>
      </c>
      <c r="BG30" s="299">
        <f t="shared" si="98"/>
        <v>0</v>
      </c>
      <c r="BH30" s="299">
        <f t="shared" si="98"/>
        <v>0</v>
      </c>
      <c r="BI30" s="225">
        <f t="shared" ref="BI30:BR30" si="99">IFERROR(RANK(AY30,$AY30:$BH30,0)+COUNTIF($AY30:AY30,AY30)-1,"")</f>
        <v>1</v>
      </c>
      <c r="BJ30" s="225">
        <f t="shared" si="99"/>
        <v>2</v>
      </c>
      <c r="BK30" s="225">
        <f t="shared" si="99"/>
        <v>3</v>
      </c>
      <c r="BL30" s="225">
        <f t="shared" si="99"/>
        <v>4</v>
      </c>
      <c r="BM30" s="225">
        <f t="shared" si="99"/>
        <v>5</v>
      </c>
      <c r="BN30" s="225">
        <f t="shared" si="99"/>
        <v>6</v>
      </c>
      <c r="BO30" s="225">
        <f t="shared" si="99"/>
        <v>7</v>
      </c>
      <c r="BP30" s="225">
        <f t="shared" si="99"/>
        <v>8</v>
      </c>
      <c r="BQ30" s="225">
        <f t="shared" si="99"/>
        <v>9</v>
      </c>
      <c r="BR30" s="225">
        <f t="shared" si="99"/>
        <v>10</v>
      </c>
      <c r="BS30" s="226">
        <f t="shared" ref="BS30:CB30" si="100">IFERROR(IF(BS$15="X",HLOOKUP(MATCH(SMALL($BI30:$BR30,BI$14),$BI30:$BR30,0),$BI$14:$BR$15,2,0),""),"")</f>
        <v>0</v>
      </c>
      <c r="BT30" s="226">
        <f t="shared" si="100"/>
        <v>0</v>
      </c>
      <c r="BU30" s="226">
        <f t="shared" si="100"/>
        <v>0</v>
      </c>
      <c r="BV30" s="226">
        <f t="shared" si="100"/>
        <v>0</v>
      </c>
      <c r="BW30" s="226">
        <f t="shared" si="100"/>
        <v>0</v>
      </c>
      <c r="BX30" s="226">
        <f t="shared" si="100"/>
        <v>0</v>
      </c>
      <c r="BY30" s="226">
        <f t="shared" si="100"/>
        <v>0</v>
      </c>
      <c r="BZ30" s="226">
        <f t="shared" si="100"/>
        <v>0</v>
      </c>
      <c r="CA30" s="226">
        <f t="shared" si="100"/>
        <v>0</v>
      </c>
      <c r="CB30" s="226">
        <f t="shared" si="100"/>
        <v>0</v>
      </c>
      <c r="CC30" s="257" t="str">
        <f t="shared" si="15"/>
        <v>Kompetensi dalam hal sudah tercapai.</v>
      </c>
      <c r="CD30" s="257" t="str">
        <f t="shared" si="16"/>
        <v>Kompetensi dalam hal 0 0 0 0 0 0 0 0 0 0 masih perlu ditingkatkan.</v>
      </c>
    </row>
    <row r="31" spans="1:82" ht="13.5" customHeight="1">
      <c r="A31" s="190"/>
      <c r="B31" s="208">
        <f>'DATA PESERTA DIDIK'!A21</f>
        <v>16</v>
      </c>
      <c r="C31" s="248" t="str">
        <f>'DATA PESERTA DIDIK'!D30</f>
        <v>NARENDRA AZKA RAMADHAN</v>
      </c>
      <c r="D31" s="297"/>
      <c r="E31" s="297"/>
      <c r="F31" s="297"/>
      <c r="G31" s="297"/>
      <c r="H31" s="297"/>
      <c r="I31" s="297"/>
      <c r="J31" s="297"/>
      <c r="K31" s="297"/>
      <c r="L31" s="297"/>
      <c r="M31" s="297"/>
      <c r="N31" s="252" t="str">
        <f t="shared" si="6"/>
        <v>-</v>
      </c>
      <c r="O31" s="298"/>
      <c r="P31" s="298"/>
      <c r="Q31" s="252" t="str">
        <f t="shared" si="7"/>
        <v>-</v>
      </c>
      <c r="R31" s="252" t="str">
        <f t="shared" si="8"/>
        <v>-</v>
      </c>
      <c r="S31" s="190"/>
      <c r="T31" s="190"/>
      <c r="U31" s="253" t="str">
        <f t="shared" ref="U31:AD31" si="101">IF(D31&gt;=$R$16,D31,"")</f>
        <v/>
      </c>
      <c r="V31" s="253" t="str">
        <f t="shared" si="101"/>
        <v/>
      </c>
      <c r="W31" s="253" t="str">
        <f t="shared" si="101"/>
        <v/>
      </c>
      <c r="X31" s="253" t="str">
        <f t="shared" si="101"/>
        <v/>
      </c>
      <c r="Y31" s="253" t="str">
        <f t="shared" si="101"/>
        <v/>
      </c>
      <c r="Z31" s="253" t="str">
        <f t="shared" si="101"/>
        <v/>
      </c>
      <c r="AA31" s="253" t="str">
        <f t="shared" si="101"/>
        <v/>
      </c>
      <c r="AB31" s="253" t="str">
        <f t="shared" si="101"/>
        <v/>
      </c>
      <c r="AC31" s="253" t="str">
        <f t="shared" si="101"/>
        <v/>
      </c>
      <c r="AD31" s="253" t="str">
        <f t="shared" si="101"/>
        <v/>
      </c>
      <c r="AE31" s="254" t="str">
        <f t="shared" ref="AE31:AN31" si="102">IFERROR(RANK(U31,$U31:$AD31,0)+COUNTIF($U31:U31,U31)-1,"")</f>
        <v/>
      </c>
      <c r="AF31" s="254" t="str">
        <f t="shared" si="102"/>
        <v/>
      </c>
      <c r="AG31" s="254" t="str">
        <f t="shared" si="102"/>
        <v/>
      </c>
      <c r="AH31" s="254" t="str">
        <f t="shared" si="102"/>
        <v/>
      </c>
      <c r="AI31" s="254" t="str">
        <f t="shared" si="102"/>
        <v/>
      </c>
      <c r="AJ31" s="254" t="str">
        <f t="shared" si="102"/>
        <v/>
      </c>
      <c r="AK31" s="254" t="str">
        <f t="shared" si="102"/>
        <v/>
      </c>
      <c r="AL31" s="254" t="str">
        <f t="shared" si="102"/>
        <v/>
      </c>
      <c r="AM31" s="254" t="str">
        <f t="shared" si="102"/>
        <v/>
      </c>
      <c r="AN31" s="254" t="str">
        <f t="shared" si="102"/>
        <v/>
      </c>
      <c r="AO31" s="226" t="str">
        <f t="shared" ref="AO31:AX31" si="103">IFERROR(IF(AO$15="X",HLOOKUP(MATCH(SMALL($AE31:$AN31,AE$14),$AE31:$AN31,0),$AE$14:$AN$15,2),""),"")</f>
        <v/>
      </c>
      <c r="AP31" s="226" t="str">
        <f t="shared" si="103"/>
        <v/>
      </c>
      <c r="AQ31" s="226" t="str">
        <f t="shared" si="103"/>
        <v/>
      </c>
      <c r="AR31" s="226" t="str">
        <f t="shared" si="103"/>
        <v/>
      </c>
      <c r="AS31" s="226" t="str">
        <f t="shared" si="103"/>
        <v/>
      </c>
      <c r="AT31" s="226" t="str">
        <f t="shared" si="103"/>
        <v/>
      </c>
      <c r="AU31" s="226" t="str">
        <f t="shared" si="103"/>
        <v/>
      </c>
      <c r="AV31" s="226" t="str">
        <f t="shared" si="103"/>
        <v/>
      </c>
      <c r="AW31" s="226" t="str">
        <f t="shared" si="103"/>
        <v/>
      </c>
      <c r="AX31" s="226" t="str">
        <f t="shared" si="103"/>
        <v/>
      </c>
      <c r="AY31" s="299">
        <f t="shared" ref="AY31:BH31" si="104">IF(D31&lt;$R$16,D31,"")</f>
        <v>0</v>
      </c>
      <c r="AZ31" s="299">
        <f t="shared" si="104"/>
        <v>0</v>
      </c>
      <c r="BA31" s="299">
        <f t="shared" si="104"/>
        <v>0</v>
      </c>
      <c r="BB31" s="299">
        <f t="shared" si="104"/>
        <v>0</v>
      </c>
      <c r="BC31" s="299">
        <f t="shared" si="104"/>
        <v>0</v>
      </c>
      <c r="BD31" s="299">
        <f t="shared" si="104"/>
        <v>0</v>
      </c>
      <c r="BE31" s="299">
        <f t="shared" si="104"/>
        <v>0</v>
      </c>
      <c r="BF31" s="299">
        <f t="shared" si="104"/>
        <v>0</v>
      </c>
      <c r="BG31" s="299">
        <f t="shared" si="104"/>
        <v>0</v>
      </c>
      <c r="BH31" s="299">
        <f t="shared" si="104"/>
        <v>0</v>
      </c>
      <c r="BI31" s="225">
        <f t="shared" ref="BI31:BR31" si="105">IFERROR(RANK(AY31,$AY31:$BH31,0)+COUNTIF($AY31:AY31,AY31)-1,"")</f>
        <v>1</v>
      </c>
      <c r="BJ31" s="225">
        <f t="shared" si="105"/>
        <v>2</v>
      </c>
      <c r="BK31" s="225">
        <f t="shared" si="105"/>
        <v>3</v>
      </c>
      <c r="BL31" s="225">
        <f t="shared" si="105"/>
        <v>4</v>
      </c>
      <c r="BM31" s="225">
        <f t="shared" si="105"/>
        <v>5</v>
      </c>
      <c r="BN31" s="225">
        <f t="shared" si="105"/>
        <v>6</v>
      </c>
      <c r="BO31" s="225">
        <f t="shared" si="105"/>
        <v>7</v>
      </c>
      <c r="BP31" s="225">
        <f t="shared" si="105"/>
        <v>8</v>
      </c>
      <c r="BQ31" s="225">
        <f t="shared" si="105"/>
        <v>9</v>
      </c>
      <c r="BR31" s="225">
        <f t="shared" si="105"/>
        <v>10</v>
      </c>
      <c r="BS31" s="226">
        <f t="shared" ref="BS31:CB31" si="106">IFERROR(IF(BS$15="X",HLOOKUP(MATCH(SMALL($BI31:$BR31,BI$14),$BI31:$BR31,0),$BI$14:$BR$15,2,0),""),"")</f>
        <v>0</v>
      </c>
      <c r="BT31" s="226">
        <f t="shared" si="106"/>
        <v>0</v>
      </c>
      <c r="BU31" s="226">
        <f t="shared" si="106"/>
        <v>0</v>
      </c>
      <c r="BV31" s="226">
        <f t="shared" si="106"/>
        <v>0</v>
      </c>
      <c r="BW31" s="226">
        <f t="shared" si="106"/>
        <v>0</v>
      </c>
      <c r="BX31" s="226">
        <f t="shared" si="106"/>
        <v>0</v>
      </c>
      <c r="BY31" s="226">
        <f t="shared" si="106"/>
        <v>0</v>
      </c>
      <c r="BZ31" s="226">
        <f t="shared" si="106"/>
        <v>0</v>
      </c>
      <c r="CA31" s="226">
        <f t="shared" si="106"/>
        <v>0</v>
      </c>
      <c r="CB31" s="226">
        <f t="shared" si="106"/>
        <v>0</v>
      </c>
      <c r="CC31" s="257" t="str">
        <f t="shared" si="15"/>
        <v>Kompetensi dalam hal sudah tercapai.</v>
      </c>
      <c r="CD31" s="257" t="str">
        <f t="shared" si="16"/>
        <v>Kompetensi dalam hal 0 0 0 0 0 0 0 0 0 0 masih perlu ditingkatkan.</v>
      </c>
    </row>
    <row r="32" spans="1:82" ht="13.5" customHeight="1">
      <c r="A32" s="190"/>
      <c r="B32" s="208">
        <f>'DATA PESERTA DIDIK'!A22</f>
        <v>17</v>
      </c>
      <c r="C32" s="248" t="str">
        <f>'DATA PESERTA DIDIK'!D31</f>
        <v>NAUFAL IHSAN HAWARI</v>
      </c>
      <c r="D32" s="297"/>
      <c r="E32" s="297"/>
      <c r="F32" s="297"/>
      <c r="G32" s="297"/>
      <c r="H32" s="297"/>
      <c r="I32" s="297"/>
      <c r="J32" s="297"/>
      <c r="K32" s="297"/>
      <c r="L32" s="297"/>
      <c r="M32" s="297"/>
      <c r="N32" s="252" t="str">
        <f t="shared" si="6"/>
        <v>-</v>
      </c>
      <c r="O32" s="298"/>
      <c r="P32" s="298"/>
      <c r="Q32" s="252" t="str">
        <f t="shared" si="7"/>
        <v>-</v>
      </c>
      <c r="R32" s="252" t="str">
        <f t="shared" si="8"/>
        <v>-</v>
      </c>
      <c r="S32" s="190"/>
      <c r="T32" s="190"/>
      <c r="U32" s="253" t="str">
        <f t="shared" ref="U32:AD32" si="107">IF(D32&gt;=$R$16,D32,"")</f>
        <v/>
      </c>
      <c r="V32" s="253" t="str">
        <f t="shared" si="107"/>
        <v/>
      </c>
      <c r="W32" s="253" t="str">
        <f t="shared" si="107"/>
        <v/>
      </c>
      <c r="X32" s="253" t="str">
        <f t="shared" si="107"/>
        <v/>
      </c>
      <c r="Y32" s="253" t="str">
        <f t="shared" si="107"/>
        <v/>
      </c>
      <c r="Z32" s="253" t="str">
        <f t="shared" si="107"/>
        <v/>
      </c>
      <c r="AA32" s="253" t="str">
        <f t="shared" si="107"/>
        <v/>
      </c>
      <c r="AB32" s="253" t="str">
        <f t="shared" si="107"/>
        <v/>
      </c>
      <c r="AC32" s="253" t="str">
        <f t="shared" si="107"/>
        <v/>
      </c>
      <c r="AD32" s="253" t="str">
        <f t="shared" si="107"/>
        <v/>
      </c>
      <c r="AE32" s="254" t="str">
        <f t="shared" ref="AE32:AN32" si="108">IFERROR(RANK(U32,$U32:$AD32,0)+COUNTIF($U32:U32,U32)-1,"")</f>
        <v/>
      </c>
      <c r="AF32" s="254" t="str">
        <f t="shared" si="108"/>
        <v/>
      </c>
      <c r="AG32" s="254" t="str">
        <f t="shared" si="108"/>
        <v/>
      </c>
      <c r="AH32" s="254" t="str">
        <f t="shared" si="108"/>
        <v/>
      </c>
      <c r="AI32" s="254" t="str">
        <f t="shared" si="108"/>
        <v/>
      </c>
      <c r="AJ32" s="254" t="str">
        <f t="shared" si="108"/>
        <v/>
      </c>
      <c r="AK32" s="254" t="str">
        <f t="shared" si="108"/>
        <v/>
      </c>
      <c r="AL32" s="254" t="str">
        <f t="shared" si="108"/>
        <v/>
      </c>
      <c r="AM32" s="254" t="str">
        <f t="shared" si="108"/>
        <v/>
      </c>
      <c r="AN32" s="254" t="str">
        <f t="shared" si="108"/>
        <v/>
      </c>
      <c r="AO32" s="226" t="str">
        <f t="shared" ref="AO32:AX32" si="109">IFERROR(IF(AO$15="X",HLOOKUP(MATCH(SMALL($AE32:$AN32,AE$14),$AE32:$AN32,0),$AE$14:$AN$15,2),""),"")</f>
        <v/>
      </c>
      <c r="AP32" s="226" t="str">
        <f t="shared" si="109"/>
        <v/>
      </c>
      <c r="AQ32" s="226" t="str">
        <f t="shared" si="109"/>
        <v/>
      </c>
      <c r="AR32" s="226" t="str">
        <f t="shared" si="109"/>
        <v/>
      </c>
      <c r="AS32" s="226" t="str">
        <f t="shared" si="109"/>
        <v/>
      </c>
      <c r="AT32" s="226" t="str">
        <f t="shared" si="109"/>
        <v/>
      </c>
      <c r="AU32" s="226" t="str">
        <f t="shared" si="109"/>
        <v/>
      </c>
      <c r="AV32" s="226" t="str">
        <f t="shared" si="109"/>
        <v/>
      </c>
      <c r="AW32" s="226" t="str">
        <f t="shared" si="109"/>
        <v/>
      </c>
      <c r="AX32" s="226" t="str">
        <f t="shared" si="109"/>
        <v/>
      </c>
      <c r="AY32" s="299">
        <f t="shared" ref="AY32:BH32" si="110">IF(D32&lt;$R$16,D32,"")</f>
        <v>0</v>
      </c>
      <c r="AZ32" s="299">
        <f t="shared" si="110"/>
        <v>0</v>
      </c>
      <c r="BA32" s="299">
        <f t="shared" si="110"/>
        <v>0</v>
      </c>
      <c r="BB32" s="299">
        <f t="shared" si="110"/>
        <v>0</v>
      </c>
      <c r="BC32" s="299">
        <f t="shared" si="110"/>
        <v>0</v>
      </c>
      <c r="BD32" s="299">
        <f t="shared" si="110"/>
        <v>0</v>
      </c>
      <c r="BE32" s="299">
        <f t="shared" si="110"/>
        <v>0</v>
      </c>
      <c r="BF32" s="299">
        <f t="shared" si="110"/>
        <v>0</v>
      </c>
      <c r="BG32" s="299">
        <f t="shared" si="110"/>
        <v>0</v>
      </c>
      <c r="BH32" s="299">
        <f t="shared" si="110"/>
        <v>0</v>
      </c>
      <c r="BI32" s="225">
        <f t="shared" ref="BI32:BR32" si="111">IFERROR(RANK(AY32,$AY32:$BH32,0)+COUNTIF($AY32:AY32,AY32)-1,"")</f>
        <v>1</v>
      </c>
      <c r="BJ32" s="225">
        <f t="shared" si="111"/>
        <v>2</v>
      </c>
      <c r="BK32" s="225">
        <f t="shared" si="111"/>
        <v>3</v>
      </c>
      <c r="BL32" s="225">
        <f t="shared" si="111"/>
        <v>4</v>
      </c>
      <c r="BM32" s="225">
        <f t="shared" si="111"/>
        <v>5</v>
      </c>
      <c r="BN32" s="225">
        <f t="shared" si="111"/>
        <v>6</v>
      </c>
      <c r="BO32" s="225">
        <f t="shared" si="111"/>
        <v>7</v>
      </c>
      <c r="BP32" s="225">
        <f t="shared" si="111"/>
        <v>8</v>
      </c>
      <c r="BQ32" s="225">
        <f t="shared" si="111"/>
        <v>9</v>
      </c>
      <c r="BR32" s="225">
        <f t="shared" si="111"/>
        <v>10</v>
      </c>
      <c r="BS32" s="226">
        <f t="shared" ref="BS32:CB32" si="112">IFERROR(IF(BS$15="X",HLOOKUP(MATCH(SMALL($BI32:$BR32,BI$14),$BI32:$BR32,0),$BI$14:$BR$15,2,0),""),"")</f>
        <v>0</v>
      </c>
      <c r="BT32" s="226">
        <f t="shared" si="112"/>
        <v>0</v>
      </c>
      <c r="BU32" s="226">
        <f t="shared" si="112"/>
        <v>0</v>
      </c>
      <c r="BV32" s="226">
        <f t="shared" si="112"/>
        <v>0</v>
      </c>
      <c r="BW32" s="226">
        <f t="shared" si="112"/>
        <v>0</v>
      </c>
      <c r="BX32" s="226">
        <f t="shared" si="112"/>
        <v>0</v>
      </c>
      <c r="BY32" s="226">
        <f t="shared" si="112"/>
        <v>0</v>
      </c>
      <c r="BZ32" s="226">
        <f t="shared" si="112"/>
        <v>0</v>
      </c>
      <c r="CA32" s="226">
        <f t="shared" si="112"/>
        <v>0</v>
      </c>
      <c r="CB32" s="226">
        <f t="shared" si="112"/>
        <v>0</v>
      </c>
      <c r="CC32" s="257" t="str">
        <f t="shared" si="15"/>
        <v>Kompetensi dalam hal sudah tercapai.</v>
      </c>
      <c r="CD32" s="257" t="str">
        <f t="shared" si="16"/>
        <v>Kompetensi dalam hal 0 0 0 0 0 0 0 0 0 0 masih perlu ditingkatkan.</v>
      </c>
    </row>
    <row r="33" spans="1:82" ht="13.5" customHeight="1">
      <c r="A33" s="190"/>
      <c r="B33" s="208">
        <f>'DATA PESERTA DIDIK'!A23</f>
        <v>18</v>
      </c>
      <c r="C33" s="248" t="str">
        <f>'DATA PESERTA DIDIK'!D32</f>
        <v>SULTAN ATHALA DAVILLIO JAYANEGARA</v>
      </c>
      <c r="D33" s="297"/>
      <c r="E33" s="297"/>
      <c r="F33" s="297"/>
      <c r="G33" s="297"/>
      <c r="H33" s="297"/>
      <c r="I33" s="297"/>
      <c r="J33" s="297"/>
      <c r="K33" s="297"/>
      <c r="L33" s="297"/>
      <c r="M33" s="297"/>
      <c r="N33" s="252" t="str">
        <f t="shared" si="6"/>
        <v>-</v>
      </c>
      <c r="O33" s="298"/>
      <c r="P33" s="298"/>
      <c r="Q33" s="252" t="str">
        <f t="shared" si="7"/>
        <v>-</v>
      </c>
      <c r="R33" s="252" t="str">
        <f t="shared" si="8"/>
        <v>-</v>
      </c>
      <c r="S33" s="190"/>
      <c r="T33" s="190"/>
      <c r="U33" s="253" t="str">
        <f t="shared" ref="U33:AD33" si="113">IF(D33&gt;=$R$16,D33,"")</f>
        <v/>
      </c>
      <c r="V33" s="253" t="str">
        <f t="shared" si="113"/>
        <v/>
      </c>
      <c r="W33" s="253" t="str">
        <f t="shared" si="113"/>
        <v/>
      </c>
      <c r="X33" s="253" t="str">
        <f t="shared" si="113"/>
        <v/>
      </c>
      <c r="Y33" s="253" t="str">
        <f t="shared" si="113"/>
        <v/>
      </c>
      <c r="Z33" s="253" t="str">
        <f t="shared" si="113"/>
        <v/>
      </c>
      <c r="AA33" s="253" t="str">
        <f t="shared" si="113"/>
        <v/>
      </c>
      <c r="AB33" s="253" t="str">
        <f t="shared" si="113"/>
        <v/>
      </c>
      <c r="AC33" s="253" t="str">
        <f t="shared" si="113"/>
        <v/>
      </c>
      <c r="AD33" s="253" t="str">
        <f t="shared" si="113"/>
        <v/>
      </c>
      <c r="AE33" s="254" t="str">
        <f t="shared" ref="AE33:AN33" si="114">IFERROR(RANK(U33,$U33:$AD33,0)+COUNTIF($U33:U33,U33)-1,"")</f>
        <v/>
      </c>
      <c r="AF33" s="254" t="str">
        <f t="shared" si="114"/>
        <v/>
      </c>
      <c r="AG33" s="254" t="str">
        <f t="shared" si="114"/>
        <v/>
      </c>
      <c r="AH33" s="254" t="str">
        <f t="shared" si="114"/>
        <v/>
      </c>
      <c r="AI33" s="254" t="str">
        <f t="shared" si="114"/>
        <v/>
      </c>
      <c r="AJ33" s="254" t="str">
        <f t="shared" si="114"/>
        <v/>
      </c>
      <c r="AK33" s="254" t="str">
        <f t="shared" si="114"/>
        <v/>
      </c>
      <c r="AL33" s="254" t="str">
        <f t="shared" si="114"/>
        <v/>
      </c>
      <c r="AM33" s="254" t="str">
        <f t="shared" si="114"/>
        <v/>
      </c>
      <c r="AN33" s="254" t="str">
        <f t="shared" si="114"/>
        <v/>
      </c>
      <c r="AO33" s="226" t="str">
        <f t="shared" ref="AO33:AX33" si="115">IFERROR(IF(AO$15="X",HLOOKUP(MATCH(SMALL($AE33:$AN33,AE$14),$AE33:$AN33,0),$AE$14:$AN$15,2),""),"")</f>
        <v/>
      </c>
      <c r="AP33" s="226" t="str">
        <f t="shared" si="115"/>
        <v/>
      </c>
      <c r="AQ33" s="226" t="str">
        <f t="shared" si="115"/>
        <v/>
      </c>
      <c r="AR33" s="226" t="str">
        <f t="shared" si="115"/>
        <v/>
      </c>
      <c r="AS33" s="226" t="str">
        <f t="shared" si="115"/>
        <v/>
      </c>
      <c r="AT33" s="226" t="str">
        <f t="shared" si="115"/>
        <v/>
      </c>
      <c r="AU33" s="226" t="str">
        <f t="shared" si="115"/>
        <v/>
      </c>
      <c r="AV33" s="226" t="str">
        <f t="shared" si="115"/>
        <v/>
      </c>
      <c r="AW33" s="226" t="str">
        <f t="shared" si="115"/>
        <v/>
      </c>
      <c r="AX33" s="226" t="str">
        <f t="shared" si="115"/>
        <v/>
      </c>
      <c r="AY33" s="299">
        <f t="shared" ref="AY33:BH33" si="116">IF(D33&lt;$R$16,D33,"")</f>
        <v>0</v>
      </c>
      <c r="AZ33" s="299">
        <f t="shared" si="116"/>
        <v>0</v>
      </c>
      <c r="BA33" s="299">
        <f t="shared" si="116"/>
        <v>0</v>
      </c>
      <c r="BB33" s="299">
        <f t="shared" si="116"/>
        <v>0</v>
      </c>
      <c r="BC33" s="299">
        <f t="shared" si="116"/>
        <v>0</v>
      </c>
      <c r="BD33" s="299">
        <f t="shared" si="116"/>
        <v>0</v>
      </c>
      <c r="BE33" s="299">
        <f t="shared" si="116"/>
        <v>0</v>
      </c>
      <c r="BF33" s="299">
        <f t="shared" si="116"/>
        <v>0</v>
      </c>
      <c r="BG33" s="299">
        <f t="shared" si="116"/>
        <v>0</v>
      </c>
      <c r="BH33" s="299">
        <f t="shared" si="116"/>
        <v>0</v>
      </c>
      <c r="BI33" s="225">
        <f t="shared" ref="BI33:BR33" si="117">IFERROR(RANK(AY33,$AY33:$BH33,0)+COUNTIF($AY33:AY33,AY33)-1,"")</f>
        <v>1</v>
      </c>
      <c r="BJ33" s="225">
        <f t="shared" si="117"/>
        <v>2</v>
      </c>
      <c r="BK33" s="225">
        <f t="shared" si="117"/>
        <v>3</v>
      </c>
      <c r="BL33" s="225">
        <f t="shared" si="117"/>
        <v>4</v>
      </c>
      <c r="BM33" s="225">
        <f t="shared" si="117"/>
        <v>5</v>
      </c>
      <c r="BN33" s="225">
        <f t="shared" si="117"/>
        <v>6</v>
      </c>
      <c r="BO33" s="225">
        <f t="shared" si="117"/>
        <v>7</v>
      </c>
      <c r="BP33" s="225">
        <f t="shared" si="117"/>
        <v>8</v>
      </c>
      <c r="BQ33" s="225">
        <f t="shared" si="117"/>
        <v>9</v>
      </c>
      <c r="BR33" s="225">
        <f t="shared" si="117"/>
        <v>10</v>
      </c>
      <c r="BS33" s="226">
        <f t="shared" ref="BS33:CB33" si="118">IFERROR(IF(BS$15="X",HLOOKUP(MATCH(SMALL($BI33:$BR33,BI$14),$BI33:$BR33,0),$BI$14:$BR$15,2,0),""),"")</f>
        <v>0</v>
      </c>
      <c r="BT33" s="226">
        <f t="shared" si="118"/>
        <v>0</v>
      </c>
      <c r="BU33" s="226">
        <f t="shared" si="118"/>
        <v>0</v>
      </c>
      <c r="BV33" s="226">
        <f t="shared" si="118"/>
        <v>0</v>
      </c>
      <c r="BW33" s="226">
        <f t="shared" si="118"/>
        <v>0</v>
      </c>
      <c r="BX33" s="226">
        <f t="shared" si="118"/>
        <v>0</v>
      </c>
      <c r="BY33" s="226">
        <f t="shared" si="118"/>
        <v>0</v>
      </c>
      <c r="BZ33" s="226">
        <f t="shared" si="118"/>
        <v>0</v>
      </c>
      <c r="CA33" s="226">
        <f t="shared" si="118"/>
        <v>0</v>
      </c>
      <c r="CB33" s="226">
        <f t="shared" si="118"/>
        <v>0</v>
      </c>
      <c r="CC33" s="257" t="str">
        <f t="shared" si="15"/>
        <v>Kompetensi dalam hal sudah tercapai.</v>
      </c>
      <c r="CD33" s="257" t="str">
        <f t="shared" si="16"/>
        <v>Kompetensi dalam hal 0 0 0 0 0 0 0 0 0 0 masih perlu ditingkatkan.</v>
      </c>
    </row>
    <row r="34" spans="1:82" ht="13.5" customHeight="1">
      <c r="A34" s="190"/>
      <c r="B34" s="208">
        <f>'DATA PESERTA DIDIK'!A24</f>
        <v>19</v>
      </c>
      <c r="C34" s="248" t="str">
        <f>'DATA PESERTA DIDIK'!D33</f>
        <v>SYIFA AZZAHRA RAHMANIA</v>
      </c>
      <c r="D34" s="297"/>
      <c r="E34" s="297"/>
      <c r="F34" s="297"/>
      <c r="G34" s="297"/>
      <c r="H34" s="297"/>
      <c r="I34" s="297"/>
      <c r="J34" s="297"/>
      <c r="K34" s="297"/>
      <c r="L34" s="297"/>
      <c r="M34" s="297"/>
      <c r="N34" s="252" t="str">
        <f t="shared" si="6"/>
        <v>-</v>
      </c>
      <c r="O34" s="298"/>
      <c r="P34" s="298"/>
      <c r="Q34" s="252" t="str">
        <f t="shared" si="7"/>
        <v>-</v>
      </c>
      <c r="R34" s="252" t="str">
        <f t="shared" si="8"/>
        <v>-</v>
      </c>
      <c r="S34" s="190"/>
      <c r="T34" s="190"/>
      <c r="U34" s="253" t="str">
        <f t="shared" ref="U34:AD34" si="119">IF(D34&gt;=$R$16,D34,"")</f>
        <v/>
      </c>
      <c r="V34" s="253" t="str">
        <f t="shared" si="119"/>
        <v/>
      </c>
      <c r="W34" s="253" t="str">
        <f t="shared" si="119"/>
        <v/>
      </c>
      <c r="X34" s="253" t="str">
        <f t="shared" si="119"/>
        <v/>
      </c>
      <c r="Y34" s="253" t="str">
        <f t="shared" si="119"/>
        <v/>
      </c>
      <c r="Z34" s="253" t="str">
        <f t="shared" si="119"/>
        <v/>
      </c>
      <c r="AA34" s="253" t="str">
        <f t="shared" si="119"/>
        <v/>
      </c>
      <c r="AB34" s="253" t="str">
        <f t="shared" si="119"/>
        <v/>
      </c>
      <c r="AC34" s="253" t="str">
        <f t="shared" si="119"/>
        <v/>
      </c>
      <c r="AD34" s="253" t="str">
        <f t="shared" si="119"/>
        <v/>
      </c>
      <c r="AE34" s="254" t="str">
        <f t="shared" ref="AE34:AN34" si="120">IFERROR(RANK(U34,$U34:$AD34,0)+COUNTIF($U34:U34,U34)-1,"")</f>
        <v/>
      </c>
      <c r="AF34" s="254" t="str">
        <f t="shared" si="120"/>
        <v/>
      </c>
      <c r="AG34" s="254" t="str">
        <f t="shared" si="120"/>
        <v/>
      </c>
      <c r="AH34" s="254" t="str">
        <f t="shared" si="120"/>
        <v/>
      </c>
      <c r="AI34" s="254" t="str">
        <f t="shared" si="120"/>
        <v/>
      </c>
      <c r="AJ34" s="254" t="str">
        <f t="shared" si="120"/>
        <v/>
      </c>
      <c r="AK34" s="254" t="str">
        <f t="shared" si="120"/>
        <v/>
      </c>
      <c r="AL34" s="254" t="str">
        <f t="shared" si="120"/>
        <v/>
      </c>
      <c r="AM34" s="254" t="str">
        <f t="shared" si="120"/>
        <v/>
      </c>
      <c r="AN34" s="254" t="str">
        <f t="shared" si="120"/>
        <v/>
      </c>
      <c r="AO34" s="226" t="str">
        <f t="shared" ref="AO34:AX34" si="121">IFERROR(IF(AO$15="X",HLOOKUP(MATCH(SMALL($AE34:$AN34,AE$14),$AE34:$AN34,0),$AE$14:$AN$15,2),""),"")</f>
        <v/>
      </c>
      <c r="AP34" s="226" t="str">
        <f t="shared" si="121"/>
        <v/>
      </c>
      <c r="AQ34" s="226" t="str">
        <f t="shared" si="121"/>
        <v/>
      </c>
      <c r="AR34" s="226" t="str">
        <f t="shared" si="121"/>
        <v/>
      </c>
      <c r="AS34" s="226" t="str">
        <f t="shared" si="121"/>
        <v/>
      </c>
      <c r="AT34" s="226" t="str">
        <f t="shared" si="121"/>
        <v/>
      </c>
      <c r="AU34" s="226" t="str">
        <f t="shared" si="121"/>
        <v/>
      </c>
      <c r="AV34" s="226" t="str">
        <f t="shared" si="121"/>
        <v/>
      </c>
      <c r="AW34" s="226" t="str">
        <f t="shared" si="121"/>
        <v/>
      </c>
      <c r="AX34" s="226" t="str">
        <f t="shared" si="121"/>
        <v/>
      </c>
      <c r="AY34" s="299">
        <f t="shared" ref="AY34:BH34" si="122">IF(D34&lt;$R$16,D34,"")</f>
        <v>0</v>
      </c>
      <c r="AZ34" s="299">
        <f t="shared" si="122"/>
        <v>0</v>
      </c>
      <c r="BA34" s="299">
        <f t="shared" si="122"/>
        <v>0</v>
      </c>
      <c r="BB34" s="299">
        <f t="shared" si="122"/>
        <v>0</v>
      </c>
      <c r="BC34" s="299">
        <f t="shared" si="122"/>
        <v>0</v>
      </c>
      <c r="BD34" s="299">
        <f t="shared" si="122"/>
        <v>0</v>
      </c>
      <c r="BE34" s="299">
        <f t="shared" si="122"/>
        <v>0</v>
      </c>
      <c r="BF34" s="299">
        <f t="shared" si="122"/>
        <v>0</v>
      </c>
      <c r="BG34" s="299">
        <f t="shared" si="122"/>
        <v>0</v>
      </c>
      <c r="BH34" s="299">
        <f t="shared" si="122"/>
        <v>0</v>
      </c>
      <c r="BI34" s="225">
        <f t="shared" ref="BI34:BR34" si="123">IFERROR(RANK(AY34,$AY34:$BH34,0)+COUNTIF($AY34:AY34,AY34)-1,"")</f>
        <v>1</v>
      </c>
      <c r="BJ34" s="225">
        <f t="shared" si="123"/>
        <v>2</v>
      </c>
      <c r="BK34" s="225">
        <f t="shared" si="123"/>
        <v>3</v>
      </c>
      <c r="BL34" s="225">
        <f t="shared" si="123"/>
        <v>4</v>
      </c>
      <c r="BM34" s="225">
        <f t="shared" si="123"/>
        <v>5</v>
      </c>
      <c r="BN34" s="225">
        <f t="shared" si="123"/>
        <v>6</v>
      </c>
      <c r="BO34" s="225">
        <f t="shared" si="123"/>
        <v>7</v>
      </c>
      <c r="BP34" s="225">
        <f t="shared" si="123"/>
        <v>8</v>
      </c>
      <c r="BQ34" s="225">
        <f t="shared" si="123"/>
        <v>9</v>
      </c>
      <c r="BR34" s="225">
        <f t="shared" si="123"/>
        <v>10</v>
      </c>
      <c r="BS34" s="226">
        <f t="shared" ref="BS34:CB34" si="124">IFERROR(IF(BS$15="X",HLOOKUP(MATCH(SMALL($BI34:$BR34,BI$14),$BI34:$BR34,0),$BI$14:$BR$15,2,0),""),"")</f>
        <v>0</v>
      </c>
      <c r="BT34" s="226">
        <f t="shared" si="124"/>
        <v>0</v>
      </c>
      <c r="BU34" s="226">
        <f t="shared" si="124"/>
        <v>0</v>
      </c>
      <c r="BV34" s="226">
        <f t="shared" si="124"/>
        <v>0</v>
      </c>
      <c r="BW34" s="226">
        <f t="shared" si="124"/>
        <v>0</v>
      </c>
      <c r="BX34" s="226">
        <f t="shared" si="124"/>
        <v>0</v>
      </c>
      <c r="BY34" s="226">
        <f t="shared" si="124"/>
        <v>0</v>
      </c>
      <c r="BZ34" s="226">
        <f t="shared" si="124"/>
        <v>0</v>
      </c>
      <c r="CA34" s="226">
        <f t="shared" si="124"/>
        <v>0</v>
      </c>
      <c r="CB34" s="226">
        <f t="shared" si="124"/>
        <v>0</v>
      </c>
      <c r="CC34" s="257" t="str">
        <f t="shared" si="15"/>
        <v>Kompetensi dalam hal sudah tercapai.</v>
      </c>
      <c r="CD34" s="257" t="str">
        <f t="shared" si="16"/>
        <v>Kompetensi dalam hal 0 0 0 0 0 0 0 0 0 0 masih perlu ditingkatkan.</v>
      </c>
    </row>
    <row r="35" spans="1:82" ht="13.5" customHeight="1">
      <c r="A35" s="190"/>
      <c r="B35" s="208">
        <f>'DATA PESERTA DIDIK'!A25</f>
        <v>20</v>
      </c>
      <c r="C35" s="248" t="str">
        <f>'DATA PESERTA DIDIK'!D34</f>
        <v>ZERINA RAZEETA SHANUM</v>
      </c>
      <c r="D35" s="297"/>
      <c r="E35" s="297"/>
      <c r="F35" s="297"/>
      <c r="G35" s="297"/>
      <c r="H35" s="297"/>
      <c r="I35" s="297"/>
      <c r="J35" s="297"/>
      <c r="K35" s="297"/>
      <c r="L35" s="297"/>
      <c r="M35" s="297"/>
      <c r="N35" s="252" t="str">
        <f t="shared" si="6"/>
        <v>-</v>
      </c>
      <c r="O35" s="298"/>
      <c r="P35" s="298"/>
      <c r="Q35" s="252" t="str">
        <f t="shared" si="7"/>
        <v>-</v>
      </c>
      <c r="R35" s="252" t="str">
        <f t="shared" si="8"/>
        <v>-</v>
      </c>
      <c r="S35" s="190"/>
      <c r="T35" s="190"/>
      <c r="U35" s="253" t="str">
        <f t="shared" ref="U35:AD35" si="125">IF(D35&gt;=$R$16,D35,"")</f>
        <v/>
      </c>
      <c r="V35" s="253" t="str">
        <f t="shared" si="125"/>
        <v/>
      </c>
      <c r="W35" s="253" t="str">
        <f t="shared" si="125"/>
        <v/>
      </c>
      <c r="X35" s="253" t="str">
        <f t="shared" si="125"/>
        <v/>
      </c>
      <c r="Y35" s="253" t="str">
        <f t="shared" si="125"/>
        <v/>
      </c>
      <c r="Z35" s="253" t="str">
        <f t="shared" si="125"/>
        <v/>
      </c>
      <c r="AA35" s="253" t="str">
        <f t="shared" si="125"/>
        <v/>
      </c>
      <c r="AB35" s="253" t="str">
        <f t="shared" si="125"/>
        <v/>
      </c>
      <c r="AC35" s="253" t="str">
        <f t="shared" si="125"/>
        <v/>
      </c>
      <c r="AD35" s="253" t="str">
        <f t="shared" si="125"/>
        <v/>
      </c>
      <c r="AE35" s="254" t="str">
        <f t="shared" ref="AE35:AN35" si="126">IFERROR(RANK(U35,$U35:$AD35,0)+COUNTIF($U35:U35,U35)-1,"")</f>
        <v/>
      </c>
      <c r="AF35" s="254" t="str">
        <f t="shared" si="126"/>
        <v/>
      </c>
      <c r="AG35" s="254" t="str">
        <f t="shared" si="126"/>
        <v/>
      </c>
      <c r="AH35" s="254" t="str">
        <f t="shared" si="126"/>
        <v/>
      </c>
      <c r="AI35" s="254" t="str">
        <f t="shared" si="126"/>
        <v/>
      </c>
      <c r="AJ35" s="254" t="str">
        <f t="shared" si="126"/>
        <v/>
      </c>
      <c r="AK35" s="254" t="str">
        <f t="shared" si="126"/>
        <v/>
      </c>
      <c r="AL35" s="254" t="str">
        <f t="shared" si="126"/>
        <v/>
      </c>
      <c r="AM35" s="254" t="str">
        <f t="shared" si="126"/>
        <v/>
      </c>
      <c r="AN35" s="254" t="str">
        <f t="shared" si="126"/>
        <v/>
      </c>
      <c r="AO35" s="226" t="str">
        <f t="shared" ref="AO35:AX35" si="127">IFERROR(IF(AO$15="X",HLOOKUP(MATCH(SMALL($AE35:$AN35,AE$14),$AE35:$AN35,0),$AE$14:$AN$15,2),""),"")</f>
        <v/>
      </c>
      <c r="AP35" s="226" t="str">
        <f t="shared" si="127"/>
        <v/>
      </c>
      <c r="AQ35" s="226" t="str">
        <f t="shared" si="127"/>
        <v/>
      </c>
      <c r="AR35" s="226" t="str">
        <f t="shared" si="127"/>
        <v/>
      </c>
      <c r="AS35" s="226" t="str">
        <f t="shared" si="127"/>
        <v/>
      </c>
      <c r="AT35" s="226" t="str">
        <f t="shared" si="127"/>
        <v/>
      </c>
      <c r="AU35" s="226" t="str">
        <f t="shared" si="127"/>
        <v/>
      </c>
      <c r="AV35" s="226" t="str">
        <f t="shared" si="127"/>
        <v/>
      </c>
      <c r="AW35" s="226" t="str">
        <f t="shared" si="127"/>
        <v/>
      </c>
      <c r="AX35" s="226" t="str">
        <f t="shared" si="127"/>
        <v/>
      </c>
      <c r="AY35" s="299">
        <f t="shared" ref="AY35:BH35" si="128">IF(D35&lt;$R$16,D35,"")</f>
        <v>0</v>
      </c>
      <c r="AZ35" s="299">
        <f t="shared" si="128"/>
        <v>0</v>
      </c>
      <c r="BA35" s="299">
        <f t="shared" si="128"/>
        <v>0</v>
      </c>
      <c r="BB35" s="299">
        <f t="shared" si="128"/>
        <v>0</v>
      </c>
      <c r="BC35" s="299">
        <f t="shared" si="128"/>
        <v>0</v>
      </c>
      <c r="BD35" s="299">
        <f t="shared" si="128"/>
        <v>0</v>
      </c>
      <c r="BE35" s="299">
        <f t="shared" si="128"/>
        <v>0</v>
      </c>
      <c r="BF35" s="299">
        <f t="shared" si="128"/>
        <v>0</v>
      </c>
      <c r="BG35" s="299">
        <f t="shared" si="128"/>
        <v>0</v>
      </c>
      <c r="BH35" s="299">
        <f t="shared" si="128"/>
        <v>0</v>
      </c>
      <c r="BI35" s="225">
        <f t="shared" ref="BI35:BR35" si="129">IFERROR(RANK(AY35,$AY35:$BH35,0)+COUNTIF($AY35:AY35,AY35)-1,"")</f>
        <v>1</v>
      </c>
      <c r="BJ35" s="225">
        <f t="shared" si="129"/>
        <v>2</v>
      </c>
      <c r="BK35" s="225">
        <f t="shared" si="129"/>
        <v>3</v>
      </c>
      <c r="BL35" s="225">
        <f t="shared" si="129"/>
        <v>4</v>
      </c>
      <c r="BM35" s="225">
        <f t="shared" si="129"/>
        <v>5</v>
      </c>
      <c r="BN35" s="225">
        <f t="shared" si="129"/>
        <v>6</v>
      </c>
      <c r="BO35" s="225">
        <f t="shared" si="129"/>
        <v>7</v>
      </c>
      <c r="BP35" s="225">
        <f t="shared" si="129"/>
        <v>8</v>
      </c>
      <c r="BQ35" s="225">
        <f t="shared" si="129"/>
        <v>9</v>
      </c>
      <c r="BR35" s="225">
        <f t="shared" si="129"/>
        <v>10</v>
      </c>
      <c r="BS35" s="226">
        <f t="shared" ref="BS35:CB35" si="130">IFERROR(IF(BS$15="X",HLOOKUP(MATCH(SMALL($BI35:$BR35,BI$14),$BI35:$BR35,0),$BI$14:$BR$15,2,0),""),"")</f>
        <v>0</v>
      </c>
      <c r="BT35" s="226">
        <f t="shared" si="130"/>
        <v>0</v>
      </c>
      <c r="BU35" s="226">
        <f t="shared" si="130"/>
        <v>0</v>
      </c>
      <c r="BV35" s="226">
        <f t="shared" si="130"/>
        <v>0</v>
      </c>
      <c r="BW35" s="226">
        <f t="shared" si="130"/>
        <v>0</v>
      </c>
      <c r="BX35" s="226">
        <f t="shared" si="130"/>
        <v>0</v>
      </c>
      <c r="BY35" s="226">
        <f t="shared" si="130"/>
        <v>0</v>
      </c>
      <c r="BZ35" s="226">
        <f t="shared" si="130"/>
        <v>0</v>
      </c>
      <c r="CA35" s="226">
        <f t="shared" si="130"/>
        <v>0</v>
      </c>
      <c r="CB35" s="226">
        <f t="shared" si="130"/>
        <v>0</v>
      </c>
      <c r="CC35" s="257" t="str">
        <f t="shared" si="15"/>
        <v>Kompetensi dalam hal sudah tercapai.</v>
      </c>
      <c r="CD35" s="257" t="str">
        <f t="shared" si="16"/>
        <v>Kompetensi dalam hal 0 0 0 0 0 0 0 0 0 0 masih perlu ditingkatkan.</v>
      </c>
    </row>
    <row r="36" spans="1:82" ht="13.5" customHeight="1">
      <c r="A36" s="190"/>
      <c r="B36" s="208">
        <f>'DATA PESERTA DIDIK'!A26</f>
        <v>21</v>
      </c>
      <c r="C36" s="248" t="str">
        <f>'DATA PESERTA DIDIK'!D35</f>
        <v>ANAYRA TALITHA AZZAHRA</v>
      </c>
      <c r="D36" s="297"/>
      <c r="E36" s="297"/>
      <c r="F36" s="297"/>
      <c r="G36" s="297"/>
      <c r="H36" s="297"/>
      <c r="I36" s="297"/>
      <c r="J36" s="297"/>
      <c r="K36" s="297"/>
      <c r="L36" s="297"/>
      <c r="M36" s="297"/>
      <c r="N36" s="252" t="str">
        <f t="shared" si="6"/>
        <v>-</v>
      </c>
      <c r="O36" s="298"/>
      <c r="P36" s="298"/>
      <c r="Q36" s="252" t="str">
        <f t="shared" si="7"/>
        <v>-</v>
      </c>
      <c r="R36" s="252" t="str">
        <f t="shared" si="8"/>
        <v>-</v>
      </c>
      <c r="S36" s="190"/>
      <c r="T36" s="190"/>
      <c r="U36" s="253" t="str">
        <f t="shared" ref="U36:AD36" si="131">IF(D36&gt;=$R$16,D36,"")</f>
        <v/>
      </c>
      <c r="V36" s="253" t="str">
        <f t="shared" si="131"/>
        <v/>
      </c>
      <c r="W36" s="253" t="str">
        <f t="shared" si="131"/>
        <v/>
      </c>
      <c r="X36" s="253" t="str">
        <f t="shared" si="131"/>
        <v/>
      </c>
      <c r="Y36" s="253" t="str">
        <f t="shared" si="131"/>
        <v/>
      </c>
      <c r="Z36" s="253" t="str">
        <f t="shared" si="131"/>
        <v/>
      </c>
      <c r="AA36" s="253" t="str">
        <f t="shared" si="131"/>
        <v/>
      </c>
      <c r="AB36" s="253" t="str">
        <f t="shared" si="131"/>
        <v/>
      </c>
      <c r="AC36" s="253" t="str">
        <f t="shared" si="131"/>
        <v/>
      </c>
      <c r="AD36" s="253" t="str">
        <f t="shared" si="131"/>
        <v/>
      </c>
      <c r="AE36" s="254" t="str">
        <f t="shared" ref="AE36:AN36" si="132">IFERROR(RANK(U36,$U36:$AD36,0)+COUNTIF($U36:U36,U36)-1,"")</f>
        <v/>
      </c>
      <c r="AF36" s="254" t="str">
        <f t="shared" si="132"/>
        <v/>
      </c>
      <c r="AG36" s="254" t="str">
        <f t="shared" si="132"/>
        <v/>
      </c>
      <c r="AH36" s="254" t="str">
        <f t="shared" si="132"/>
        <v/>
      </c>
      <c r="AI36" s="254" t="str">
        <f t="shared" si="132"/>
        <v/>
      </c>
      <c r="AJ36" s="254" t="str">
        <f t="shared" si="132"/>
        <v/>
      </c>
      <c r="AK36" s="254" t="str">
        <f t="shared" si="132"/>
        <v/>
      </c>
      <c r="AL36" s="254" t="str">
        <f t="shared" si="132"/>
        <v/>
      </c>
      <c r="AM36" s="254" t="str">
        <f t="shared" si="132"/>
        <v/>
      </c>
      <c r="AN36" s="254" t="str">
        <f t="shared" si="132"/>
        <v/>
      </c>
      <c r="AO36" s="226" t="str">
        <f t="shared" ref="AO36:AX36" si="133">IFERROR(IF(AO$15="X",HLOOKUP(MATCH(SMALL($AE36:$AN36,AE$14),$AE36:$AN36,0),$AE$14:$AN$15,2),""),"")</f>
        <v/>
      </c>
      <c r="AP36" s="226" t="str">
        <f t="shared" si="133"/>
        <v/>
      </c>
      <c r="AQ36" s="226" t="str">
        <f t="shared" si="133"/>
        <v/>
      </c>
      <c r="AR36" s="226" t="str">
        <f t="shared" si="133"/>
        <v/>
      </c>
      <c r="AS36" s="226" t="str">
        <f t="shared" si="133"/>
        <v/>
      </c>
      <c r="AT36" s="226" t="str">
        <f t="shared" si="133"/>
        <v/>
      </c>
      <c r="AU36" s="226" t="str">
        <f t="shared" si="133"/>
        <v/>
      </c>
      <c r="AV36" s="226" t="str">
        <f t="shared" si="133"/>
        <v/>
      </c>
      <c r="AW36" s="226" t="str">
        <f t="shared" si="133"/>
        <v/>
      </c>
      <c r="AX36" s="226" t="str">
        <f t="shared" si="133"/>
        <v/>
      </c>
      <c r="AY36" s="299">
        <f t="shared" ref="AY36:BH36" si="134">IF(D36&lt;$R$16,D36,"")</f>
        <v>0</v>
      </c>
      <c r="AZ36" s="299">
        <f t="shared" si="134"/>
        <v>0</v>
      </c>
      <c r="BA36" s="299">
        <f t="shared" si="134"/>
        <v>0</v>
      </c>
      <c r="BB36" s="299">
        <f t="shared" si="134"/>
        <v>0</v>
      </c>
      <c r="BC36" s="299">
        <f t="shared" si="134"/>
        <v>0</v>
      </c>
      <c r="BD36" s="299">
        <f t="shared" si="134"/>
        <v>0</v>
      </c>
      <c r="BE36" s="299">
        <f t="shared" si="134"/>
        <v>0</v>
      </c>
      <c r="BF36" s="299">
        <f t="shared" si="134"/>
        <v>0</v>
      </c>
      <c r="BG36" s="299">
        <f t="shared" si="134"/>
        <v>0</v>
      </c>
      <c r="BH36" s="299">
        <f t="shared" si="134"/>
        <v>0</v>
      </c>
      <c r="BI36" s="225">
        <f t="shared" ref="BI36:BR36" si="135">IFERROR(RANK(AY36,$AY36:$BH36,0)+COUNTIF($AY36:AY36,AY36)-1,"")</f>
        <v>1</v>
      </c>
      <c r="BJ36" s="225">
        <f t="shared" si="135"/>
        <v>2</v>
      </c>
      <c r="BK36" s="225">
        <f t="shared" si="135"/>
        <v>3</v>
      </c>
      <c r="BL36" s="225">
        <f t="shared" si="135"/>
        <v>4</v>
      </c>
      <c r="BM36" s="225">
        <f t="shared" si="135"/>
        <v>5</v>
      </c>
      <c r="BN36" s="225">
        <f t="shared" si="135"/>
        <v>6</v>
      </c>
      <c r="BO36" s="225">
        <f t="shared" si="135"/>
        <v>7</v>
      </c>
      <c r="BP36" s="225">
        <f t="shared" si="135"/>
        <v>8</v>
      </c>
      <c r="BQ36" s="225">
        <f t="shared" si="135"/>
        <v>9</v>
      </c>
      <c r="BR36" s="225">
        <f t="shared" si="135"/>
        <v>10</v>
      </c>
      <c r="BS36" s="226">
        <f t="shared" ref="BS36:CB36" si="136">IFERROR(IF(BS$15="X",HLOOKUP(MATCH(SMALL($BI36:$BR36,BI$14),$BI36:$BR36,0),$BI$14:$BR$15,2,0),""),"")</f>
        <v>0</v>
      </c>
      <c r="BT36" s="226">
        <f t="shared" si="136"/>
        <v>0</v>
      </c>
      <c r="BU36" s="226">
        <f t="shared" si="136"/>
        <v>0</v>
      </c>
      <c r="BV36" s="226">
        <f t="shared" si="136"/>
        <v>0</v>
      </c>
      <c r="BW36" s="226">
        <f t="shared" si="136"/>
        <v>0</v>
      </c>
      <c r="BX36" s="226">
        <f t="shared" si="136"/>
        <v>0</v>
      </c>
      <c r="BY36" s="226">
        <f t="shared" si="136"/>
        <v>0</v>
      </c>
      <c r="BZ36" s="226">
        <f t="shared" si="136"/>
        <v>0</v>
      </c>
      <c r="CA36" s="226">
        <f t="shared" si="136"/>
        <v>0</v>
      </c>
      <c r="CB36" s="226">
        <f t="shared" si="136"/>
        <v>0</v>
      </c>
      <c r="CC36" s="257" t="str">
        <f t="shared" si="15"/>
        <v>Kompetensi dalam hal sudah tercapai.</v>
      </c>
      <c r="CD36" s="257" t="str">
        <f t="shared" si="16"/>
        <v>Kompetensi dalam hal 0 0 0 0 0 0 0 0 0 0 masih perlu ditingkatkan.</v>
      </c>
    </row>
    <row r="37" spans="1:82" ht="13.5" customHeight="1">
      <c r="A37" s="190"/>
      <c r="B37" s="208">
        <f>'DATA PESERTA DIDIK'!A27</f>
        <v>22</v>
      </c>
      <c r="C37" s="248" t="str">
        <f>'DATA PESERTA DIDIK'!D36</f>
        <v>VARIO RAUF WILUTOMO</v>
      </c>
      <c r="D37" s="297"/>
      <c r="E37" s="297"/>
      <c r="F37" s="297"/>
      <c r="G37" s="297"/>
      <c r="H37" s="297"/>
      <c r="I37" s="297"/>
      <c r="J37" s="297"/>
      <c r="K37" s="297"/>
      <c r="L37" s="297"/>
      <c r="M37" s="297"/>
      <c r="N37" s="252" t="str">
        <f t="shared" si="6"/>
        <v>-</v>
      </c>
      <c r="O37" s="298"/>
      <c r="P37" s="298"/>
      <c r="Q37" s="252" t="str">
        <f t="shared" si="7"/>
        <v>-</v>
      </c>
      <c r="R37" s="252" t="str">
        <f t="shared" si="8"/>
        <v>-</v>
      </c>
      <c r="S37" s="190"/>
      <c r="T37" s="190"/>
      <c r="U37" s="253" t="str">
        <f t="shared" ref="U37:AD37" si="137">IF(D37&gt;=$R$16,D37,"")</f>
        <v/>
      </c>
      <c r="V37" s="253" t="str">
        <f t="shared" si="137"/>
        <v/>
      </c>
      <c r="W37" s="253" t="str">
        <f t="shared" si="137"/>
        <v/>
      </c>
      <c r="X37" s="253" t="str">
        <f t="shared" si="137"/>
        <v/>
      </c>
      <c r="Y37" s="253" t="str">
        <f t="shared" si="137"/>
        <v/>
      </c>
      <c r="Z37" s="253" t="str">
        <f t="shared" si="137"/>
        <v/>
      </c>
      <c r="AA37" s="253" t="str">
        <f t="shared" si="137"/>
        <v/>
      </c>
      <c r="AB37" s="253" t="str">
        <f t="shared" si="137"/>
        <v/>
      </c>
      <c r="AC37" s="253" t="str">
        <f t="shared" si="137"/>
        <v/>
      </c>
      <c r="AD37" s="253" t="str">
        <f t="shared" si="137"/>
        <v/>
      </c>
      <c r="AE37" s="254" t="str">
        <f t="shared" ref="AE37:AN37" si="138">IFERROR(RANK(U37,$U37:$AD37,0)+COUNTIF($U37:U37,U37)-1,"")</f>
        <v/>
      </c>
      <c r="AF37" s="254" t="str">
        <f t="shared" si="138"/>
        <v/>
      </c>
      <c r="AG37" s="254" t="str">
        <f t="shared" si="138"/>
        <v/>
      </c>
      <c r="AH37" s="254" t="str">
        <f t="shared" si="138"/>
        <v/>
      </c>
      <c r="AI37" s="254" t="str">
        <f t="shared" si="138"/>
        <v/>
      </c>
      <c r="AJ37" s="254" t="str">
        <f t="shared" si="138"/>
        <v/>
      </c>
      <c r="AK37" s="254" t="str">
        <f t="shared" si="138"/>
        <v/>
      </c>
      <c r="AL37" s="254" t="str">
        <f t="shared" si="138"/>
        <v/>
      </c>
      <c r="AM37" s="254" t="str">
        <f t="shared" si="138"/>
        <v/>
      </c>
      <c r="AN37" s="254" t="str">
        <f t="shared" si="138"/>
        <v/>
      </c>
      <c r="AO37" s="226" t="str">
        <f t="shared" ref="AO37:AX37" si="139">IFERROR(IF(AO$15="X",HLOOKUP(MATCH(SMALL($AE37:$AN37,AE$14),$AE37:$AN37,0),$AE$14:$AN$15,2),""),"")</f>
        <v/>
      </c>
      <c r="AP37" s="226" t="str">
        <f t="shared" si="139"/>
        <v/>
      </c>
      <c r="AQ37" s="226" t="str">
        <f t="shared" si="139"/>
        <v/>
      </c>
      <c r="AR37" s="226" t="str">
        <f t="shared" si="139"/>
        <v/>
      </c>
      <c r="AS37" s="226" t="str">
        <f t="shared" si="139"/>
        <v/>
      </c>
      <c r="AT37" s="226" t="str">
        <f t="shared" si="139"/>
        <v/>
      </c>
      <c r="AU37" s="226" t="str">
        <f t="shared" si="139"/>
        <v/>
      </c>
      <c r="AV37" s="226" t="str">
        <f t="shared" si="139"/>
        <v/>
      </c>
      <c r="AW37" s="226" t="str">
        <f t="shared" si="139"/>
        <v/>
      </c>
      <c r="AX37" s="226" t="str">
        <f t="shared" si="139"/>
        <v/>
      </c>
      <c r="AY37" s="299">
        <f t="shared" ref="AY37:BH37" si="140">IF(D37&lt;$R$16,D37,"")</f>
        <v>0</v>
      </c>
      <c r="AZ37" s="299">
        <f t="shared" si="140"/>
        <v>0</v>
      </c>
      <c r="BA37" s="299">
        <f t="shared" si="140"/>
        <v>0</v>
      </c>
      <c r="BB37" s="299">
        <f t="shared" si="140"/>
        <v>0</v>
      </c>
      <c r="BC37" s="299">
        <f t="shared" si="140"/>
        <v>0</v>
      </c>
      <c r="BD37" s="299">
        <f t="shared" si="140"/>
        <v>0</v>
      </c>
      <c r="BE37" s="299">
        <f t="shared" si="140"/>
        <v>0</v>
      </c>
      <c r="BF37" s="299">
        <f t="shared" si="140"/>
        <v>0</v>
      </c>
      <c r="BG37" s="299">
        <f t="shared" si="140"/>
        <v>0</v>
      </c>
      <c r="BH37" s="299">
        <f t="shared" si="140"/>
        <v>0</v>
      </c>
      <c r="BI37" s="225">
        <f t="shared" ref="BI37:BR37" si="141">IFERROR(RANK(AY37,$AY37:$BH37,0)+COUNTIF($AY37:AY37,AY37)-1,"")</f>
        <v>1</v>
      </c>
      <c r="BJ37" s="225">
        <f t="shared" si="141"/>
        <v>2</v>
      </c>
      <c r="BK37" s="225">
        <f t="shared" si="141"/>
        <v>3</v>
      </c>
      <c r="BL37" s="225">
        <f t="shared" si="141"/>
        <v>4</v>
      </c>
      <c r="BM37" s="225">
        <f t="shared" si="141"/>
        <v>5</v>
      </c>
      <c r="BN37" s="225">
        <f t="shared" si="141"/>
        <v>6</v>
      </c>
      <c r="BO37" s="225">
        <f t="shared" si="141"/>
        <v>7</v>
      </c>
      <c r="BP37" s="225">
        <f t="shared" si="141"/>
        <v>8</v>
      </c>
      <c r="BQ37" s="225">
        <f t="shared" si="141"/>
        <v>9</v>
      </c>
      <c r="BR37" s="225">
        <f t="shared" si="141"/>
        <v>10</v>
      </c>
      <c r="BS37" s="226">
        <f t="shared" ref="BS37:CB37" si="142">IFERROR(IF(BS$15="X",HLOOKUP(MATCH(SMALL($BI37:$BR37,BI$14),$BI37:$BR37,0),$BI$14:$BR$15,2,0),""),"")</f>
        <v>0</v>
      </c>
      <c r="BT37" s="226">
        <f t="shared" si="142"/>
        <v>0</v>
      </c>
      <c r="BU37" s="226">
        <f t="shared" si="142"/>
        <v>0</v>
      </c>
      <c r="BV37" s="226">
        <f t="shared" si="142"/>
        <v>0</v>
      </c>
      <c r="BW37" s="226">
        <f t="shared" si="142"/>
        <v>0</v>
      </c>
      <c r="BX37" s="226">
        <f t="shared" si="142"/>
        <v>0</v>
      </c>
      <c r="BY37" s="226">
        <f t="shared" si="142"/>
        <v>0</v>
      </c>
      <c r="BZ37" s="226">
        <f t="shared" si="142"/>
        <v>0</v>
      </c>
      <c r="CA37" s="226">
        <f t="shared" si="142"/>
        <v>0</v>
      </c>
      <c r="CB37" s="226">
        <f t="shared" si="142"/>
        <v>0</v>
      </c>
      <c r="CC37" s="257" t="str">
        <f t="shared" si="15"/>
        <v>Kompetensi dalam hal sudah tercapai.</v>
      </c>
      <c r="CD37" s="257" t="str">
        <f t="shared" si="16"/>
        <v>Kompetensi dalam hal 0 0 0 0 0 0 0 0 0 0 masih perlu ditingkatkan.</v>
      </c>
    </row>
    <row r="38" spans="1:82" ht="13.5" customHeight="1">
      <c r="A38" s="190"/>
      <c r="B38" s="208">
        <f>'DATA PESERTA DIDIK'!A28</f>
        <v>23</v>
      </c>
      <c r="C38" s="248" t="str">
        <f>'DATA PESERTA DIDIK'!D37</f>
        <v>BERLIANTI QAIRINA WIGATI CANDRA</v>
      </c>
      <c r="D38" s="297"/>
      <c r="E38" s="297"/>
      <c r="F38" s="297"/>
      <c r="G38" s="297"/>
      <c r="H38" s="297"/>
      <c r="I38" s="297"/>
      <c r="J38" s="297"/>
      <c r="K38" s="297"/>
      <c r="L38" s="297"/>
      <c r="M38" s="297"/>
      <c r="N38" s="252" t="str">
        <f t="shared" si="6"/>
        <v>-</v>
      </c>
      <c r="O38" s="298"/>
      <c r="P38" s="298"/>
      <c r="Q38" s="252" t="str">
        <f t="shared" si="7"/>
        <v>-</v>
      </c>
      <c r="R38" s="252" t="str">
        <f t="shared" si="8"/>
        <v>-</v>
      </c>
      <c r="S38" s="190"/>
      <c r="T38" s="190"/>
      <c r="U38" s="253" t="str">
        <f t="shared" ref="U38:AD38" si="143">IF(D38&gt;=$R$16,D38,"")</f>
        <v/>
      </c>
      <c r="V38" s="253" t="str">
        <f t="shared" si="143"/>
        <v/>
      </c>
      <c r="W38" s="253" t="str">
        <f t="shared" si="143"/>
        <v/>
      </c>
      <c r="X38" s="253" t="str">
        <f t="shared" si="143"/>
        <v/>
      </c>
      <c r="Y38" s="253" t="str">
        <f t="shared" si="143"/>
        <v/>
      </c>
      <c r="Z38" s="253" t="str">
        <f t="shared" si="143"/>
        <v/>
      </c>
      <c r="AA38" s="253" t="str">
        <f t="shared" si="143"/>
        <v/>
      </c>
      <c r="AB38" s="253" t="str">
        <f t="shared" si="143"/>
        <v/>
      </c>
      <c r="AC38" s="253" t="str">
        <f t="shared" si="143"/>
        <v/>
      </c>
      <c r="AD38" s="253" t="str">
        <f t="shared" si="143"/>
        <v/>
      </c>
      <c r="AE38" s="254" t="str">
        <f t="shared" ref="AE38:AN38" si="144">IFERROR(RANK(U38,$U38:$AD38,0)+COUNTIF($U38:U38,U38)-1,"")</f>
        <v/>
      </c>
      <c r="AF38" s="254" t="str">
        <f t="shared" si="144"/>
        <v/>
      </c>
      <c r="AG38" s="254" t="str">
        <f t="shared" si="144"/>
        <v/>
      </c>
      <c r="AH38" s="254" t="str">
        <f t="shared" si="144"/>
        <v/>
      </c>
      <c r="AI38" s="254" t="str">
        <f t="shared" si="144"/>
        <v/>
      </c>
      <c r="AJ38" s="254" t="str">
        <f t="shared" si="144"/>
        <v/>
      </c>
      <c r="AK38" s="254" t="str">
        <f t="shared" si="144"/>
        <v/>
      </c>
      <c r="AL38" s="254" t="str">
        <f t="shared" si="144"/>
        <v/>
      </c>
      <c r="AM38" s="254" t="str">
        <f t="shared" si="144"/>
        <v/>
      </c>
      <c r="AN38" s="254" t="str">
        <f t="shared" si="144"/>
        <v/>
      </c>
      <c r="AO38" s="226" t="str">
        <f t="shared" ref="AO38:AX38" si="145">IFERROR(IF(AO$15="X",HLOOKUP(MATCH(SMALL($AE38:$AN38,AE$14),$AE38:$AN38,0),$AE$14:$AN$15,2),""),"")</f>
        <v/>
      </c>
      <c r="AP38" s="226" t="str">
        <f t="shared" si="145"/>
        <v/>
      </c>
      <c r="AQ38" s="226" t="str">
        <f t="shared" si="145"/>
        <v/>
      </c>
      <c r="AR38" s="226" t="str">
        <f t="shared" si="145"/>
        <v/>
      </c>
      <c r="AS38" s="226" t="str">
        <f t="shared" si="145"/>
        <v/>
      </c>
      <c r="AT38" s="226" t="str">
        <f t="shared" si="145"/>
        <v/>
      </c>
      <c r="AU38" s="226" t="str">
        <f t="shared" si="145"/>
        <v/>
      </c>
      <c r="AV38" s="226" t="str">
        <f t="shared" si="145"/>
        <v/>
      </c>
      <c r="AW38" s="226" t="str">
        <f t="shared" si="145"/>
        <v/>
      </c>
      <c r="AX38" s="226" t="str">
        <f t="shared" si="145"/>
        <v/>
      </c>
      <c r="AY38" s="299">
        <f t="shared" ref="AY38:BH38" si="146">IF(D38&lt;$R$16,D38,"")</f>
        <v>0</v>
      </c>
      <c r="AZ38" s="299">
        <f t="shared" si="146"/>
        <v>0</v>
      </c>
      <c r="BA38" s="299">
        <f t="shared" si="146"/>
        <v>0</v>
      </c>
      <c r="BB38" s="299">
        <f t="shared" si="146"/>
        <v>0</v>
      </c>
      <c r="BC38" s="299">
        <f t="shared" si="146"/>
        <v>0</v>
      </c>
      <c r="BD38" s="299">
        <f t="shared" si="146"/>
        <v>0</v>
      </c>
      <c r="BE38" s="299">
        <f t="shared" si="146"/>
        <v>0</v>
      </c>
      <c r="BF38" s="299">
        <f t="shared" si="146"/>
        <v>0</v>
      </c>
      <c r="BG38" s="299">
        <f t="shared" si="146"/>
        <v>0</v>
      </c>
      <c r="BH38" s="299">
        <f t="shared" si="146"/>
        <v>0</v>
      </c>
      <c r="BI38" s="225">
        <f t="shared" ref="BI38:BR38" si="147">IFERROR(RANK(AY38,$AY38:$BH38,0)+COUNTIF($AY38:AY38,AY38)-1,"")</f>
        <v>1</v>
      </c>
      <c r="BJ38" s="225">
        <f t="shared" si="147"/>
        <v>2</v>
      </c>
      <c r="BK38" s="225">
        <f t="shared" si="147"/>
        <v>3</v>
      </c>
      <c r="BL38" s="225">
        <f t="shared" si="147"/>
        <v>4</v>
      </c>
      <c r="BM38" s="225">
        <f t="shared" si="147"/>
        <v>5</v>
      </c>
      <c r="BN38" s="225">
        <f t="shared" si="147"/>
        <v>6</v>
      </c>
      <c r="BO38" s="225">
        <f t="shared" si="147"/>
        <v>7</v>
      </c>
      <c r="BP38" s="225">
        <f t="shared" si="147"/>
        <v>8</v>
      </c>
      <c r="BQ38" s="225">
        <f t="shared" si="147"/>
        <v>9</v>
      </c>
      <c r="BR38" s="225">
        <f t="shared" si="147"/>
        <v>10</v>
      </c>
      <c r="BS38" s="226">
        <f t="shared" ref="BS38:CB38" si="148">IFERROR(IF(BS$15="X",HLOOKUP(MATCH(SMALL($BI38:$BR38,BI$14),$BI38:$BR38,0),$BI$14:$BR$15,2,0),""),"")</f>
        <v>0</v>
      </c>
      <c r="BT38" s="226">
        <f t="shared" si="148"/>
        <v>0</v>
      </c>
      <c r="BU38" s="226">
        <f t="shared" si="148"/>
        <v>0</v>
      </c>
      <c r="BV38" s="226">
        <f t="shared" si="148"/>
        <v>0</v>
      </c>
      <c r="BW38" s="226">
        <f t="shared" si="148"/>
        <v>0</v>
      </c>
      <c r="BX38" s="226">
        <f t="shared" si="148"/>
        <v>0</v>
      </c>
      <c r="BY38" s="226">
        <f t="shared" si="148"/>
        <v>0</v>
      </c>
      <c r="BZ38" s="226">
        <f t="shared" si="148"/>
        <v>0</v>
      </c>
      <c r="CA38" s="226">
        <f t="shared" si="148"/>
        <v>0</v>
      </c>
      <c r="CB38" s="226">
        <f t="shared" si="148"/>
        <v>0</v>
      </c>
      <c r="CC38" s="257" t="str">
        <f t="shared" si="15"/>
        <v>Kompetensi dalam hal sudah tercapai.</v>
      </c>
      <c r="CD38" s="257" t="str">
        <f t="shared" si="16"/>
        <v>Kompetensi dalam hal 0 0 0 0 0 0 0 0 0 0 masih perlu ditingkatkan.</v>
      </c>
    </row>
    <row r="39" spans="1:82" ht="13.5" customHeight="1">
      <c r="A39" s="190"/>
      <c r="B39" s="208">
        <f>'DATA PESERTA DIDIK'!A29</f>
        <v>24</v>
      </c>
      <c r="C39" s="248">
        <f>'DATA PESERTA DIDIK'!D38</f>
        <v>0</v>
      </c>
      <c r="D39" s="297"/>
      <c r="E39" s="297"/>
      <c r="F39" s="297"/>
      <c r="G39" s="297"/>
      <c r="H39" s="297"/>
      <c r="I39" s="297"/>
      <c r="J39" s="297"/>
      <c r="K39" s="297"/>
      <c r="L39" s="297"/>
      <c r="M39" s="297"/>
      <c r="N39" s="252" t="str">
        <f t="shared" si="6"/>
        <v>-</v>
      </c>
      <c r="O39" s="298"/>
      <c r="P39" s="298"/>
      <c r="Q39" s="252" t="str">
        <f t="shared" si="7"/>
        <v>-</v>
      </c>
      <c r="R39" s="252" t="str">
        <f t="shared" si="8"/>
        <v>-</v>
      </c>
      <c r="S39" s="190"/>
      <c r="T39" s="190"/>
      <c r="U39" s="253" t="str">
        <f t="shared" ref="U39:AD39" si="149">IF(D39&gt;=$R$16,D39,"")</f>
        <v/>
      </c>
      <c r="V39" s="253" t="str">
        <f t="shared" si="149"/>
        <v/>
      </c>
      <c r="W39" s="253" t="str">
        <f t="shared" si="149"/>
        <v/>
      </c>
      <c r="X39" s="253" t="str">
        <f t="shared" si="149"/>
        <v/>
      </c>
      <c r="Y39" s="253" t="str">
        <f t="shared" si="149"/>
        <v/>
      </c>
      <c r="Z39" s="253" t="str">
        <f t="shared" si="149"/>
        <v/>
      </c>
      <c r="AA39" s="253" t="str">
        <f t="shared" si="149"/>
        <v/>
      </c>
      <c r="AB39" s="253" t="str">
        <f t="shared" si="149"/>
        <v/>
      </c>
      <c r="AC39" s="253" t="str">
        <f t="shared" si="149"/>
        <v/>
      </c>
      <c r="AD39" s="253" t="str">
        <f t="shared" si="149"/>
        <v/>
      </c>
      <c r="AE39" s="254" t="str">
        <f t="shared" ref="AE39:AN39" si="150">IFERROR(RANK(U39,$U39:$AD39,0)+COUNTIF($U39:U39,U39)-1,"")</f>
        <v/>
      </c>
      <c r="AF39" s="254" t="str">
        <f t="shared" si="150"/>
        <v/>
      </c>
      <c r="AG39" s="254" t="str">
        <f t="shared" si="150"/>
        <v/>
      </c>
      <c r="AH39" s="254" t="str">
        <f t="shared" si="150"/>
        <v/>
      </c>
      <c r="AI39" s="254" t="str">
        <f t="shared" si="150"/>
        <v/>
      </c>
      <c r="AJ39" s="254" t="str">
        <f t="shared" si="150"/>
        <v/>
      </c>
      <c r="AK39" s="254" t="str">
        <f t="shared" si="150"/>
        <v/>
      </c>
      <c r="AL39" s="254" t="str">
        <f t="shared" si="150"/>
        <v/>
      </c>
      <c r="AM39" s="254" t="str">
        <f t="shared" si="150"/>
        <v/>
      </c>
      <c r="AN39" s="254" t="str">
        <f t="shared" si="150"/>
        <v/>
      </c>
      <c r="AO39" s="226" t="str">
        <f t="shared" ref="AO39:AX39" si="151">IFERROR(IF(AO$15="X",HLOOKUP(MATCH(SMALL($AE39:$AN39,AE$14),$AE39:$AN39,0),$AE$14:$AN$15,2),""),"")</f>
        <v/>
      </c>
      <c r="AP39" s="226" t="str">
        <f t="shared" si="151"/>
        <v/>
      </c>
      <c r="AQ39" s="226" t="str">
        <f t="shared" si="151"/>
        <v/>
      </c>
      <c r="AR39" s="226" t="str">
        <f t="shared" si="151"/>
        <v/>
      </c>
      <c r="AS39" s="226" t="str">
        <f t="shared" si="151"/>
        <v/>
      </c>
      <c r="AT39" s="226" t="str">
        <f t="shared" si="151"/>
        <v/>
      </c>
      <c r="AU39" s="226" t="str">
        <f t="shared" si="151"/>
        <v/>
      </c>
      <c r="AV39" s="226" t="str">
        <f t="shared" si="151"/>
        <v/>
      </c>
      <c r="AW39" s="226" t="str">
        <f t="shared" si="151"/>
        <v/>
      </c>
      <c r="AX39" s="226" t="str">
        <f t="shared" si="151"/>
        <v/>
      </c>
      <c r="AY39" s="299">
        <f t="shared" ref="AY39:BH39" si="152">IF(D39&lt;$R$16,D39,"")</f>
        <v>0</v>
      </c>
      <c r="AZ39" s="299">
        <f t="shared" si="152"/>
        <v>0</v>
      </c>
      <c r="BA39" s="299">
        <f t="shared" si="152"/>
        <v>0</v>
      </c>
      <c r="BB39" s="299">
        <f t="shared" si="152"/>
        <v>0</v>
      </c>
      <c r="BC39" s="299">
        <f t="shared" si="152"/>
        <v>0</v>
      </c>
      <c r="BD39" s="299">
        <f t="shared" si="152"/>
        <v>0</v>
      </c>
      <c r="BE39" s="299">
        <f t="shared" si="152"/>
        <v>0</v>
      </c>
      <c r="BF39" s="299">
        <f t="shared" si="152"/>
        <v>0</v>
      </c>
      <c r="BG39" s="299">
        <f t="shared" si="152"/>
        <v>0</v>
      </c>
      <c r="BH39" s="299">
        <f t="shared" si="152"/>
        <v>0</v>
      </c>
      <c r="BI39" s="225">
        <f t="shared" ref="BI39:BR39" si="153">IFERROR(RANK(AY39,$AY39:$BH39,0)+COUNTIF($AY39:AY39,AY39)-1,"")</f>
        <v>1</v>
      </c>
      <c r="BJ39" s="225">
        <f t="shared" si="153"/>
        <v>2</v>
      </c>
      <c r="BK39" s="225">
        <f t="shared" si="153"/>
        <v>3</v>
      </c>
      <c r="BL39" s="225">
        <f t="shared" si="153"/>
        <v>4</v>
      </c>
      <c r="BM39" s="225">
        <f t="shared" si="153"/>
        <v>5</v>
      </c>
      <c r="BN39" s="225">
        <f t="shared" si="153"/>
        <v>6</v>
      </c>
      <c r="BO39" s="225">
        <f t="shared" si="153"/>
        <v>7</v>
      </c>
      <c r="BP39" s="225">
        <f t="shared" si="153"/>
        <v>8</v>
      </c>
      <c r="BQ39" s="225">
        <f t="shared" si="153"/>
        <v>9</v>
      </c>
      <c r="BR39" s="225">
        <f t="shared" si="153"/>
        <v>10</v>
      </c>
      <c r="BS39" s="226">
        <f t="shared" ref="BS39:CB39" si="154">IFERROR(IF(BS$15="X",HLOOKUP(MATCH(SMALL($BI39:$BR39,BI$14),$BI39:$BR39,0),$BI$14:$BR$15,2,0),""),"")</f>
        <v>0</v>
      </c>
      <c r="BT39" s="226">
        <f t="shared" si="154"/>
        <v>0</v>
      </c>
      <c r="BU39" s="226">
        <f t="shared" si="154"/>
        <v>0</v>
      </c>
      <c r="BV39" s="226">
        <f t="shared" si="154"/>
        <v>0</v>
      </c>
      <c r="BW39" s="226">
        <f t="shared" si="154"/>
        <v>0</v>
      </c>
      <c r="BX39" s="226">
        <f t="shared" si="154"/>
        <v>0</v>
      </c>
      <c r="BY39" s="226">
        <f t="shared" si="154"/>
        <v>0</v>
      </c>
      <c r="BZ39" s="226">
        <f t="shared" si="154"/>
        <v>0</v>
      </c>
      <c r="CA39" s="226">
        <f t="shared" si="154"/>
        <v>0</v>
      </c>
      <c r="CB39" s="226">
        <f t="shared" si="154"/>
        <v>0</v>
      </c>
      <c r="CC39" s="257" t="str">
        <f t="shared" si="15"/>
        <v>Kompetensi dalam hal sudah tercapai.</v>
      </c>
      <c r="CD39" s="257" t="str">
        <f t="shared" si="16"/>
        <v>Kompetensi dalam hal 0 0 0 0 0 0 0 0 0 0 masih perlu ditingkatkan.</v>
      </c>
    </row>
    <row r="40" spans="1:82" ht="13.5" customHeight="1">
      <c r="A40" s="190"/>
      <c r="B40" s="208">
        <f>'DATA PESERTA DIDIK'!A30</f>
        <v>25</v>
      </c>
      <c r="C40" s="248">
        <f>'DATA PESERTA DIDIK'!D39</f>
        <v>0</v>
      </c>
      <c r="D40" s="297"/>
      <c r="E40" s="297"/>
      <c r="F40" s="297"/>
      <c r="G40" s="297"/>
      <c r="H40" s="297"/>
      <c r="I40" s="297"/>
      <c r="J40" s="297"/>
      <c r="K40" s="297"/>
      <c r="L40" s="297"/>
      <c r="M40" s="297"/>
      <c r="N40" s="252" t="str">
        <f t="shared" si="6"/>
        <v>-</v>
      </c>
      <c r="O40" s="298"/>
      <c r="P40" s="298"/>
      <c r="Q40" s="252" t="str">
        <f t="shared" si="7"/>
        <v>-</v>
      </c>
      <c r="R40" s="252" t="str">
        <f t="shared" si="8"/>
        <v>-</v>
      </c>
      <c r="S40" s="190"/>
      <c r="T40" s="190"/>
      <c r="U40" s="253" t="str">
        <f t="shared" ref="U40:AD40" si="155">IF(D40&gt;=$R$16,D40,"")</f>
        <v/>
      </c>
      <c r="V40" s="253" t="str">
        <f t="shared" si="155"/>
        <v/>
      </c>
      <c r="W40" s="253" t="str">
        <f t="shared" si="155"/>
        <v/>
      </c>
      <c r="X40" s="253" t="str">
        <f t="shared" si="155"/>
        <v/>
      </c>
      <c r="Y40" s="253" t="str">
        <f t="shared" si="155"/>
        <v/>
      </c>
      <c r="Z40" s="253" t="str">
        <f t="shared" si="155"/>
        <v/>
      </c>
      <c r="AA40" s="253" t="str">
        <f t="shared" si="155"/>
        <v/>
      </c>
      <c r="AB40" s="253" t="str">
        <f t="shared" si="155"/>
        <v/>
      </c>
      <c r="AC40" s="253" t="str">
        <f t="shared" si="155"/>
        <v/>
      </c>
      <c r="AD40" s="253" t="str">
        <f t="shared" si="155"/>
        <v/>
      </c>
      <c r="AE40" s="254" t="str">
        <f t="shared" ref="AE40:AN40" si="156">IFERROR(RANK(U40,$U40:$AD40,0)+COUNTIF($U40:U40,U40)-1,"")</f>
        <v/>
      </c>
      <c r="AF40" s="254" t="str">
        <f t="shared" si="156"/>
        <v/>
      </c>
      <c r="AG40" s="254" t="str">
        <f t="shared" si="156"/>
        <v/>
      </c>
      <c r="AH40" s="254" t="str">
        <f t="shared" si="156"/>
        <v/>
      </c>
      <c r="AI40" s="254" t="str">
        <f t="shared" si="156"/>
        <v/>
      </c>
      <c r="AJ40" s="254" t="str">
        <f t="shared" si="156"/>
        <v/>
      </c>
      <c r="AK40" s="254" t="str">
        <f t="shared" si="156"/>
        <v/>
      </c>
      <c r="AL40" s="254" t="str">
        <f t="shared" si="156"/>
        <v/>
      </c>
      <c r="AM40" s="254" t="str">
        <f t="shared" si="156"/>
        <v/>
      </c>
      <c r="AN40" s="254" t="str">
        <f t="shared" si="156"/>
        <v/>
      </c>
      <c r="AO40" s="226" t="str">
        <f t="shared" ref="AO40:AX40" si="157">IFERROR(IF(AO$15="X",HLOOKUP(MATCH(SMALL($AE40:$AN40,AE$14),$AE40:$AN40,0),$AE$14:$AN$15,2),""),"")</f>
        <v/>
      </c>
      <c r="AP40" s="226" t="str">
        <f t="shared" si="157"/>
        <v/>
      </c>
      <c r="AQ40" s="226" t="str">
        <f t="shared" si="157"/>
        <v/>
      </c>
      <c r="AR40" s="226" t="str">
        <f t="shared" si="157"/>
        <v/>
      </c>
      <c r="AS40" s="226" t="str">
        <f t="shared" si="157"/>
        <v/>
      </c>
      <c r="AT40" s="226" t="str">
        <f t="shared" si="157"/>
        <v/>
      </c>
      <c r="AU40" s="226" t="str">
        <f t="shared" si="157"/>
        <v/>
      </c>
      <c r="AV40" s="226" t="str">
        <f t="shared" si="157"/>
        <v/>
      </c>
      <c r="AW40" s="226" t="str">
        <f t="shared" si="157"/>
        <v/>
      </c>
      <c r="AX40" s="226" t="str">
        <f t="shared" si="157"/>
        <v/>
      </c>
      <c r="AY40" s="299">
        <f t="shared" ref="AY40:BH40" si="158">IF(D40&lt;$R$16,D40,"")</f>
        <v>0</v>
      </c>
      <c r="AZ40" s="299">
        <f t="shared" si="158"/>
        <v>0</v>
      </c>
      <c r="BA40" s="299">
        <f t="shared" si="158"/>
        <v>0</v>
      </c>
      <c r="BB40" s="299">
        <f t="shared" si="158"/>
        <v>0</v>
      </c>
      <c r="BC40" s="299">
        <f t="shared" si="158"/>
        <v>0</v>
      </c>
      <c r="BD40" s="299">
        <f t="shared" si="158"/>
        <v>0</v>
      </c>
      <c r="BE40" s="299">
        <f t="shared" si="158"/>
        <v>0</v>
      </c>
      <c r="BF40" s="299">
        <f t="shared" si="158"/>
        <v>0</v>
      </c>
      <c r="BG40" s="299">
        <f t="shared" si="158"/>
        <v>0</v>
      </c>
      <c r="BH40" s="299">
        <f t="shared" si="158"/>
        <v>0</v>
      </c>
      <c r="BI40" s="225">
        <f t="shared" ref="BI40:BR40" si="159">IFERROR(RANK(AY40,$AY40:$BH40,0)+COUNTIF($AY40:AY40,AY40)-1,"")</f>
        <v>1</v>
      </c>
      <c r="BJ40" s="225">
        <f t="shared" si="159"/>
        <v>2</v>
      </c>
      <c r="BK40" s="225">
        <f t="shared" si="159"/>
        <v>3</v>
      </c>
      <c r="BL40" s="225">
        <f t="shared" si="159"/>
        <v>4</v>
      </c>
      <c r="BM40" s="225">
        <f t="shared" si="159"/>
        <v>5</v>
      </c>
      <c r="BN40" s="225">
        <f t="shared" si="159"/>
        <v>6</v>
      </c>
      <c r="BO40" s="225">
        <f t="shared" si="159"/>
        <v>7</v>
      </c>
      <c r="BP40" s="225">
        <f t="shared" si="159"/>
        <v>8</v>
      </c>
      <c r="BQ40" s="225">
        <f t="shared" si="159"/>
        <v>9</v>
      </c>
      <c r="BR40" s="225">
        <f t="shared" si="159"/>
        <v>10</v>
      </c>
      <c r="BS40" s="226">
        <f t="shared" ref="BS40:CB40" si="160">IFERROR(IF(BS$15="X",HLOOKUP(MATCH(SMALL($BI40:$BR40,BI$14),$BI40:$BR40,0),$BI$14:$BR$15,2,0),""),"")</f>
        <v>0</v>
      </c>
      <c r="BT40" s="226">
        <f t="shared" si="160"/>
        <v>0</v>
      </c>
      <c r="BU40" s="226">
        <f t="shared" si="160"/>
        <v>0</v>
      </c>
      <c r="BV40" s="226">
        <f t="shared" si="160"/>
        <v>0</v>
      </c>
      <c r="BW40" s="226">
        <f t="shared" si="160"/>
        <v>0</v>
      </c>
      <c r="BX40" s="226">
        <f t="shared" si="160"/>
        <v>0</v>
      </c>
      <c r="BY40" s="226">
        <f t="shared" si="160"/>
        <v>0</v>
      </c>
      <c r="BZ40" s="226">
        <f t="shared" si="160"/>
        <v>0</v>
      </c>
      <c r="CA40" s="226">
        <f t="shared" si="160"/>
        <v>0</v>
      </c>
      <c r="CB40" s="226">
        <f t="shared" si="160"/>
        <v>0</v>
      </c>
      <c r="CC40" s="257" t="str">
        <f t="shared" si="15"/>
        <v>Kompetensi dalam hal sudah tercapai.</v>
      </c>
      <c r="CD40" s="257" t="str">
        <f t="shared" si="16"/>
        <v>Kompetensi dalam hal 0 0 0 0 0 0 0 0 0 0 masih perlu ditingkatkan.</v>
      </c>
    </row>
    <row r="41" spans="1:82" ht="13.5" customHeight="1">
      <c r="A41" s="190"/>
      <c r="B41" s="208">
        <f>'DATA PESERTA DIDIK'!A31</f>
        <v>26</v>
      </c>
      <c r="C41" s="248">
        <f>'DATA PESERTA DIDIK'!D40</f>
        <v>0</v>
      </c>
      <c r="D41" s="297"/>
      <c r="E41" s="297"/>
      <c r="F41" s="297"/>
      <c r="G41" s="297"/>
      <c r="H41" s="297"/>
      <c r="I41" s="297"/>
      <c r="J41" s="297"/>
      <c r="K41" s="297"/>
      <c r="L41" s="297"/>
      <c r="M41" s="297"/>
      <c r="N41" s="252" t="str">
        <f t="shared" si="6"/>
        <v>-</v>
      </c>
      <c r="O41" s="298"/>
      <c r="P41" s="298"/>
      <c r="Q41" s="252" t="str">
        <f t="shared" si="7"/>
        <v>-</v>
      </c>
      <c r="R41" s="252" t="str">
        <f t="shared" si="8"/>
        <v>-</v>
      </c>
      <c r="S41" s="190"/>
      <c r="T41" s="190"/>
      <c r="U41" s="253" t="str">
        <f t="shared" ref="U41:AD41" si="161">IF(D41&gt;=$R$16,D41,"")</f>
        <v/>
      </c>
      <c r="V41" s="253" t="str">
        <f t="shared" si="161"/>
        <v/>
      </c>
      <c r="W41" s="253" t="str">
        <f t="shared" si="161"/>
        <v/>
      </c>
      <c r="X41" s="253" t="str">
        <f t="shared" si="161"/>
        <v/>
      </c>
      <c r="Y41" s="253" t="str">
        <f t="shared" si="161"/>
        <v/>
      </c>
      <c r="Z41" s="253" t="str">
        <f t="shared" si="161"/>
        <v/>
      </c>
      <c r="AA41" s="253" t="str">
        <f t="shared" si="161"/>
        <v/>
      </c>
      <c r="AB41" s="253" t="str">
        <f t="shared" si="161"/>
        <v/>
      </c>
      <c r="AC41" s="253" t="str">
        <f t="shared" si="161"/>
        <v/>
      </c>
      <c r="AD41" s="253" t="str">
        <f t="shared" si="161"/>
        <v/>
      </c>
      <c r="AE41" s="254" t="str">
        <f t="shared" ref="AE41:AN41" si="162">IFERROR(RANK(U41,$U41:$AD41,0)+COUNTIF($U41:U41,U41)-1,"")</f>
        <v/>
      </c>
      <c r="AF41" s="254" t="str">
        <f t="shared" si="162"/>
        <v/>
      </c>
      <c r="AG41" s="254" t="str">
        <f t="shared" si="162"/>
        <v/>
      </c>
      <c r="AH41" s="254" t="str">
        <f t="shared" si="162"/>
        <v/>
      </c>
      <c r="AI41" s="254" t="str">
        <f t="shared" si="162"/>
        <v/>
      </c>
      <c r="AJ41" s="254" t="str">
        <f t="shared" si="162"/>
        <v/>
      </c>
      <c r="AK41" s="254" t="str">
        <f t="shared" si="162"/>
        <v/>
      </c>
      <c r="AL41" s="254" t="str">
        <f t="shared" si="162"/>
        <v/>
      </c>
      <c r="AM41" s="254" t="str">
        <f t="shared" si="162"/>
        <v/>
      </c>
      <c r="AN41" s="254" t="str">
        <f t="shared" si="162"/>
        <v/>
      </c>
      <c r="AO41" s="226" t="str">
        <f t="shared" ref="AO41:AX41" si="163">IFERROR(IF(AO$15="X",HLOOKUP(MATCH(SMALL($AE41:$AN41,AE$14),$AE41:$AN41,0),$AE$14:$AN$15,2),""),"")</f>
        <v/>
      </c>
      <c r="AP41" s="226" t="str">
        <f t="shared" si="163"/>
        <v/>
      </c>
      <c r="AQ41" s="226" t="str">
        <f t="shared" si="163"/>
        <v/>
      </c>
      <c r="AR41" s="226" t="str">
        <f t="shared" si="163"/>
        <v/>
      </c>
      <c r="AS41" s="226" t="str">
        <f t="shared" si="163"/>
        <v/>
      </c>
      <c r="AT41" s="226" t="str">
        <f t="shared" si="163"/>
        <v/>
      </c>
      <c r="AU41" s="226" t="str">
        <f t="shared" si="163"/>
        <v/>
      </c>
      <c r="AV41" s="226" t="str">
        <f t="shared" si="163"/>
        <v/>
      </c>
      <c r="AW41" s="226" t="str">
        <f t="shared" si="163"/>
        <v/>
      </c>
      <c r="AX41" s="226" t="str">
        <f t="shared" si="163"/>
        <v/>
      </c>
      <c r="AY41" s="299">
        <f t="shared" ref="AY41:BH41" si="164">IF(D41&lt;$R$16,D41,"")</f>
        <v>0</v>
      </c>
      <c r="AZ41" s="299">
        <f t="shared" si="164"/>
        <v>0</v>
      </c>
      <c r="BA41" s="299">
        <f t="shared" si="164"/>
        <v>0</v>
      </c>
      <c r="BB41" s="299">
        <f t="shared" si="164"/>
        <v>0</v>
      </c>
      <c r="BC41" s="299">
        <f t="shared" si="164"/>
        <v>0</v>
      </c>
      <c r="BD41" s="299">
        <f t="shared" si="164"/>
        <v>0</v>
      </c>
      <c r="BE41" s="299">
        <f t="shared" si="164"/>
        <v>0</v>
      </c>
      <c r="BF41" s="299">
        <f t="shared" si="164"/>
        <v>0</v>
      </c>
      <c r="BG41" s="299">
        <f t="shared" si="164"/>
        <v>0</v>
      </c>
      <c r="BH41" s="299">
        <f t="shared" si="164"/>
        <v>0</v>
      </c>
      <c r="BI41" s="225">
        <f t="shared" ref="BI41:BR41" si="165">IFERROR(RANK(AY41,$AY41:$BH41,0)+COUNTIF($AY41:AY41,AY41)-1,"")</f>
        <v>1</v>
      </c>
      <c r="BJ41" s="225">
        <f t="shared" si="165"/>
        <v>2</v>
      </c>
      <c r="BK41" s="225">
        <f t="shared" si="165"/>
        <v>3</v>
      </c>
      <c r="BL41" s="225">
        <f t="shared" si="165"/>
        <v>4</v>
      </c>
      <c r="BM41" s="225">
        <f t="shared" si="165"/>
        <v>5</v>
      </c>
      <c r="BN41" s="225">
        <f t="shared" si="165"/>
        <v>6</v>
      </c>
      <c r="BO41" s="225">
        <f t="shared" si="165"/>
        <v>7</v>
      </c>
      <c r="BP41" s="225">
        <f t="shared" si="165"/>
        <v>8</v>
      </c>
      <c r="BQ41" s="225">
        <f t="shared" si="165"/>
        <v>9</v>
      </c>
      <c r="BR41" s="225">
        <f t="shared" si="165"/>
        <v>10</v>
      </c>
      <c r="BS41" s="226">
        <f t="shared" ref="BS41:CB41" si="166">IFERROR(IF(BS$15="X",HLOOKUP(MATCH(SMALL($BI41:$BR41,BI$14),$BI41:$BR41,0),$BI$14:$BR$15,2,0),""),"")</f>
        <v>0</v>
      </c>
      <c r="BT41" s="226">
        <f t="shared" si="166"/>
        <v>0</v>
      </c>
      <c r="BU41" s="226">
        <f t="shared" si="166"/>
        <v>0</v>
      </c>
      <c r="BV41" s="226">
        <f t="shared" si="166"/>
        <v>0</v>
      </c>
      <c r="BW41" s="226">
        <f t="shared" si="166"/>
        <v>0</v>
      </c>
      <c r="BX41" s="226">
        <f t="shared" si="166"/>
        <v>0</v>
      </c>
      <c r="BY41" s="226">
        <f t="shared" si="166"/>
        <v>0</v>
      </c>
      <c r="BZ41" s="226">
        <f t="shared" si="166"/>
        <v>0</v>
      </c>
      <c r="CA41" s="226">
        <f t="shared" si="166"/>
        <v>0</v>
      </c>
      <c r="CB41" s="226">
        <f t="shared" si="166"/>
        <v>0</v>
      </c>
      <c r="CC41" s="257" t="str">
        <f t="shared" si="15"/>
        <v>Kompetensi dalam hal sudah tercapai.</v>
      </c>
      <c r="CD41" s="257" t="str">
        <f t="shared" si="16"/>
        <v>Kompetensi dalam hal 0 0 0 0 0 0 0 0 0 0 masih perlu ditingkatkan.</v>
      </c>
    </row>
    <row r="42" spans="1:82" ht="13.5" customHeight="1">
      <c r="A42" s="190"/>
      <c r="B42" s="208">
        <f>'DATA PESERTA DIDIK'!A32</f>
        <v>27</v>
      </c>
      <c r="C42" s="248">
        <f>'DATA PESERTA DIDIK'!D41</f>
        <v>0</v>
      </c>
      <c r="D42" s="297"/>
      <c r="E42" s="297"/>
      <c r="F42" s="297"/>
      <c r="G42" s="297"/>
      <c r="H42" s="297"/>
      <c r="I42" s="297"/>
      <c r="J42" s="297"/>
      <c r="K42" s="297"/>
      <c r="L42" s="297"/>
      <c r="M42" s="297"/>
      <c r="N42" s="252" t="str">
        <f t="shared" si="6"/>
        <v>-</v>
      </c>
      <c r="O42" s="298"/>
      <c r="P42" s="298"/>
      <c r="Q42" s="252" t="str">
        <f t="shared" si="7"/>
        <v>-</v>
      </c>
      <c r="R42" s="252" t="str">
        <f t="shared" si="8"/>
        <v>-</v>
      </c>
      <c r="S42" s="190"/>
      <c r="T42" s="190"/>
      <c r="U42" s="253" t="str">
        <f t="shared" ref="U42:AD42" si="167">IF(D42&gt;=$R$16,D42,"")</f>
        <v/>
      </c>
      <c r="V42" s="253" t="str">
        <f t="shared" si="167"/>
        <v/>
      </c>
      <c r="W42" s="253" t="str">
        <f t="shared" si="167"/>
        <v/>
      </c>
      <c r="X42" s="253" t="str">
        <f t="shared" si="167"/>
        <v/>
      </c>
      <c r="Y42" s="253" t="str">
        <f t="shared" si="167"/>
        <v/>
      </c>
      <c r="Z42" s="253" t="str">
        <f t="shared" si="167"/>
        <v/>
      </c>
      <c r="AA42" s="253" t="str">
        <f t="shared" si="167"/>
        <v/>
      </c>
      <c r="AB42" s="253" t="str">
        <f t="shared" si="167"/>
        <v/>
      </c>
      <c r="AC42" s="253" t="str">
        <f t="shared" si="167"/>
        <v/>
      </c>
      <c r="AD42" s="253" t="str">
        <f t="shared" si="167"/>
        <v/>
      </c>
      <c r="AE42" s="254" t="str">
        <f t="shared" ref="AE42:AN42" si="168">IFERROR(RANK(U42,$U42:$AD42,0)+COUNTIF($U42:U42,U42)-1,"")</f>
        <v/>
      </c>
      <c r="AF42" s="254" t="str">
        <f t="shared" si="168"/>
        <v/>
      </c>
      <c r="AG42" s="254" t="str">
        <f t="shared" si="168"/>
        <v/>
      </c>
      <c r="AH42" s="254" t="str">
        <f t="shared" si="168"/>
        <v/>
      </c>
      <c r="AI42" s="254" t="str">
        <f t="shared" si="168"/>
        <v/>
      </c>
      <c r="AJ42" s="254" t="str">
        <f t="shared" si="168"/>
        <v/>
      </c>
      <c r="AK42" s="254" t="str">
        <f t="shared" si="168"/>
        <v/>
      </c>
      <c r="AL42" s="254" t="str">
        <f t="shared" si="168"/>
        <v/>
      </c>
      <c r="AM42" s="254" t="str">
        <f t="shared" si="168"/>
        <v/>
      </c>
      <c r="AN42" s="254" t="str">
        <f t="shared" si="168"/>
        <v/>
      </c>
      <c r="AO42" s="226" t="str">
        <f t="shared" ref="AO42:AX42" si="169">IFERROR(IF(AO$15="X",HLOOKUP(MATCH(SMALL($AE42:$AN42,AE$14),$AE42:$AN42,0),$AE$14:$AN$15,2),""),"")</f>
        <v/>
      </c>
      <c r="AP42" s="226" t="str">
        <f t="shared" si="169"/>
        <v/>
      </c>
      <c r="AQ42" s="226" t="str">
        <f t="shared" si="169"/>
        <v/>
      </c>
      <c r="AR42" s="226" t="str">
        <f t="shared" si="169"/>
        <v/>
      </c>
      <c r="AS42" s="226" t="str">
        <f t="shared" si="169"/>
        <v/>
      </c>
      <c r="AT42" s="226" t="str">
        <f t="shared" si="169"/>
        <v/>
      </c>
      <c r="AU42" s="226" t="str">
        <f t="shared" si="169"/>
        <v/>
      </c>
      <c r="AV42" s="226" t="str">
        <f t="shared" si="169"/>
        <v/>
      </c>
      <c r="AW42" s="226" t="str">
        <f t="shared" si="169"/>
        <v/>
      </c>
      <c r="AX42" s="226" t="str">
        <f t="shared" si="169"/>
        <v/>
      </c>
      <c r="AY42" s="299">
        <f t="shared" ref="AY42:BH42" si="170">IF(D42&lt;$R$16,D42,"")</f>
        <v>0</v>
      </c>
      <c r="AZ42" s="299">
        <f t="shared" si="170"/>
        <v>0</v>
      </c>
      <c r="BA42" s="299">
        <f t="shared" si="170"/>
        <v>0</v>
      </c>
      <c r="BB42" s="299">
        <f t="shared" si="170"/>
        <v>0</v>
      </c>
      <c r="BC42" s="299">
        <f t="shared" si="170"/>
        <v>0</v>
      </c>
      <c r="BD42" s="299">
        <f t="shared" si="170"/>
        <v>0</v>
      </c>
      <c r="BE42" s="299">
        <f t="shared" si="170"/>
        <v>0</v>
      </c>
      <c r="BF42" s="299">
        <f t="shared" si="170"/>
        <v>0</v>
      </c>
      <c r="BG42" s="299">
        <f t="shared" si="170"/>
        <v>0</v>
      </c>
      <c r="BH42" s="299">
        <f t="shared" si="170"/>
        <v>0</v>
      </c>
      <c r="BI42" s="225">
        <f t="shared" ref="BI42:BR42" si="171">IFERROR(RANK(AY42,$AY42:$BH42,0)+COUNTIF($AY42:AY42,AY42)-1,"")</f>
        <v>1</v>
      </c>
      <c r="BJ42" s="225">
        <f t="shared" si="171"/>
        <v>2</v>
      </c>
      <c r="BK42" s="225">
        <f t="shared" si="171"/>
        <v>3</v>
      </c>
      <c r="BL42" s="225">
        <f t="shared" si="171"/>
        <v>4</v>
      </c>
      <c r="BM42" s="225">
        <f t="shared" si="171"/>
        <v>5</v>
      </c>
      <c r="BN42" s="225">
        <f t="shared" si="171"/>
        <v>6</v>
      </c>
      <c r="BO42" s="225">
        <f t="shared" si="171"/>
        <v>7</v>
      </c>
      <c r="BP42" s="225">
        <f t="shared" si="171"/>
        <v>8</v>
      </c>
      <c r="BQ42" s="225">
        <f t="shared" si="171"/>
        <v>9</v>
      </c>
      <c r="BR42" s="225">
        <f t="shared" si="171"/>
        <v>10</v>
      </c>
      <c r="BS42" s="226">
        <f t="shared" ref="BS42:CB42" si="172">IFERROR(IF(BS$15="X",HLOOKUP(MATCH(SMALL($BI42:$BR42,BI$14),$BI42:$BR42,0),$BI$14:$BR$15,2,0),""),"")</f>
        <v>0</v>
      </c>
      <c r="BT42" s="226">
        <f t="shared" si="172"/>
        <v>0</v>
      </c>
      <c r="BU42" s="226">
        <f t="shared" si="172"/>
        <v>0</v>
      </c>
      <c r="BV42" s="226">
        <f t="shared" si="172"/>
        <v>0</v>
      </c>
      <c r="BW42" s="226">
        <f t="shared" si="172"/>
        <v>0</v>
      </c>
      <c r="BX42" s="226">
        <f t="shared" si="172"/>
        <v>0</v>
      </c>
      <c r="BY42" s="226">
        <f t="shared" si="172"/>
        <v>0</v>
      </c>
      <c r="BZ42" s="226">
        <f t="shared" si="172"/>
        <v>0</v>
      </c>
      <c r="CA42" s="226">
        <f t="shared" si="172"/>
        <v>0</v>
      </c>
      <c r="CB42" s="226">
        <f t="shared" si="172"/>
        <v>0</v>
      </c>
      <c r="CC42" s="257" t="str">
        <f t="shared" si="15"/>
        <v>Kompetensi dalam hal sudah tercapai.</v>
      </c>
      <c r="CD42" s="257" t="str">
        <f t="shared" si="16"/>
        <v>Kompetensi dalam hal 0 0 0 0 0 0 0 0 0 0 masih perlu ditingkatkan.</v>
      </c>
    </row>
    <row r="43" spans="1:82" ht="13.5" customHeight="1">
      <c r="A43" s="190"/>
      <c r="B43" s="208">
        <f>'DATA PESERTA DIDIK'!A33</f>
        <v>28</v>
      </c>
      <c r="C43" s="248">
        <f>'DATA PESERTA DIDIK'!D42</f>
        <v>0</v>
      </c>
      <c r="D43" s="297"/>
      <c r="E43" s="297"/>
      <c r="F43" s="297"/>
      <c r="G43" s="297"/>
      <c r="H43" s="297"/>
      <c r="I43" s="297"/>
      <c r="J43" s="297"/>
      <c r="K43" s="297"/>
      <c r="L43" s="297"/>
      <c r="M43" s="297"/>
      <c r="N43" s="252" t="str">
        <f t="shared" si="6"/>
        <v>-</v>
      </c>
      <c r="O43" s="298"/>
      <c r="P43" s="298"/>
      <c r="Q43" s="252" t="str">
        <f t="shared" si="7"/>
        <v>-</v>
      </c>
      <c r="R43" s="252" t="str">
        <f t="shared" si="8"/>
        <v>-</v>
      </c>
      <c r="S43" s="190"/>
      <c r="T43" s="190"/>
      <c r="U43" s="253" t="str">
        <f t="shared" ref="U43:AD43" si="173">IF(D43&gt;=$R$16,D43,"")</f>
        <v/>
      </c>
      <c r="V43" s="253" t="str">
        <f t="shared" si="173"/>
        <v/>
      </c>
      <c r="W43" s="253" t="str">
        <f t="shared" si="173"/>
        <v/>
      </c>
      <c r="X43" s="253" t="str">
        <f t="shared" si="173"/>
        <v/>
      </c>
      <c r="Y43" s="253" t="str">
        <f t="shared" si="173"/>
        <v/>
      </c>
      <c r="Z43" s="253" t="str">
        <f t="shared" si="173"/>
        <v/>
      </c>
      <c r="AA43" s="253" t="str">
        <f t="shared" si="173"/>
        <v/>
      </c>
      <c r="AB43" s="253" t="str">
        <f t="shared" si="173"/>
        <v/>
      </c>
      <c r="AC43" s="253" t="str">
        <f t="shared" si="173"/>
        <v/>
      </c>
      <c r="AD43" s="253" t="str">
        <f t="shared" si="173"/>
        <v/>
      </c>
      <c r="AE43" s="254" t="str">
        <f t="shared" ref="AE43:AN43" si="174">IFERROR(RANK(U43,$U43:$AD43,0)+COUNTIF($U43:U43,U43)-1,"")</f>
        <v/>
      </c>
      <c r="AF43" s="254" t="str">
        <f t="shared" si="174"/>
        <v/>
      </c>
      <c r="AG43" s="254" t="str">
        <f t="shared" si="174"/>
        <v/>
      </c>
      <c r="AH43" s="254" t="str">
        <f t="shared" si="174"/>
        <v/>
      </c>
      <c r="AI43" s="254" t="str">
        <f t="shared" si="174"/>
        <v/>
      </c>
      <c r="AJ43" s="254" t="str">
        <f t="shared" si="174"/>
        <v/>
      </c>
      <c r="AK43" s="254" t="str">
        <f t="shared" si="174"/>
        <v/>
      </c>
      <c r="AL43" s="254" t="str">
        <f t="shared" si="174"/>
        <v/>
      </c>
      <c r="AM43" s="254" t="str">
        <f t="shared" si="174"/>
        <v/>
      </c>
      <c r="AN43" s="254" t="str">
        <f t="shared" si="174"/>
        <v/>
      </c>
      <c r="AO43" s="226" t="str">
        <f t="shared" ref="AO43:AX43" si="175">IFERROR(IF(AO$15="X",HLOOKUP(MATCH(SMALL($AE43:$AN43,AE$14),$AE43:$AN43,0),$AE$14:$AN$15,2),""),"")</f>
        <v/>
      </c>
      <c r="AP43" s="226" t="str">
        <f t="shared" si="175"/>
        <v/>
      </c>
      <c r="AQ43" s="226" t="str">
        <f t="shared" si="175"/>
        <v/>
      </c>
      <c r="AR43" s="226" t="str">
        <f t="shared" si="175"/>
        <v/>
      </c>
      <c r="AS43" s="226" t="str">
        <f t="shared" si="175"/>
        <v/>
      </c>
      <c r="AT43" s="226" t="str">
        <f t="shared" si="175"/>
        <v/>
      </c>
      <c r="AU43" s="226" t="str">
        <f t="shared" si="175"/>
        <v/>
      </c>
      <c r="AV43" s="226" t="str">
        <f t="shared" si="175"/>
        <v/>
      </c>
      <c r="AW43" s="226" t="str">
        <f t="shared" si="175"/>
        <v/>
      </c>
      <c r="AX43" s="226" t="str">
        <f t="shared" si="175"/>
        <v/>
      </c>
      <c r="AY43" s="299">
        <f t="shared" ref="AY43:BH43" si="176">IF(D43&lt;$R$16,D43,"")</f>
        <v>0</v>
      </c>
      <c r="AZ43" s="299">
        <f t="shared" si="176"/>
        <v>0</v>
      </c>
      <c r="BA43" s="299">
        <f t="shared" si="176"/>
        <v>0</v>
      </c>
      <c r="BB43" s="299">
        <f t="shared" si="176"/>
        <v>0</v>
      </c>
      <c r="BC43" s="299">
        <f t="shared" si="176"/>
        <v>0</v>
      </c>
      <c r="BD43" s="299">
        <f t="shared" si="176"/>
        <v>0</v>
      </c>
      <c r="BE43" s="299">
        <f t="shared" si="176"/>
        <v>0</v>
      </c>
      <c r="BF43" s="299">
        <f t="shared" si="176"/>
        <v>0</v>
      </c>
      <c r="BG43" s="299">
        <f t="shared" si="176"/>
        <v>0</v>
      </c>
      <c r="BH43" s="299">
        <f t="shared" si="176"/>
        <v>0</v>
      </c>
      <c r="BI43" s="225">
        <f t="shared" ref="BI43:BR43" si="177">IFERROR(RANK(AY43,$AY43:$BH43,0)+COUNTIF($AY43:AY43,AY43)-1,"")</f>
        <v>1</v>
      </c>
      <c r="BJ43" s="225">
        <f t="shared" si="177"/>
        <v>2</v>
      </c>
      <c r="BK43" s="225">
        <f t="shared" si="177"/>
        <v>3</v>
      </c>
      <c r="BL43" s="225">
        <f t="shared" si="177"/>
        <v>4</v>
      </c>
      <c r="BM43" s="225">
        <f t="shared" si="177"/>
        <v>5</v>
      </c>
      <c r="BN43" s="225">
        <f t="shared" si="177"/>
        <v>6</v>
      </c>
      <c r="BO43" s="225">
        <f t="shared" si="177"/>
        <v>7</v>
      </c>
      <c r="BP43" s="225">
        <f t="shared" si="177"/>
        <v>8</v>
      </c>
      <c r="BQ43" s="225">
        <f t="shared" si="177"/>
        <v>9</v>
      </c>
      <c r="BR43" s="225">
        <f t="shared" si="177"/>
        <v>10</v>
      </c>
      <c r="BS43" s="226">
        <f t="shared" ref="BS43:CB43" si="178">IFERROR(IF(BS$15="X",HLOOKUP(MATCH(SMALL($BI43:$BR43,BI$14),$BI43:$BR43,0),$BI$14:$BR$15,2,0),""),"")</f>
        <v>0</v>
      </c>
      <c r="BT43" s="226">
        <f t="shared" si="178"/>
        <v>0</v>
      </c>
      <c r="BU43" s="226">
        <f t="shared" si="178"/>
        <v>0</v>
      </c>
      <c r="BV43" s="226">
        <f t="shared" si="178"/>
        <v>0</v>
      </c>
      <c r="BW43" s="226">
        <f t="shared" si="178"/>
        <v>0</v>
      </c>
      <c r="BX43" s="226">
        <f t="shared" si="178"/>
        <v>0</v>
      </c>
      <c r="BY43" s="226">
        <f t="shared" si="178"/>
        <v>0</v>
      </c>
      <c r="BZ43" s="226">
        <f t="shared" si="178"/>
        <v>0</v>
      </c>
      <c r="CA43" s="226">
        <f t="shared" si="178"/>
        <v>0</v>
      </c>
      <c r="CB43" s="226">
        <f t="shared" si="178"/>
        <v>0</v>
      </c>
      <c r="CC43" s="257" t="str">
        <f t="shared" si="15"/>
        <v>Kompetensi dalam hal sudah tercapai.</v>
      </c>
      <c r="CD43" s="257" t="str">
        <f t="shared" si="16"/>
        <v>Kompetensi dalam hal 0 0 0 0 0 0 0 0 0 0 masih perlu ditingkatkan.</v>
      </c>
    </row>
    <row r="44" spans="1:82" ht="13.5" customHeight="1">
      <c r="A44" s="190"/>
      <c r="B44" s="208">
        <f>'DATA PESERTA DIDIK'!A34</f>
        <v>29</v>
      </c>
      <c r="C44" s="248">
        <f>'DATA PESERTA DIDIK'!D43</f>
        <v>0</v>
      </c>
      <c r="D44" s="297"/>
      <c r="E44" s="297"/>
      <c r="F44" s="297"/>
      <c r="G44" s="297"/>
      <c r="H44" s="297"/>
      <c r="I44" s="297"/>
      <c r="J44" s="297"/>
      <c r="K44" s="297"/>
      <c r="L44" s="297"/>
      <c r="M44" s="297"/>
      <c r="N44" s="252" t="str">
        <f t="shared" si="6"/>
        <v>-</v>
      </c>
      <c r="O44" s="298"/>
      <c r="P44" s="298"/>
      <c r="Q44" s="252" t="str">
        <f t="shared" si="7"/>
        <v>-</v>
      </c>
      <c r="R44" s="252" t="str">
        <f t="shared" si="8"/>
        <v>-</v>
      </c>
      <c r="S44" s="190"/>
      <c r="T44" s="190"/>
      <c r="U44" s="253" t="str">
        <f t="shared" ref="U44:AD44" si="179">IF(D44&gt;=$R$16,D44,"")</f>
        <v/>
      </c>
      <c r="V44" s="253" t="str">
        <f t="shared" si="179"/>
        <v/>
      </c>
      <c r="W44" s="253" t="str">
        <f t="shared" si="179"/>
        <v/>
      </c>
      <c r="X44" s="253" t="str">
        <f t="shared" si="179"/>
        <v/>
      </c>
      <c r="Y44" s="253" t="str">
        <f t="shared" si="179"/>
        <v/>
      </c>
      <c r="Z44" s="253" t="str">
        <f t="shared" si="179"/>
        <v/>
      </c>
      <c r="AA44" s="253" t="str">
        <f t="shared" si="179"/>
        <v/>
      </c>
      <c r="AB44" s="253" t="str">
        <f t="shared" si="179"/>
        <v/>
      </c>
      <c r="AC44" s="253" t="str">
        <f t="shared" si="179"/>
        <v/>
      </c>
      <c r="AD44" s="253" t="str">
        <f t="shared" si="179"/>
        <v/>
      </c>
      <c r="AE44" s="254" t="str">
        <f t="shared" ref="AE44:AN44" si="180">IFERROR(RANK(U44,$U44:$AD44,0)+COUNTIF($U44:U44,U44)-1,"")</f>
        <v/>
      </c>
      <c r="AF44" s="254" t="str">
        <f t="shared" si="180"/>
        <v/>
      </c>
      <c r="AG44" s="254" t="str">
        <f t="shared" si="180"/>
        <v/>
      </c>
      <c r="AH44" s="254" t="str">
        <f t="shared" si="180"/>
        <v/>
      </c>
      <c r="AI44" s="254" t="str">
        <f t="shared" si="180"/>
        <v/>
      </c>
      <c r="AJ44" s="254" t="str">
        <f t="shared" si="180"/>
        <v/>
      </c>
      <c r="AK44" s="254" t="str">
        <f t="shared" si="180"/>
        <v/>
      </c>
      <c r="AL44" s="254" t="str">
        <f t="shared" si="180"/>
        <v/>
      </c>
      <c r="AM44" s="254" t="str">
        <f t="shared" si="180"/>
        <v/>
      </c>
      <c r="AN44" s="254" t="str">
        <f t="shared" si="180"/>
        <v/>
      </c>
      <c r="AO44" s="226" t="str">
        <f t="shared" ref="AO44:AX44" si="181">IFERROR(IF(AO$15="X",HLOOKUP(MATCH(SMALL($AE44:$AN44,AE$14),$AE44:$AN44,0),$AE$14:$AN$15,2),""),"")</f>
        <v/>
      </c>
      <c r="AP44" s="226" t="str">
        <f t="shared" si="181"/>
        <v/>
      </c>
      <c r="AQ44" s="226" t="str">
        <f t="shared" si="181"/>
        <v/>
      </c>
      <c r="AR44" s="226" t="str">
        <f t="shared" si="181"/>
        <v/>
      </c>
      <c r="AS44" s="226" t="str">
        <f t="shared" si="181"/>
        <v/>
      </c>
      <c r="AT44" s="226" t="str">
        <f t="shared" si="181"/>
        <v/>
      </c>
      <c r="AU44" s="226" t="str">
        <f t="shared" si="181"/>
        <v/>
      </c>
      <c r="AV44" s="226" t="str">
        <f t="shared" si="181"/>
        <v/>
      </c>
      <c r="AW44" s="226" t="str">
        <f t="shared" si="181"/>
        <v/>
      </c>
      <c r="AX44" s="226" t="str">
        <f t="shared" si="181"/>
        <v/>
      </c>
      <c r="AY44" s="299">
        <f t="shared" ref="AY44:BH44" si="182">IF(D44&lt;$R$16,D44,"")</f>
        <v>0</v>
      </c>
      <c r="AZ44" s="299">
        <f t="shared" si="182"/>
        <v>0</v>
      </c>
      <c r="BA44" s="299">
        <f t="shared" si="182"/>
        <v>0</v>
      </c>
      <c r="BB44" s="299">
        <f t="shared" si="182"/>
        <v>0</v>
      </c>
      <c r="BC44" s="299">
        <f t="shared" si="182"/>
        <v>0</v>
      </c>
      <c r="BD44" s="299">
        <f t="shared" si="182"/>
        <v>0</v>
      </c>
      <c r="BE44" s="299">
        <f t="shared" si="182"/>
        <v>0</v>
      </c>
      <c r="BF44" s="299">
        <f t="shared" si="182"/>
        <v>0</v>
      </c>
      <c r="BG44" s="299">
        <f t="shared" si="182"/>
        <v>0</v>
      </c>
      <c r="BH44" s="299">
        <f t="shared" si="182"/>
        <v>0</v>
      </c>
      <c r="BI44" s="225">
        <f t="shared" ref="BI44:BR44" si="183">IFERROR(RANK(AY44,$AY44:$BH44,0)+COUNTIF($AY44:AY44,AY44)-1,"")</f>
        <v>1</v>
      </c>
      <c r="BJ44" s="225">
        <f t="shared" si="183"/>
        <v>2</v>
      </c>
      <c r="BK44" s="225">
        <f t="shared" si="183"/>
        <v>3</v>
      </c>
      <c r="BL44" s="225">
        <f t="shared" si="183"/>
        <v>4</v>
      </c>
      <c r="BM44" s="225">
        <f t="shared" si="183"/>
        <v>5</v>
      </c>
      <c r="BN44" s="225">
        <f t="shared" si="183"/>
        <v>6</v>
      </c>
      <c r="BO44" s="225">
        <f t="shared" si="183"/>
        <v>7</v>
      </c>
      <c r="BP44" s="225">
        <f t="shared" si="183"/>
        <v>8</v>
      </c>
      <c r="BQ44" s="225">
        <f t="shared" si="183"/>
        <v>9</v>
      </c>
      <c r="BR44" s="225">
        <f t="shared" si="183"/>
        <v>10</v>
      </c>
      <c r="BS44" s="226">
        <f t="shared" ref="BS44:CB44" si="184">IFERROR(IF(BS$15="X",HLOOKUP(MATCH(SMALL($BI44:$BR44,BI$14),$BI44:$BR44,0),$BI$14:$BR$15,2,0),""),"")</f>
        <v>0</v>
      </c>
      <c r="BT44" s="226">
        <f t="shared" si="184"/>
        <v>0</v>
      </c>
      <c r="BU44" s="226">
        <f t="shared" si="184"/>
        <v>0</v>
      </c>
      <c r="BV44" s="226">
        <f t="shared" si="184"/>
        <v>0</v>
      </c>
      <c r="BW44" s="226">
        <f t="shared" si="184"/>
        <v>0</v>
      </c>
      <c r="BX44" s="226">
        <f t="shared" si="184"/>
        <v>0</v>
      </c>
      <c r="BY44" s="226">
        <f t="shared" si="184"/>
        <v>0</v>
      </c>
      <c r="BZ44" s="226">
        <f t="shared" si="184"/>
        <v>0</v>
      </c>
      <c r="CA44" s="226">
        <f t="shared" si="184"/>
        <v>0</v>
      </c>
      <c r="CB44" s="226">
        <f t="shared" si="184"/>
        <v>0</v>
      </c>
      <c r="CC44" s="257" t="str">
        <f t="shared" si="15"/>
        <v>Kompetensi dalam hal sudah tercapai.</v>
      </c>
      <c r="CD44" s="257" t="str">
        <f t="shared" si="16"/>
        <v>Kompetensi dalam hal 0 0 0 0 0 0 0 0 0 0 masih perlu ditingkatkan.</v>
      </c>
    </row>
    <row r="45" spans="1:82" ht="13.5" customHeight="1">
      <c r="A45" s="190"/>
      <c r="B45" s="208">
        <f>'DATA PESERTA DIDIK'!A35</f>
        <v>30</v>
      </c>
      <c r="C45" s="248">
        <f>'DATA PESERTA DIDIK'!D44</f>
        <v>0</v>
      </c>
      <c r="D45" s="297"/>
      <c r="E45" s="297"/>
      <c r="F45" s="297"/>
      <c r="G45" s="297"/>
      <c r="H45" s="297"/>
      <c r="I45" s="297"/>
      <c r="J45" s="297"/>
      <c r="K45" s="297"/>
      <c r="L45" s="297"/>
      <c r="M45" s="297"/>
      <c r="N45" s="252" t="str">
        <f t="shared" si="6"/>
        <v>-</v>
      </c>
      <c r="O45" s="298"/>
      <c r="P45" s="298"/>
      <c r="Q45" s="252" t="str">
        <f t="shared" si="7"/>
        <v>-</v>
      </c>
      <c r="R45" s="252" t="str">
        <f t="shared" si="8"/>
        <v>-</v>
      </c>
      <c r="S45" s="190"/>
      <c r="T45" s="190"/>
      <c r="U45" s="253" t="str">
        <f t="shared" ref="U45:AD45" si="185">IF(D45&gt;=$R$16,D45,"")</f>
        <v/>
      </c>
      <c r="V45" s="253" t="str">
        <f t="shared" si="185"/>
        <v/>
      </c>
      <c r="W45" s="253" t="str">
        <f t="shared" si="185"/>
        <v/>
      </c>
      <c r="X45" s="253" t="str">
        <f t="shared" si="185"/>
        <v/>
      </c>
      <c r="Y45" s="253" t="str">
        <f t="shared" si="185"/>
        <v/>
      </c>
      <c r="Z45" s="253" t="str">
        <f t="shared" si="185"/>
        <v/>
      </c>
      <c r="AA45" s="253" t="str">
        <f t="shared" si="185"/>
        <v/>
      </c>
      <c r="AB45" s="253" t="str">
        <f t="shared" si="185"/>
        <v/>
      </c>
      <c r="AC45" s="253" t="str">
        <f t="shared" si="185"/>
        <v/>
      </c>
      <c r="AD45" s="253" t="str">
        <f t="shared" si="185"/>
        <v/>
      </c>
      <c r="AE45" s="254" t="str">
        <f t="shared" ref="AE45:AN45" si="186">IFERROR(RANK(U45,$U45:$AD45,0)+COUNTIF($U45:U45,U45)-1,"")</f>
        <v/>
      </c>
      <c r="AF45" s="254" t="str">
        <f t="shared" si="186"/>
        <v/>
      </c>
      <c r="AG45" s="254" t="str">
        <f t="shared" si="186"/>
        <v/>
      </c>
      <c r="AH45" s="254" t="str">
        <f t="shared" si="186"/>
        <v/>
      </c>
      <c r="AI45" s="254" t="str">
        <f t="shared" si="186"/>
        <v/>
      </c>
      <c r="AJ45" s="254" t="str">
        <f t="shared" si="186"/>
        <v/>
      </c>
      <c r="AK45" s="254" t="str">
        <f t="shared" si="186"/>
        <v/>
      </c>
      <c r="AL45" s="254" t="str">
        <f t="shared" si="186"/>
        <v/>
      </c>
      <c r="AM45" s="254" t="str">
        <f t="shared" si="186"/>
        <v/>
      </c>
      <c r="AN45" s="254" t="str">
        <f t="shared" si="186"/>
        <v/>
      </c>
      <c r="AO45" s="226" t="str">
        <f t="shared" ref="AO45:AX45" si="187">IFERROR(IF(AO$15="X",HLOOKUP(MATCH(SMALL($AE45:$AN45,AE$14),$AE45:$AN45,0),$AE$14:$AN$15,2),""),"")</f>
        <v/>
      </c>
      <c r="AP45" s="226" t="str">
        <f t="shared" si="187"/>
        <v/>
      </c>
      <c r="AQ45" s="226" t="str">
        <f t="shared" si="187"/>
        <v/>
      </c>
      <c r="AR45" s="226" t="str">
        <f t="shared" si="187"/>
        <v/>
      </c>
      <c r="AS45" s="226" t="str">
        <f t="shared" si="187"/>
        <v/>
      </c>
      <c r="AT45" s="226" t="str">
        <f t="shared" si="187"/>
        <v/>
      </c>
      <c r="AU45" s="226" t="str">
        <f t="shared" si="187"/>
        <v/>
      </c>
      <c r="AV45" s="226" t="str">
        <f t="shared" si="187"/>
        <v/>
      </c>
      <c r="AW45" s="226" t="str">
        <f t="shared" si="187"/>
        <v/>
      </c>
      <c r="AX45" s="226" t="str">
        <f t="shared" si="187"/>
        <v/>
      </c>
      <c r="AY45" s="299">
        <f t="shared" ref="AY45:BH45" si="188">IF(D45&lt;$R$16,D45,"")</f>
        <v>0</v>
      </c>
      <c r="AZ45" s="299">
        <f t="shared" si="188"/>
        <v>0</v>
      </c>
      <c r="BA45" s="299">
        <f t="shared" si="188"/>
        <v>0</v>
      </c>
      <c r="BB45" s="299">
        <f t="shared" si="188"/>
        <v>0</v>
      </c>
      <c r="BC45" s="299">
        <f t="shared" si="188"/>
        <v>0</v>
      </c>
      <c r="BD45" s="299">
        <f t="shared" si="188"/>
        <v>0</v>
      </c>
      <c r="BE45" s="299">
        <f t="shared" si="188"/>
        <v>0</v>
      </c>
      <c r="BF45" s="299">
        <f t="shared" si="188"/>
        <v>0</v>
      </c>
      <c r="BG45" s="299">
        <f t="shared" si="188"/>
        <v>0</v>
      </c>
      <c r="BH45" s="299">
        <f t="shared" si="188"/>
        <v>0</v>
      </c>
      <c r="BI45" s="225">
        <f t="shared" ref="BI45:BR45" si="189">IFERROR(RANK(AY45,$AY45:$BH45,0)+COUNTIF($AY45:AY45,AY45)-1,"")</f>
        <v>1</v>
      </c>
      <c r="BJ45" s="225">
        <f t="shared" si="189"/>
        <v>2</v>
      </c>
      <c r="BK45" s="225">
        <f t="shared" si="189"/>
        <v>3</v>
      </c>
      <c r="BL45" s="225">
        <f t="shared" si="189"/>
        <v>4</v>
      </c>
      <c r="BM45" s="225">
        <f t="shared" si="189"/>
        <v>5</v>
      </c>
      <c r="BN45" s="225">
        <f t="shared" si="189"/>
        <v>6</v>
      </c>
      <c r="BO45" s="225">
        <f t="shared" si="189"/>
        <v>7</v>
      </c>
      <c r="BP45" s="225">
        <f t="shared" si="189"/>
        <v>8</v>
      </c>
      <c r="BQ45" s="225">
        <f t="shared" si="189"/>
        <v>9</v>
      </c>
      <c r="BR45" s="225">
        <f t="shared" si="189"/>
        <v>10</v>
      </c>
      <c r="BS45" s="226">
        <f t="shared" ref="BS45:CB45" si="190">IFERROR(IF(BS$15="X",HLOOKUP(MATCH(SMALL($BI45:$BR45,BI$14),$BI45:$BR45,0),$BI$14:$BR$15,2,0),""),"")</f>
        <v>0</v>
      </c>
      <c r="BT45" s="226">
        <f t="shared" si="190"/>
        <v>0</v>
      </c>
      <c r="BU45" s="226">
        <f t="shared" si="190"/>
        <v>0</v>
      </c>
      <c r="BV45" s="226">
        <f t="shared" si="190"/>
        <v>0</v>
      </c>
      <c r="BW45" s="226">
        <f t="shared" si="190"/>
        <v>0</v>
      </c>
      <c r="BX45" s="226">
        <f t="shared" si="190"/>
        <v>0</v>
      </c>
      <c r="BY45" s="226">
        <f t="shared" si="190"/>
        <v>0</v>
      </c>
      <c r="BZ45" s="226">
        <f t="shared" si="190"/>
        <v>0</v>
      </c>
      <c r="CA45" s="226">
        <f t="shared" si="190"/>
        <v>0</v>
      </c>
      <c r="CB45" s="226">
        <f t="shared" si="190"/>
        <v>0</v>
      </c>
      <c r="CC45" s="257" t="str">
        <f t="shared" si="15"/>
        <v>Kompetensi dalam hal sudah tercapai.</v>
      </c>
      <c r="CD45" s="257" t="str">
        <f t="shared" si="16"/>
        <v>Kompetensi dalam hal 0 0 0 0 0 0 0 0 0 0 masih perlu ditingkatkan.</v>
      </c>
    </row>
    <row r="46" spans="1:82" ht="13.5" customHeight="1">
      <c r="A46" s="190"/>
      <c r="B46" s="208">
        <f>'DATA PESERTA DIDIK'!A36</f>
        <v>31</v>
      </c>
      <c r="C46" s="248">
        <f>'DATA PESERTA DIDIK'!D45</f>
        <v>0</v>
      </c>
      <c r="D46" s="297"/>
      <c r="E46" s="297"/>
      <c r="F46" s="297"/>
      <c r="G46" s="297"/>
      <c r="H46" s="297"/>
      <c r="I46" s="297"/>
      <c r="J46" s="297"/>
      <c r="K46" s="297"/>
      <c r="L46" s="297"/>
      <c r="M46" s="297"/>
      <c r="N46" s="252" t="str">
        <f t="shared" si="6"/>
        <v>-</v>
      </c>
      <c r="O46" s="298"/>
      <c r="P46" s="298"/>
      <c r="Q46" s="252" t="str">
        <f t="shared" si="7"/>
        <v>-</v>
      </c>
      <c r="R46" s="252" t="str">
        <f t="shared" si="8"/>
        <v>-</v>
      </c>
      <c r="S46" s="190"/>
      <c r="T46" s="190"/>
      <c r="U46" s="253" t="str">
        <f t="shared" ref="U46:AD46" si="191">IF(D46&gt;=$R$16,D46,"")</f>
        <v/>
      </c>
      <c r="V46" s="253" t="str">
        <f t="shared" si="191"/>
        <v/>
      </c>
      <c r="W46" s="253" t="str">
        <f t="shared" si="191"/>
        <v/>
      </c>
      <c r="X46" s="253" t="str">
        <f t="shared" si="191"/>
        <v/>
      </c>
      <c r="Y46" s="253" t="str">
        <f t="shared" si="191"/>
        <v/>
      </c>
      <c r="Z46" s="253" t="str">
        <f t="shared" si="191"/>
        <v/>
      </c>
      <c r="AA46" s="253" t="str">
        <f t="shared" si="191"/>
        <v/>
      </c>
      <c r="AB46" s="253" t="str">
        <f t="shared" si="191"/>
        <v/>
      </c>
      <c r="AC46" s="253" t="str">
        <f t="shared" si="191"/>
        <v/>
      </c>
      <c r="AD46" s="253" t="str">
        <f t="shared" si="191"/>
        <v/>
      </c>
      <c r="AE46" s="254" t="str">
        <f t="shared" ref="AE46:AN46" si="192">IFERROR(RANK(U46,$U46:$AD46,0)+COUNTIF($U46:U46,U46)-1,"")</f>
        <v/>
      </c>
      <c r="AF46" s="254" t="str">
        <f t="shared" si="192"/>
        <v/>
      </c>
      <c r="AG46" s="254" t="str">
        <f t="shared" si="192"/>
        <v/>
      </c>
      <c r="AH46" s="254" t="str">
        <f t="shared" si="192"/>
        <v/>
      </c>
      <c r="AI46" s="254" t="str">
        <f t="shared" si="192"/>
        <v/>
      </c>
      <c r="AJ46" s="254" t="str">
        <f t="shared" si="192"/>
        <v/>
      </c>
      <c r="AK46" s="254" t="str">
        <f t="shared" si="192"/>
        <v/>
      </c>
      <c r="AL46" s="254" t="str">
        <f t="shared" si="192"/>
        <v/>
      </c>
      <c r="AM46" s="254" t="str">
        <f t="shared" si="192"/>
        <v/>
      </c>
      <c r="AN46" s="254" t="str">
        <f t="shared" si="192"/>
        <v/>
      </c>
      <c r="AO46" s="226" t="str">
        <f t="shared" ref="AO46:AX46" si="193">IFERROR(IF(AO$15="X",HLOOKUP(MATCH(SMALL($AE46:$AN46,AE$14),$AE46:$AN46,0),$AE$14:$AN$15,2),""),"")</f>
        <v/>
      </c>
      <c r="AP46" s="226" t="str">
        <f t="shared" si="193"/>
        <v/>
      </c>
      <c r="AQ46" s="226" t="str">
        <f t="shared" si="193"/>
        <v/>
      </c>
      <c r="AR46" s="226" t="str">
        <f t="shared" si="193"/>
        <v/>
      </c>
      <c r="AS46" s="226" t="str">
        <f t="shared" si="193"/>
        <v/>
      </c>
      <c r="AT46" s="226" t="str">
        <f t="shared" si="193"/>
        <v/>
      </c>
      <c r="AU46" s="226" t="str">
        <f t="shared" si="193"/>
        <v/>
      </c>
      <c r="AV46" s="226" t="str">
        <f t="shared" si="193"/>
        <v/>
      </c>
      <c r="AW46" s="226" t="str">
        <f t="shared" si="193"/>
        <v/>
      </c>
      <c r="AX46" s="226" t="str">
        <f t="shared" si="193"/>
        <v/>
      </c>
      <c r="AY46" s="299">
        <f t="shared" ref="AY46:BH46" si="194">IF(D46&lt;$R$16,D46,"")</f>
        <v>0</v>
      </c>
      <c r="AZ46" s="299">
        <f t="shared" si="194"/>
        <v>0</v>
      </c>
      <c r="BA46" s="299">
        <f t="shared" si="194"/>
        <v>0</v>
      </c>
      <c r="BB46" s="299">
        <f t="shared" si="194"/>
        <v>0</v>
      </c>
      <c r="BC46" s="299">
        <f t="shared" si="194"/>
        <v>0</v>
      </c>
      <c r="BD46" s="299">
        <f t="shared" si="194"/>
        <v>0</v>
      </c>
      <c r="BE46" s="299">
        <f t="shared" si="194"/>
        <v>0</v>
      </c>
      <c r="BF46" s="299">
        <f t="shared" si="194"/>
        <v>0</v>
      </c>
      <c r="BG46" s="299">
        <f t="shared" si="194"/>
        <v>0</v>
      </c>
      <c r="BH46" s="299">
        <f t="shared" si="194"/>
        <v>0</v>
      </c>
      <c r="BI46" s="225">
        <f t="shared" ref="BI46:BR46" si="195">IFERROR(RANK(AY46,$AY46:$BH46,0)+COUNTIF($AY46:AY46,AY46)-1,"")</f>
        <v>1</v>
      </c>
      <c r="BJ46" s="225">
        <f t="shared" si="195"/>
        <v>2</v>
      </c>
      <c r="BK46" s="225">
        <f t="shared" si="195"/>
        <v>3</v>
      </c>
      <c r="BL46" s="225">
        <f t="shared" si="195"/>
        <v>4</v>
      </c>
      <c r="BM46" s="225">
        <f t="shared" si="195"/>
        <v>5</v>
      </c>
      <c r="BN46" s="225">
        <f t="shared" si="195"/>
        <v>6</v>
      </c>
      <c r="BO46" s="225">
        <f t="shared" si="195"/>
        <v>7</v>
      </c>
      <c r="BP46" s="225">
        <f t="shared" si="195"/>
        <v>8</v>
      </c>
      <c r="BQ46" s="225">
        <f t="shared" si="195"/>
        <v>9</v>
      </c>
      <c r="BR46" s="225">
        <f t="shared" si="195"/>
        <v>10</v>
      </c>
      <c r="BS46" s="226">
        <f t="shared" ref="BS46:CB46" si="196">IFERROR(IF(BS$15="X",HLOOKUP(MATCH(SMALL($BI46:$BR46,BI$14),$BI46:$BR46,0),$BI$14:$BR$15,2,0),""),"")</f>
        <v>0</v>
      </c>
      <c r="BT46" s="226">
        <f t="shared" si="196"/>
        <v>0</v>
      </c>
      <c r="BU46" s="226">
        <f t="shared" si="196"/>
        <v>0</v>
      </c>
      <c r="BV46" s="226">
        <f t="shared" si="196"/>
        <v>0</v>
      </c>
      <c r="BW46" s="226">
        <f t="shared" si="196"/>
        <v>0</v>
      </c>
      <c r="BX46" s="226">
        <f t="shared" si="196"/>
        <v>0</v>
      </c>
      <c r="BY46" s="226">
        <f t="shared" si="196"/>
        <v>0</v>
      </c>
      <c r="BZ46" s="226">
        <f t="shared" si="196"/>
        <v>0</v>
      </c>
      <c r="CA46" s="226">
        <f t="shared" si="196"/>
        <v>0</v>
      </c>
      <c r="CB46" s="226">
        <f t="shared" si="196"/>
        <v>0</v>
      </c>
      <c r="CC46" s="257" t="str">
        <f t="shared" si="15"/>
        <v>Kompetensi dalam hal sudah tercapai.</v>
      </c>
      <c r="CD46" s="257" t="str">
        <f t="shared" si="16"/>
        <v>Kompetensi dalam hal 0 0 0 0 0 0 0 0 0 0 masih perlu ditingkatkan.</v>
      </c>
    </row>
    <row r="47" spans="1:82" ht="13.5" customHeight="1">
      <c r="A47" s="190"/>
      <c r="B47" s="208">
        <f>'DATA PESERTA DIDIK'!A37</f>
        <v>32</v>
      </c>
      <c r="C47" s="248">
        <f>'DATA PESERTA DIDIK'!D46</f>
        <v>0</v>
      </c>
      <c r="D47" s="297"/>
      <c r="E47" s="297"/>
      <c r="F47" s="297"/>
      <c r="G47" s="297"/>
      <c r="H47" s="297"/>
      <c r="I47" s="297"/>
      <c r="J47" s="297"/>
      <c r="K47" s="297"/>
      <c r="L47" s="297"/>
      <c r="M47" s="297"/>
      <c r="N47" s="252" t="str">
        <f t="shared" si="6"/>
        <v>-</v>
      </c>
      <c r="O47" s="298"/>
      <c r="P47" s="298"/>
      <c r="Q47" s="252" t="str">
        <f t="shared" si="7"/>
        <v>-</v>
      </c>
      <c r="R47" s="252" t="str">
        <f t="shared" si="8"/>
        <v>-</v>
      </c>
      <c r="S47" s="190"/>
      <c r="T47" s="190"/>
      <c r="U47" s="253" t="str">
        <f t="shared" ref="U47:AD47" si="197">IF(D47&gt;=$R$16,D47,"")</f>
        <v/>
      </c>
      <c r="V47" s="253" t="str">
        <f t="shared" si="197"/>
        <v/>
      </c>
      <c r="W47" s="253" t="str">
        <f t="shared" si="197"/>
        <v/>
      </c>
      <c r="X47" s="253" t="str">
        <f t="shared" si="197"/>
        <v/>
      </c>
      <c r="Y47" s="253" t="str">
        <f t="shared" si="197"/>
        <v/>
      </c>
      <c r="Z47" s="253" t="str">
        <f t="shared" si="197"/>
        <v/>
      </c>
      <c r="AA47" s="253" t="str">
        <f t="shared" si="197"/>
        <v/>
      </c>
      <c r="AB47" s="253" t="str">
        <f t="shared" si="197"/>
        <v/>
      </c>
      <c r="AC47" s="253" t="str">
        <f t="shared" si="197"/>
        <v/>
      </c>
      <c r="AD47" s="253" t="str">
        <f t="shared" si="197"/>
        <v/>
      </c>
      <c r="AE47" s="254" t="str">
        <f t="shared" ref="AE47:AN47" si="198">IFERROR(RANK(U47,$U47:$AD47,0)+COUNTIF($U47:U47,U47)-1,"")</f>
        <v/>
      </c>
      <c r="AF47" s="254" t="str">
        <f t="shared" si="198"/>
        <v/>
      </c>
      <c r="AG47" s="254" t="str">
        <f t="shared" si="198"/>
        <v/>
      </c>
      <c r="AH47" s="254" t="str">
        <f t="shared" si="198"/>
        <v/>
      </c>
      <c r="AI47" s="254" t="str">
        <f t="shared" si="198"/>
        <v/>
      </c>
      <c r="AJ47" s="254" t="str">
        <f t="shared" si="198"/>
        <v/>
      </c>
      <c r="AK47" s="254" t="str">
        <f t="shared" si="198"/>
        <v/>
      </c>
      <c r="AL47" s="254" t="str">
        <f t="shared" si="198"/>
        <v/>
      </c>
      <c r="AM47" s="254" t="str">
        <f t="shared" si="198"/>
        <v/>
      </c>
      <c r="AN47" s="254" t="str">
        <f t="shared" si="198"/>
        <v/>
      </c>
      <c r="AO47" s="226" t="str">
        <f t="shared" ref="AO47:AX47" si="199">IFERROR(IF(AO$15="X",HLOOKUP(MATCH(SMALL($AE47:$AN47,AE$14),$AE47:$AN47,0),$AE$14:$AN$15,2),""),"")</f>
        <v/>
      </c>
      <c r="AP47" s="226" t="str">
        <f t="shared" si="199"/>
        <v/>
      </c>
      <c r="AQ47" s="226" t="str">
        <f t="shared" si="199"/>
        <v/>
      </c>
      <c r="AR47" s="226" t="str">
        <f t="shared" si="199"/>
        <v/>
      </c>
      <c r="AS47" s="226" t="str">
        <f t="shared" si="199"/>
        <v/>
      </c>
      <c r="AT47" s="226" t="str">
        <f t="shared" si="199"/>
        <v/>
      </c>
      <c r="AU47" s="226" t="str">
        <f t="shared" si="199"/>
        <v/>
      </c>
      <c r="AV47" s="226" t="str">
        <f t="shared" si="199"/>
        <v/>
      </c>
      <c r="AW47" s="226" t="str">
        <f t="shared" si="199"/>
        <v/>
      </c>
      <c r="AX47" s="226" t="str">
        <f t="shared" si="199"/>
        <v/>
      </c>
      <c r="AY47" s="299">
        <f t="shared" ref="AY47:BH47" si="200">IF(D47&lt;$R$16,D47,"")</f>
        <v>0</v>
      </c>
      <c r="AZ47" s="299">
        <f t="shared" si="200"/>
        <v>0</v>
      </c>
      <c r="BA47" s="299">
        <f t="shared" si="200"/>
        <v>0</v>
      </c>
      <c r="BB47" s="299">
        <f t="shared" si="200"/>
        <v>0</v>
      </c>
      <c r="BC47" s="299">
        <f t="shared" si="200"/>
        <v>0</v>
      </c>
      <c r="BD47" s="299">
        <f t="shared" si="200"/>
        <v>0</v>
      </c>
      <c r="BE47" s="299">
        <f t="shared" si="200"/>
        <v>0</v>
      </c>
      <c r="BF47" s="299">
        <f t="shared" si="200"/>
        <v>0</v>
      </c>
      <c r="BG47" s="299">
        <f t="shared" si="200"/>
        <v>0</v>
      </c>
      <c r="BH47" s="299">
        <f t="shared" si="200"/>
        <v>0</v>
      </c>
      <c r="BI47" s="225">
        <f t="shared" ref="BI47:BR47" si="201">IFERROR(RANK(AY47,$AY47:$BH47,0)+COUNTIF($AY47:AY47,AY47)-1,"")</f>
        <v>1</v>
      </c>
      <c r="BJ47" s="225">
        <f t="shared" si="201"/>
        <v>2</v>
      </c>
      <c r="BK47" s="225">
        <f t="shared" si="201"/>
        <v>3</v>
      </c>
      <c r="BL47" s="225">
        <f t="shared" si="201"/>
        <v>4</v>
      </c>
      <c r="BM47" s="225">
        <f t="shared" si="201"/>
        <v>5</v>
      </c>
      <c r="BN47" s="225">
        <f t="shared" si="201"/>
        <v>6</v>
      </c>
      <c r="BO47" s="225">
        <f t="shared" si="201"/>
        <v>7</v>
      </c>
      <c r="BP47" s="225">
        <f t="shared" si="201"/>
        <v>8</v>
      </c>
      <c r="BQ47" s="225">
        <f t="shared" si="201"/>
        <v>9</v>
      </c>
      <c r="BR47" s="225">
        <f t="shared" si="201"/>
        <v>10</v>
      </c>
      <c r="BS47" s="226">
        <f t="shared" ref="BS47:CB47" si="202">IFERROR(IF(BS$15="X",HLOOKUP(MATCH(SMALL($BI47:$BR47,BI$14),$BI47:$BR47,0),$BI$14:$BR$15,2,0),""),"")</f>
        <v>0</v>
      </c>
      <c r="BT47" s="226">
        <f t="shared" si="202"/>
        <v>0</v>
      </c>
      <c r="BU47" s="226">
        <f t="shared" si="202"/>
        <v>0</v>
      </c>
      <c r="BV47" s="226">
        <f t="shared" si="202"/>
        <v>0</v>
      </c>
      <c r="BW47" s="226">
        <f t="shared" si="202"/>
        <v>0</v>
      </c>
      <c r="BX47" s="226">
        <f t="shared" si="202"/>
        <v>0</v>
      </c>
      <c r="BY47" s="226">
        <f t="shared" si="202"/>
        <v>0</v>
      </c>
      <c r="BZ47" s="226">
        <f t="shared" si="202"/>
        <v>0</v>
      </c>
      <c r="CA47" s="226">
        <f t="shared" si="202"/>
        <v>0</v>
      </c>
      <c r="CB47" s="226">
        <f t="shared" si="202"/>
        <v>0</v>
      </c>
      <c r="CC47" s="257" t="str">
        <f t="shared" si="15"/>
        <v>Kompetensi dalam hal sudah tercapai.</v>
      </c>
      <c r="CD47" s="257" t="str">
        <f t="shared" si="16"/>
        <v>Kompetensi dalam hal 0 0 0 0 0 0 0 0 0 0 masih perlu ditingkatkan.</v>
      </c>
    </row>
    <row r="48" spans="1:82" ht="13.5" customHeight="1">
      <c r="A48" s="190"/>
      <c r="B48" s="208">
        <f>'DATA PESERTA DIDIK'!A38</f>
        <v>33</v>
      </c>
      <c r="C48" s="248">
        <f>'DATA PESERTA DIDIK'!D47</f>
        <v>0</v>
      </c>
      <c r="D48" s="297"/>
      <c r="E48" s="297"/>
      <c r="F48" s="297"/>
      <c r="G48" s="297"/>
      <c r="H48" s="297"/>
      <c r="I48" s="297"/>
      <c r="J48" s="297"/>
      <c r="K48" s="297"/>
      <c r="L48" s="297"/>
      <c r="M48" s="297"/>
      <c r="N48" s="252" t="str">
        <f t="shared" si="6"/>
        <v>-</v>
      </c>
      <c r="O48" s="298"/>
      <c r="P48" s="298"/>
      <c r="Q48" s="252" t="str">
        <f t="shared" si="7"/>
        <v>-</v>
      </c>
      <c r="R48" s="252" t="str">
        <f t="shared" si="8"/>
        <v>-</v>
      </c>
      <c r="S48" s="190"/>
      <c r="T48" s="190"/>
      <c r="U48" s="253" t="str">
        <f t="shared" ref="U48:AD48" si="203">IF(D48&gt;=$R$16,D48,"")</f>
        <v/>
      </c>
      <c r="V48" s="253" t="str">
        <f t="shared" si="203"/>
        <v/>
      </c>
      <c r="W48" s="253" t="str">
        <f t="shared" si="203"/>
        <v/>
      </c>
      <c r="X48" s="253" t="str">
        <f t="shared" si="203"/>
        <v/>
      </c>
      <c r="Y48" s="253" t="str">
        <f t="shared" si="203"/>
        <v/>
      </c>
      <c r="Z48" s="253" t="str">
        <f t="shared" si="203"/>
        <v/>
      </c>
      <c r="AA48" s="253" t="str">
        <f t="shared" si="203"/>
        <v/>
      </c>
      <c r="AB48" s="253" t="str">
        <f t="shared" si="203"/>
        <v/>
      </c>
      <c r="AC48" s="253" t="str">
        <f t="shared" si="203"/>
        <v/>
      </c>
      <c r="AD48" s="253" t="str">
        <f t="shared" si="203"/>
        <v/>
      </c>
      <c r="AE48" s="254" t="str">
        <f t="shared" ref="AE48:AN48" si="204">IFERROR(RANK(U48,$U48:$AD48,0)+COUNTIF($U48:U48,U48)-1,"")</f>
        <v/>
      </c>
      <c r="AF48" s="254" t="str">
        <f t="shared" si="204"/>
        <v/>
      </c>
      <c r="AG48" s="254" t="str">
        <f t="shared" si="204"/>
        <v/>
      </c>
      <c r="AH48" s="254" t="str">
        <f t="shared" si="204"/>
        <v/>
      </c>
      <c r="AI48" s="254" t="str">
        <f t="shared" si="204"/>
        <v/>
      </c>
      <c r="AJ48" s="254" t="str">
        <f t="shared" si="204"/>
        <v/>
      </c>
      <c r="AK48" s="254" t="str">
        <f t="shared" si="204"/>
        <v/>
      </c>
      <c r="AL48" s="254" t="str">
        <f t="shared" si="204"/>
        <v/>
      </c>
      <c r="AM48" s="254" t="str">
        <f t="shared" si="204"/>
        <v/>
      </c>
      <c r="AN48" s="254" t="str">
        <f t="shared" si="204"/>
        <v/>
      </c>
      <c r="AO48" s="226" t="str">
        <f t="shared" ref="AO48:AX48" si="205">IFERROR(IF(AO$15="X",HLOOKUP(MATCH(SMALL($AE48:$AN48,AE$14),$AE48:$AN48,0),$AE$14:$AN$15,2),""),"")</f>
        <v/>
      </c>
      <c r="AP48" s="226" t="str">
        <f t="shared" si="205"/>
        <v/>
      </c>
      <c r="AQ48" s="226" t="str">
        <f t="shared" si="205"/>
        <v/>
      </c>
      <c r="AR48" s="226" t="str">
        <f t="shared" si="205"/>
        <v/>
      </c>
      <c r="AS48" s="226" t="str">
        <f t="shared" si="205"/>
        <v/>
      </c>
      <c r="AT48" s="226" t="str">
        <f t="shared" si="205"/>
        <v/>
      </c>
      <c r="AU48" s="226" t="str">
        <f t="shared" si="205"/>
        <v/>
      </c>
      <c r="AV48" s="226" t="str">
        <f t="shared" si="205"/>
        <v/>
      </c>
      <c r="AW48" s="226" t="str">
        <f t="shared" si="205"/>
        <v/>
      </c>
      <c r="AX48" s="226" t="str">
        <f t="shared" si="205"/>
        <v/>
      </c>
      <c r="AY48" s="299">
        <f t="shared" ref="AY48:BH48" si="206">IF(D48&lt;$R$16,D48,"")</f>
        <v>0</v>
      </c>
      <c r="AZ48" s="299">
        <f t="shared" si="206"/>
        <v>0</v>
      </c>
      <c r="BA48" s="299">
        <f t="shared" si="206"/>
        <v>0</v>
      </c>
      <c r="BB48" s="299">
        <f t="shared" si="206"/>
        <v>0</v>
      </c>
      <c r="BC48" s="299">
        <f t="shared" si="206"/>
        <v>0</v>
      </c>
      <c r="BD48" s="299">
        <f t="shared" si="206"/>
        <v>0</v>
      </c>
      <c r="BE48" s="299">
        <f t="shared" si="206"/>
        <v>0</v>
      </c>
      <c r="BF48" s="299">
        <f t="shared" si="206"/>
        <v>0</v>
      </c>
      <c r="BG48" s="299">
        <f t="shared" si="206"/>
        <v>0</v>
      </c>
      <c r="BH48" s="299">
        <f t="shared" si="206"/>
        <v>0</v>
      </c>
      <c r="BI48" s="225">
        <f t="shared" ref="BI48:BR48" si="207">IFERROR(RANK(AY48,$AY48:$BH48,0)+COUNTIF($AY48:AY48,AY48)-1,"")</f>
        <v>1</v>
      </c>
      <c r="BJ48" s="225">
        <f t="shared" si="207"/>
        <v>2</v>
      </c>
      <c r="BK48" s="225">
        <f t="shared" si="207"/>
        <v>3</v>
      </c>
      <c r="BL48" s="225">
        <f t="shared" si="207"/>
        <v>4</v>
      </c>
      <c r="BM48" s="225">
        <f t="shared" si="207"/>
        <v>5</v>
      </c>
      <c r="BN48" s="225">
        <f t="shared" si="207"/>
        <v>6</v>
      </c>
      <c r="BO48" s="225">
        <f t="shared" si="207"/>
        <v>7</v>
      </c>
      <c r="BP48" s="225">
        <f t="shared" si="207"/>
        <v>8</v>
      </c>
      <c r="BQ48" s="225">
        <f t="shared" si="207"/>
        <v>9</v>
      </c>
      <c r="BR48" s="225">
        <f t="shared" si="207"/>
        <v>10</v>
      </c>
      <c r="BS48" s="226">
        <f t="shared" ref="BS48:CB48" si="208">IFERROR(IF(BS$15="X",HLOOKUP(MATCH(SMALL($BI48:$BR48,BI$14),$BI48:$BR48,0),$BI$14:$BR$15,2,0),""),"")</f>
        <v>0</v>
      </c>
      <c r="BT48" s="226">
        <f t="shared" si="208"/>
        <v>0</v>
      </c>
      <c r="BU48" s="226">
        <f t="shared" si="208"/>
        <v>0</v>
      </c>
      <c r="BV48" s="226">
        <f t="shared" si="208"/>
        <v>0</v>
      </c>
      <c r="BW48" s="226">
        <f t="shared" si="208"/>
        <v>0</v>
      </c>
      <c r="BX48" s="226">
        <f t="shared" si="208"/>
        <v>0</v>
      </c>
      <c r="BY48" s="226">
        <f t="shared" si="208"/>
        <v>0</v>
      </c>
      <c r="BZ48" s="226">
        <f t="shared" si="208"/>
        <v>0</v>
      </c>
      <c r="CA48" s="226">
        <f t="shared" si="208"/>
        <v>0</v>
      </c>
      <c r="CB48" s="226">
        <f t="shared" si="208"/>
        <v>0</v>
      </c>
      <c r="CC48" s="257" t="str">
        <f t="shared" si="15"/>
        <v>Kompetensi dalam hal sudah tercapai.</v>
      </c>
      <c r="CD48" s="257" t="str">
        <f t="shared" si="16"/>
        <v>Kompetensi dalam hal 0 0 0 0 0 0 0 0 0 0 masih perlu ditingkatkan.</v>
      </c>
    </row>
    <row r="49" spans="1:82" ht="13.5" customHeight="1">
      <c r="A49" s="190"/>
      <c r="B49" s="208">
        <f>'DATA PESERTA DIDIK'!A39</f>
        <v>34</v>
      </c>
      <c r="C49" s="248" t="e">
        <f t="shared" ref="C49:C57" si="209">#REF!</f>
        <v>#REF!</v>
      </c>
      <c r="D49" s="297"/>
      <c r="E49" s="297"/>
      <c r="F49" s="297"/>
      <c r="G49" s="297"/>
      <c r="H49" s="297"/>
      <c r="I49" s="297"/>
      <c r="J49" s="297"/>
      <c r="K49" s="297"/>
      <c r="L49" s="297"/>
      <c r="M49" s="297"/>
      <c r="N49" s="252" t="str">
        <f t="shared" si="6"/>
        <v>-</v>
      </c>
      <c r="O49" s="298"/>
      <c r="P49" s="298"/>
      <c r="Q49" s="252" t="str">
        <f t="shared" si="7"/>
        <v>-</v>
      </c>
      <c r="R49" s="252" t="str">
        <f t="shared" si="8"/>
        <v>-</v>
      </c>
      <c r="S49" s="190"/>
      <c r="T49" s="190"/>
      <c r="U49" s="253" t="str">
        <f t="shared" ref="U49:AD49" si="210">IF(D49&gt;=$R$16,D49,"")</f>
        <v/>
      </c>
      <c r="V49" s="253" t="str">
        <f t="shared" si="210"/>
        <v/>
      </c>
      <c r="W49" s="253" t="str">
        <f t="shared" si="210"/>
        <v/>
      </c>
      <c r="X49" s="253" t="str">
        <f t="shared" si="210"/>
        <v/>
      </c>
      <c r="Y49" s="253" t="str">
        <f t="shared" si="210"/>
        <v/>
      </c>
      <c r="Z49" s="253" t="str">
        <f t="shared" si="210"/>
        <v/>
      </c>
      <c r="AA49" s="253" t="str">
        <f t="shared" si="210"/>
        <v/>
      </c>
      <c r="AB49" s="253" t="str">
        <f t="shared" si="210"/>
        <v/>
      </c>
      <c r="AC49" s="253" t="str">
        <f t="shared" si="210"/>
        <v/>
      </c>
      <c r="AD49" s="253" t="str">
        <f t="shared" si="210"/>
        <v/>
      </c>
      <c r="AE49" s="254" t="str">
        <f t="shared" ref="AE49:AN49" si="211">IFERROR(RANK(U49,$U49:$AD49,0)+COUNTIF($U49:U49,U49)-1,"")</f>
        <v/>
      </c>
      <c r="AF49" s="254" t="str">
        <f t="shared" si="211"/>
        <v/>
      </c>
      <c r="AG49" s="254" t="str">
        <f t="shared" si="211"/>
        <v/>
      </c>
      <c r="AH49" s="254" t="str">
        <f t="shared" si="211"/>
        <v/>
      </c>
      <c r="AI49" s="254" t="str">
        <f t="shared" si="211"/>
        <v/>
      </c>
      <c r="AJ49" s="254" t="str">
        <f t="shared" si="211"/>
        <v/>
      </c>
      <c r="AK49" s="254" t="str">
        <f t="shared" si="211"/>
        <v/>
      </c>
      <c r="AL49" s="254" t="str">
        <f t="shared" si="211"/>
        <v/>
      </c>
      <c r="AM49" s="254" t="str">
        <f t="shared" si="211"/>
        <v/>
      </c>
      <c r="AN49" s="254" t="str">
        <f t="shared" si="211"/>
        <v/>
      </c>
      <c r="AO49" s="226" t="str">
        <f t="shared" ref="AO49:AX49" si="212">IFERROR(IF(AO$15="X",HLOOKUP(MATCH(SMALL($AE49:$AN49,AE$14),$AE49:$AN49,0),$AE$14:$AN$15,2),""),"")</f>
        <v/>
      </c>
      <c r="AP49" s="226" t="str">
        <f t="shared" si="212"/>
        <v/>
      </c>
      <c r="AQ49" s="226" t="str">
        <f t="shared" si="212"/>
        <v/>
      </c>
      <c r="AR49" s="226" t="str">
        <f t="shared" si="212"/>
        <v/>
      </c>
      <c r="AS49" s="226" t="str">
        <f t="shared" si="212"/>
        <v/>
      </c>
      <c r="AT49" s="226" t="str">
        <f t="shared" si="212"/>
        <v/>
      </c>
      <c r="AU49" s="226" t="str">
        <f t="shared" si="212"/>
        <v/>
      </c>
      <c r="AV49" s="226" t="str">
        <f t="shared" si="212"/>
        <v/>
      </c>
      <c r="AW49" s="226" t="str">
        <f t="shared" si="212"/>
        <v/>
      </c>
      <c r="AX49" s="226" t="str">
        <f t="shared" si="212"/>
        <v/>
      </c>
      <c r="AY49" s="299">
        <f t="shared" ref="AY49:BH49" si="213">IF(D49&lt;$R$16,D49,"")</f>
        <v>0</v>
      </c>
      <c r="AZ49" s="299">
        <f t="shared" si="213"/>
        <v>0</v>
      </c>
      <c r="BA49" s="299">
        <f t="shared" si="213"/>
        <v>0</v>
      </c>
      <c r="BB49" s="299">
        <f t="shared" si="213"/>
        <v>0</v>
      </c>
      <c r="BC49" s="299">
        <f t="shared" si="213"/>
        <v>0</v>
      </c>
      <c r="BD49" s="299">
        <f t="shared" si="213"/>
        <v>0</v>
      </c>
      <c r="BE49" s="299">
        <f t="shared" si="213"/>
        <v>0</v>
      </c>
      <c r="BF49" s="299">
        <f t="shared" si="213"/>
        <v>0</v>
      </c>
      <c r="BG49" s="299">
        <f t="shared" si="213"/>
        <v>0</v>
      </c>
      <c r="BH49" s="299">
        <f t="shared" si="213"/>
        <v>0</v>
      </c>
      <c r="BI49" s="225">
        <f t="shared" ref="BI49:BR49" si="214">IFERROR(RANK(AY49,$AY49:$BH49,0)+COUNTIF($AY49:AY49,AY49)-1,"")</f>
        <v>1</v>
      </c>
      <c r="BJ49" s="225">
        <f t="shared" si="214"/>
        <v>2</v>
      </c>
      <c r="BK49" s="225">
        <f t="shared" si="214"/>
        <v>3</v>
      </c>
      <c r="BL49" s="225">
        <f t="shared" si="214"/>
        <v>4</v>
      </c>
      <c r="BM49" s="225">
        <f t="shared" si="214"/>
        <v>5</v>
      </c>
      <c r="BN49" s="225">
        <f t="shared" si="214"/>
        <v>6</v>
      </c>
      <c r="BO49" s="225">
        <f t="shared" si="214"/>
        <v>7</v>
      </c>
      <c r="BP49" s="225">
        <f t="shared" si="214"/>
        <v>8</v>
      </c>
      <c r="BQ49" s="225">
        <f t="shared" si="214"/>
        <v>9</v>
      </c>
      <c r="BR49" s="225">
        <f t="shared" si="214"/>
        <v>10</v>
      </c>
      <c r="BS49" s="226">
        <f t="shared" ref="BS49:CB49" si="215">IFERROR(IF(BS$15="X",HLOOKUP(MATCH(SMALL($BI49:$BR49,BI$14),$BI49:$BR49,0),$BI$14:$BR$15,2,0),""),"")</f>
        <v>0</v>
      </c>
      <c r="BT49" s="226">
        <f t="shared" si="215"/>
        <v>0</v>
      </c>
      <c r="BU49" s="226">
        <f t="shared" si="215"/>
        <v>0</v>
      </c>
      <c r="BV49" s="226">
        <f t="shared" si="215"/>
        <v>0</v>
      </c>
      <c r="BW49" s="226">
        <f t="shared" si="215"/>
        <v>0</v>
      </c>
      <c r="BX49" s="226">
        <f t="shared" si="215"/>
        <v>0</v>
      </c>
      <c r="BY49" s="226">
        <f t="shared" si="215"/>
        <v>0</v>
      </c>
      <c r="BZ49" s="226">
        <f t="shared" si="215"/>
        <v>0</v>
      </c>
      <c r="CA49" s="226">
        <f t="shared" si="215"/>
        <v>0</v>
      </c>
      <c r="CB49" s="226">
        <f t="shared" si="215"/>
        <v>0</v>
      </c>
      <c r="CC49" s="257" t="str">
        <f t="shared" si="15"/>
        <v>Kompetensi dalam hal sudah tercapai.</v>
      </c>
      <c r="CD49" s="257" t="str">
        <f t="shared" si="16"/>
        <v>Kompetensi dalam hal 0 0 0 0 0 0 0 0 0 0 masih perlu ditingkatkan.</v>
      </c>
    </row>
    <row r="50" spans="1:82" ht="13.5" customHeight="1">
      <c r="A50" s="190"/>
      <c r="B50" s="208">
        <f>'DATA PESERTA DIDIK'!A40</f>
        <v>0</v>
      </c>
      <c r="C50" s="248" t="e">
        <f t="shared" si="209"/>
        <v>#REF!</v>
      </c>
      <c r="D50" s="297"/>
      <c r="E50" s="297"/>
      <c r="F50" s="297"/>
      <c r="G50" s="297"/>
      <c r="H50" s="297"/>
      <c r="I50" s="297"/>
      <c r="J50" s="297"/>
      <c r="K50" s="297"/>
      <c r="L50" s="297"/>
      <c r="M50" s="297"/>
      <c r="N50" s="252" t="str">
        <f t="shared" si="6"/>
        <v>-</v>
      </c>
      <c r="O50" s="298"/>
      <c r="P50" s="298"/>
      <c r="Q50" s="252" t="str">
        <f t="shared" si="7"/>
        <v>-</v>
      </c>
      <c r="R50" s="252" t="str">
        <f t="shared" si="8"/>
        <v>-</v>
      </c>
      <c r="S50" s="190"/>
      <c r="T50" s="190"/>
      <c r="U50" s="253" t="str">
        <f t="shared" ref="U50:AD50" si="216">IF(D50&gt;=$R$16,D50,"")</f>
        <v/>
      </c>
      <c r="V50" s="253" t="str">
        <f t="shared" si="216"/>
        <v/>
      </c>
      <c r="W50" s="253" t="str">
        <f t="shared" si="216"/>
        <v/>
      </c>
      <c r="X50" s="253" t="str">
        <f t="shared" si="216"/>
        <v/>
      </c>
      <c r="Y50" s="253" t="str">
        <f t="shared" si="216"/>
        <v/>
      </c>
      <c r="Z50" s="253" t="str">
        <f t="shared" si="216"/>
        <v/>
      </c>
      <c r="AA50" s="253" t="str">
        <f t="shared" si="216"/>
        <v/>
      </c>
      <c r="AB50" s="253" t="str">
        <f t="shared" si="216"/>
        <v/>
      </c>
      <c r="AC50" s="253" t="str">
        <f t="shared" si="216"/>
        <v/>
      </c>
      <c r="AD50" s="253" t="str">
        <f t="shared" si="216"/>
        <v/>
      </c>
      <c r="AE50" s="254" t="str">
        <f t="shared" ref="AE50:AN50" si="217">IFERROR(RANK(U50,$U50:$AD50,0)+COUNTIF($U50:U50,U50)-1,"")</f>
        <v/>
      </c>
      <c r="AF50" s="254" t="str">
        <f t="shared" si="217"/>
        <v/>
      </c>
      <c r="AG50" s="254" t="str">
        <f t="shared" si="217"/>
        <v/>
      </c>
      <c r="AH50" s="254" t="str">
        <f t="shared" si="217"/>
        <v/>
      </c>
      <c r="AI50" s="254" t="str">
        <f t="shared" si="217"/>
        <v/>
      </c>
      <c r="AJ50" s="254" t="str">
        <f t="shared" si="217"/>
        <v/>
      </c>
      <c r="AK50" s="254" t="str">
        <f t="shared" si="217"/>
        <v/>
      </c>
      <c r="AL50" s="254" t="str">
        <f t="shared" si="217"/>
        <v/>
      </c>
      <c r="AM50" s="254" t="str">
        <f t="shared" si="217"/>
        <v/>
      </c>
      <c r="AN50" s="254" t="str">
        <f t="shared" si="217"/>
        <v/>
      </c>
      <c r="AO50" s="226" t="str">
        <f t="shared" ref="AO50:AX50" si="218">IFERROR(IF(AO$15="X",HLOOKUP(MATCH(SMALL($AE50:$AN50,AE$14),$AE50:$AN50,0),$AE$14:$AN$15,2),""),"")</f>
        <v/>
      </c>
      <c r="AP50" s="226" t="str">
        <f t="shared" si="218"/>
        <v/>
      </c>
      <c r="AQ50" s="226" t="str">
        <f t="shared" si="218"/>
        <v/>
      </c>
      <c r="AR50" s="226" t="str">
        <f t="shared" si="218"/>
        <v/>
      </c>
      <c r="AS50" s="226" t="str">
        <f t="shared" si="218"/>
        <v/>
      </c>
      <c r="AT50" s="226" t="str">
        <f t="shared" si="218"/>
        <v/>
      </c>
      <c r="AU50" s="226" t="str">
        <f t="shared" si="218"/>
        <v/>
      </c>
      <c r="AV50" s="226" t="str">
        <f t="shared" si="218"/>
        <v/>
      </c>
      <c r="AW50" s="226" t="str">
        <f t="shared" si="218"/>
        <v/>
      </c>
      <c r="AX50" s="226" t="str">
        <f t="shared" si="218"/>
        <v/>
      </c>
      <c r="AY50" s="299">
        <f t="shared" ref="AY50:BH50" si="219">IF(D50&lt;$R$16,D50,"")</f>
        <v>0</v>
      </c>
      <c r="AZ50" s="299">
        <f t="shared" si="219"/>
        <v>0</v>
      </c>
      <c r="BA50" s="299">
        <f t="shared" si="219"/>
        <v>0</v>
      </c>
      <c r="BB50" s="299">
        <f t="shared" si="219"/>
        <v>0</v>
      </c>
      <c r="BC50" s="299">
        <f t="shared" si="219"/>
        <v>0</v>
      </c>
      <c r="BD50" s="299">
        <f t="shared" si="219"/>
        <v>0</v>
      </c>
      <c r="BE50" s="299">
        <f t="shared" si="219"/>
        <v>0</v>
      </c>
      <c r="BF50" s="299">
        <f t="shared" si="219"/>
        <v>0</v>
      </c>
      <c r="BG50" s="299">
        <f t="shared" si="219"/>
        <v>0</v>
      </c>
      <c r="BH50" s="299">
        <f t="shared" si="219"/>
        <v>0</v>
      </c>
      <c r="BI50" s="225">
        <f t="shared" ref="BI50:BR50" si="220">IFERROR(RANK(AY50,$AY50:$BH50,0)+COUNTIF($AY50:AY50,AY50)-1,"")</f>
        <v>1</v>
      </c>
      <c r="BJ50" s="225">
        <f t="shared" si="220"/>
        <v>2</v>
      </c>
      <c r="BK50" s="225">
        <f t="shared" si="220"/>
        <v>3</v>
      </c>
      <c r="BL50" s="225">
        <f t="shared" si="220"/>
        <v>4</v>
      </c>
      <c r="BM50" s="225">
        <f t="shared" si="220"/>
        <v>5</v>
      </c>
      <c r="BN50" s="225">
        <f t="shared" si="220"/>
        <v>6</v>
      </c>
      <c r="BO50" s="225">
        <f t="shared" si="220"/>
        <v>7</v>
      </c>
      <c r="BP50" s="225">
        <f t="shared" si="220"/>
        <v>8</v>
      </c>
      <c r="BQ50" s="225">
        <f t="shared" si="220"/>
        <v>9</v>
      </c>
      <c r="BR50" s="225">
        <f t="shared" si="220"/>
        <v>10</v>
      </c>
      <c r="BS50" s="226">
        <f t="shared" ref="BS50:CB50" si="221">IFERROR(IF(BS$15="X",HLOOKUP(MATCH(SMALL($BI50:$BR50,BI$14),$BI50:$BR50,0),$BI$14:$BR$15,2,0),""),"")</f>
        <v>0</v>
      </c>
      <c r="BT50" s="226">
        <f t="shared" si="221"/>
        <v>0</v>
      </c>
      <c r="BU50" s="226">
        <f t="shared" si="221"/>
        <v>0</v>
      </c>
      <c r="BV50" s="226">
        <f t="shared" si="221"/>
        <v>0</v>
      </c>
      <c r="BW50" s="226">
        <f t="shared" si="221"/>
        <v>0</v>
      </c>
      <c r="BX50" s="226">
        <f t="shared" si="221"/>
        <v>0</v>
      </c>
      <c r="BY50" s="226">
        <f t="shared" si="221"/>
        <v>0</v>
      </c>
      <c r="BZ50" s="226">
        <f t="shared" si="221"/>
        <v>0</v>
      </c>
      <c r="CA50" s="226">
        <f t="shared" si="221"/>
        <v>0</v>
      </c>
      <c r="CB50" s="226">
        <f t="shared" si="221"/>
        <v>0</v>
      </c>
      <c r="CC50" s="257" t="str">
        <f t="shared" si="15"/>
        <v>Kompetensi dalam hal sudah tercapai.</v>
      </c>
      <c r="CD50" s="257" t="str">
        <f t="shared" si="16"/>
        <v>Kompetensi dalam hal 0 0 0 0 0 0 0 0 0 0 masih perlu ditingkatkan.</v>
      </c>
    </row>
    <row r="51" spans="1:82" ht="13.5" customHeight="1">
      <c r="A51" s="190"/>
      <c r="B51" s="208">
        <f>'DATA PESERTA DIDIK'!A41</f>
        <v>0</v>
      </c>
      <c r="C51" s="248" t="e">
        <f t="shared" si="209"/>
        <v>#REF!</v>
      </c>
      <c r="D51" s="297"/>
      <c r="E51" s="297"/>
      <c r="F51" s="297"/>
      <c r="G51" s="297"/>
      <c r="H51" s="297"/>
      <c r="I51" s="297"/>
      <c r="J51" s="297"/>
      <c r="K51" s="297"/>
      <c r="L51" s="297"/>
      <c r="M51" s="297"/>
      <c r="N51" s="252" t="str">
        <f t="shared" si="6"/>
        <v>-</v>
      </c>
      <c r="O51" s="298"/>
      <c r="P51" s="298"/>
      <c r="Q51" s="252" t="str">
        <f t="shared" si="7"/>
        <v>-</v>
      </c>
      <c r="R51" s="252" t="str">
        <f t="shared" si="8"/>
        <v>-</v>
      </c>
      <c r="S51" s="190"/>
      <c r="T51" s="190"/>
      <c r="U51" s="253" t="str">
        <f t="shared" ref="U51:AD51" si="222">IF(D51&gt;=$R$16,D51,"")</f>
        <v/>
      </c>
      <c r="V51" s="253" t="str">
        <f t="shared" si="222"/>
        <v/>
      </c>
      <c r="W51" s="253" t="str">
        <f t="shared" si="222"/>
        <v/>
      </c>
      <c r="X51" s="253" t="str">
        <f t="shared" si="222"/>
        <v/>
      </c>
      <c r="Y51" s="253" t="str">
        <f t="shared" si="222"/>
        <v/>
      </c>
      <c r="Z51" s="253" t="str">
        <f t="shared" si="222"/>
        <v/>
      </c>
      <c r="AA51" s="253" t="str">
        <f t="shared" si="222"/>
        <v/>
      </c>
      <c r="AB51" s="253" t="str">
        <f t="shared" si="222"/>
        <v/>
      </c>
      <c r="AC51" s="253" t="str">
        <f t="shared" si="222"/>
        <v/>
      </c>
      <c r="AD51" s="253" t="str">
        <f t="shared" si="222"/>
        <v/>
      </c>
      <c r="AE51" s="254" t="str">
        <f t="shared" ref="AE51:AN51" si="223">IFERROR(RANK(U51,$U51:$AD51,0)+COUNTIF($U51:U51,U51)-1,"")</f>
        <v/>
      </c>
      <c r="AF51" s="254" t="str">
        <f t="shared" si="223"/>
        <v/>
      </c>
      <c r="AG51" s="254" t="str">
        <f t="shared" si="223"/>
        <v/>
      </c>
      <c r="AH51" s="254" t="str">
        <f t="shared" si="223"/>
        <v/>
      </c>
      <c r="AI51" s="254" t="str">
        <f t="shared" si="223"/>
        <v/>
      </c>
      <c r="AJ51" s="254" t="str">
        <f t="shared" si="223"/>
        <v/>
      </c>
      <c r="AK51" s="254" t="str">
        <f t="shared" si="223"/>
        <v/>
      </c>
      <c r="AL51" s="254" t="str">
        <f t="shared" si="223"/>
        <v/>
      </c>
      <c r="AM51" s="254" t="str">
        <f t="shared" si="223"/>
        <v/>
      </c>
      <c r="AN51" s="254" t="str">
        <f t="shared" si="223"/>
        <v/>
      </c>
      <c r="AO51" s="226" t="str">
        <f t="shared" ref="AO51:AX51" si="224">IFERROR(IF(AO$15="X",HLOOKUP(MATCH(SMALL($AE51:$AN51,AE$14),$AE51:$AN51,0),$AE$14:$AN$15,2),""),"")</f>
        <v/>
      </c>
      <c r="AP51" s="226" t="str">
        <f t="shared" si="224"/>
        <v/>
      </c>
      <c r="AQ51" s="226" t="str">
        <f t="shared" si="224"/>
        <v/>
      </c>
      <c r="AR51" s="226" t="str">
        <f t="shared" si="224"/>
        <v/>
      </c>
      <c r="AS51" s="226" t="str">
        <f t="shared" si="224"/>
        <v/>
      </c>
      <c r="AT51" s="226" t="str">
        <f t="shared" si="224"/>
        <v/>
      </c>
      <c r="AU51" s="226" t="str">
        <f t="shared" si="224"/>
        <v/>
      </c>
      <c r="AV51" s="226" t="str">
        <f t="shared" si="224"/>
        <v/>
      </c>
      <c r="AW51" s="226" t="str">
        <f t="shared" si="224"/>
        <v/>
      </c>
      <c r="AX51" s="226" t="str">
        <f t="shared" si="224"/>
        <v/>
      </c>
      <c r="AY51" s="299">
        <f t="shared" ref="AY51:BH51" si="225">IF(D51&lt;$R$16,D51,"")</f>
        <v>0</v>
      </c>
      <c r="AZ51" s="299">
        <f t="shared" si="225"/>
        <v>0</v>
      </c>
      <c r="BA51" s="299">
        <f t="shared" si="225"/>
        <v>0</v>
      </c>
      <c r="BB51" s="299">
        <f t="shared" si="225"/>
        <v>0</v>
      </c>
      <c r="BC51" s="299">
        <f t="shared" si="225"/>
        <v>0</v>
      </c>
      <c r="BD51" s="299">
        <f t="shared" si="225"/>
        <v>0</v>
      </c>
      <c r="BE51" s="299">
        <f t="shared" si="225"/>
        <v>0</v>
      </c>
      <c r="BF51" s="299">
        <f t="shared" si="225"/>
        <v>0</v>
      </c>
      <c r="BG51" s="299">
        <f t="shared" si="225"/>
        <v>0</v>
      </c>
      <c r="BH51" s="299">
        <f t="shared" si="225"/>
        <v>0</v>
      </c>
      <c r="BI51" s="225">
        <f t="shared" ref="BI51:BR51" si="226">IFERROR(RANK(AY51,$AY51:$BH51,0)+COUNTIF($AY51:AY51,AY51)-1,"")</f>
        <v>1</v>
      </c>
      <c r="BJ51" s="225">
        <f t="shared" si="226"/>
        <v>2</v>
      </c>
      <c r="BK51" s="225">
        <f t="shared" si="226"/>
        <v>3</v>
      </c>
      <c r="BL51" s="225">
        <f t="shared" si="226"/>
        <v>4</v>
      </c>
      <c r="BM51" s="225">
        <f t="shared" si="226"/>
        <v>5</v>
      </c>
      <c r="BN51" s="225">
        <f t="shared" si="226"/>
        <v>6</v>
      </c>
      <c r="BO51" s="225">
        <f t="shared" si="226"/>
        <v>7</v>
      </c>
      <c r="BP51" s="225">
        <f t="shared" si="226"/>
        <v>8</v>
      </c>
      <c r="BQ51" s="225">
        <f t="shared" si="226"/>
        <v>9</v>
      </c>
      <c r="BR51" s="225">
        <f t="shared" si="226"/>
        <v>10</v>
      </c>
      <c r="BS51" s="226">
        <f t="shared" ref="BS51:CB51" si="227">IFERROR(IF(BS$15="X",HLOOKUP(MATCH(SMALL($BI51:$BR51,BI$14),$BI51:$BR51,0),$BI$14:$BR$15,2,0),""),"")</f>
        <v>0</v>
      </c>
      <c r="BT51" s="226">
        <f t="shared" si="227"/>
        <v>0</v>
      </c>
      <c r="BU51" s="226">
        <f t="shared" si="227"/>
        <v>0</v>
      </c>
      <c r="BV51" s="226">
        <f t="shared" si="227"/>
        <v>0</v>
      </c>
      <c r="BW51" s="226">
        <f t="shared" si="227"/>
        <v>0</v>
      </c>
      <c r="BX51" s="226">
        <f t="shared" si="227"/>
        <v>0</v>
      </c>
      <c r="BY51" s="226">
        <f t="shared" si="227"/>
        <v>0</v>
      </c>
      <c r="BZ51" s="226">
        <f t="shared" si="227"/>
        <v>0</v>
      </c>
      <c r="CA51" s="226">
        <f t="shared" si="227"/>
        <v>0</v>
      </c>
      <c r="CB51" s="226">
        <f t="shared" si="227"/>
        <v>0</v>
      </c>
      <c r="CC51" s="257" t="str">
        <f t="shared" si="15"/>
        <v>Kompetensi dalam hal sudah tercapai.</v>
      </c>
      <c r="CD51" s="257" t="str">
        <f t="shared" si="16"/>
        <v>Kompetensi dalam hal 0 0 0 0 0 0 0 0 0 0 masih perlu ditingkatkan.</v>
      </c>
    </row>
    <row r="52" spans="1:82" ht="13.5" customHeight="1">
      <c r="A52" s="190"/>
      <c r="B52" s="208">
        <f>'DATA PESERTA DIDIK'!A42</f>
        <v>0</v>
      </c>
      <c r="C52" s="248" t="e">
        <f t="shared" si="209"/>
        <v>#REF!</v>
      </c>
      <c r="D52" s="297"/>
      <c r="E52" s="297"/>
      <c r="F52" s="297"/>
      <c r="G52" s="297"/>
      <c r="H52" s="297"/>
      <c r="I52" s="297"/>
      <c r="J52" s="297"/>
      <c r="K52" s="297"/>
      <c r="L52" s="297"/>
      <c r="M52" s="297"/>
      <c r="N52" s="252" t="str">
        <f t="shared" si="6"/>
        <v>-</v>
      </c>
      <c r="O52" s="298"/>
      <c r="P52" s="298"/>
      <c r="Q52" s="252" t="str">
        <f t="shared" si="7"/>
        <v>-</v>
      </c>
      <c r="R52" s="252" t="str">
        <f t="shared" si="8"/>
        <v>-</v>
      </c>
      <c r="S52" s="190"/>
      <c r="T52" s="190"/>
      <c r="U52" s="253" t="str">
        <f t="shared" ref="U52:AD52" si="228">IF(D52&gt;=$R$16,D52,"")</f>
        <v/>
      </c>
      <c r="V52" s="253" t="str">
        <f t="shared" si="228"/>
        <v/>
      </c>
      <c r="W52" s="253" t="str">
        <f t="shared" si="228"/>
        <v/>
      </c>
      <c r="X52" s="253" t="str">
        <f t="shared" si="228"/>
        <v/>
      </c>
      <c r="Y52" s="253" t="str">
        <f t="shared" si="228"/>
        <v/>
      </c>
      <c r="Z52" s="253" t="str">
        <f t="shared" si="228"/>
        <v/>
      </c>
      <c r="AA52" s="253" t="str">
        <f t="shared" si="228"/>
        <v/>
      </c>
      <c r="AB52" s="253" t="str">
        <f t="shared" si="228"/>
        <v/>
      </c>
      <c r="AC52" s="253" t="str">
        <f t="shared" si="228"/>
        <v/>
      </c>
      <c r="AD52" s="253" t="str">
        <f t="shared" si="228"/>
        <v/>
      </c>
      <c r="AE52" s="254" t="str">
        <f t="shared" ref="AE52:AN52" si="229">IFERROR(RANK(U52,$U52:$AD52,0)+COUNTIF($U52:U52,U52)-1,"")</f>
        <v/>
      </c>
      <c r="AF52" s="254" t="str">
        <f t="shared" si="229"/>
        <v/>
      </c>
      <c r="AG52" s="254" t="str">
        <f t="shared" si="229"/>
        <v/>
      </c>
      <c r="AH52" s="254" t="str">
        <f t="shared" si="229"/>
        <v/>
      </c>
      <c r="AI52" s="254" t="str">
        <f t="shared" si="229"/>
        <v/>
      </c>
      <c r="AJ52" s="254" t="str">
        <f t="shared" si="229"/>
        <v/>
      </c>
      <c r="AK52" s="254" t="str">
        <f t="shared" si="229"/>
        <v/>
      </c>
      <c r="AL52" s="254" t="str">
        <f t="shared" si="229"/>
        <v/>
      </c>
      <c r="AM52" s="254" t="str">
        <f t="shared" si="229"/>
        <v/>
      </c>
      <c r="AN52" s="254" t="str">
        <f t="shared" si="229"/>
        <v/>
      </c>
      <c r="AO52" s="226" t="str">
        <f t="shared" ref="AO52:AX52" si="230">IFERROR(IF(AO$15="X",HLOOKUP(MATCH(SMALL($AE52:$AN52,AE$14),$AE52:$AN52,0),$AE$14:$AN$15,2),""),"")</f>
        <v/>
      </c>
      <c r="AP52" s="226" t="str">
        <f t="shared" si="230"/>
        <v/>
      </c>
      <c r="AQ52" s="226" t="str">
        <f t="shared" si="230"/>
        <v/>
      </c>
      <c r="AR52" s="226" t="str">
        <f t="shared" si="230"/>
        <v/>
      </c>
      <c r="AS52" s="226" t="str">
        <f t="shared" si="230"/>
        <v/>
      </c>
      <c r="AT52" s="226" t="str">
        <f t="shared" si="230"/>
        <v/>
      </c>
      <c r="AU52" s="226" t="str">
        <f t="shared" si="230"/>
        <v/>
      </c>
      <c r="AV52" s="226" t="str">
        <f t="shared" si="230"/>
        <v/>
      </c>
      <c r="AW52" s="226" t="str">
        <f t="shared" si="230"/>
        <v/>
      </c>
      <c r="AX52" s="226" t="str">
        <f t="shared" si="230"/>
        <v/>
      </c>
      <c r="AY52" s="299">
        <f t="shared" ref="AY52:BH52" si="231">IF(D52&lt;$R$16,D52,"")</f>
        <v>0</v>
      </c>
      <c r="AZ52" s="299">
        <f t="shared" si="231"/>
        <v>0</v>
      </c>
      <c r="BA52" s="299">
        <f t="shared" si="231"/>
        <v>0</v>
      </c>
      <c r="BB52" s="299">
        <f t="shared" si="231"/>
        <v>0</v>
      </c>
      <c r="BC52" s="299">
        <f t="shared" si="231"/>
        <v>0</v>
      </c>
      <c r="BD52" s="299">
        <f t="shared" si="231"/>
        <v>0</v>
      </c>
      <c r="BE52" s="299">
        <f t="shared" si="231"/>
        <v>0</v>
      </c>
      <c r="BF52" s="299">
        <f t="shared" si="231"/>
        <v>0</v>
      </c>
      <c r="BG52" s="299">
        <f t="shared" si="231"/>
        <v>0</v>
      </c>
      <c r="BH52" s="299">
        <f t="shared" si="231"/>
        <v>0</v>
      </c>
      <c r="BI52" s="225">
        <f t="shared" ref="BI52:BR52" si="232">IFERROR(RANK(AY52,$AY52:$BH52,0)+COUNTIF($AY52:AY52,AY52)-1,"")</f>
        <v>1</v>
      </c>
      <c r="BJ52" s="225">
        <f t="shared" si="232"/>
        <v>2</v>
      </c>
      <c r="BK52" s="225">
        <f t="shared" si="232"/>
        <v>3</v>
      </c>
      <c r="BL52" s="225">
        <f t="shared" si="232"/>
        <v>4</v>
      </c>
      <c r="BM52" s="225">
        <f t="shared" si="232"/>
        <v>5</v>
      </c>
      <c r="BN52" s="225">
        <f t="shared" si="232"/>
        <v>6</v>
      </c>
      <c r="BO52" s="225">
        <f t="shared" si="232"/>
        <v>7</v>
      </c>
      <c r="BP52" s="225">
        <f t="shared" si="232"/>
        <v>8</v>
      </c>
      <c r="BQ52" s="225">
        <f t="shared" si="232"/>
        <v>9</v>
      </c>
      <c r="BR52" s="225">
        <f t="shared" si="232"/>
        <v>10</v>
      </c>
      <c r="BS52" s="226">
        <f t="shared" ref="BS52:CB52" si="233">IFERROR(IF(BS$15="X",HLOOKUP(MATCH(SMALL($BI52:$BR52,BI$14),$BI52:$BR52,0),$BI$14:$BR$15,2,0),""),"")</f>
        <v>0</v>
      </c>
      <c r="BT52" s="226">
        <f t="shared" si="233"/>
        <v>0</v>
      </c>
      <c r="BU52" s="226">
        <f t="shared" si="233"/>
        <v>0</v>
      </c>
      <c r="BV52" s="226">
        <f t="shared" si="233"/>
        <v>0</v>
      </c>
      <c r="BW52" s="226">
        <f t="shared" si="233"/>
        <v>0</v>
      </c>
      <c r="BX52" s="226">
        <f t="shared" si="233"/>
        <v>0</v>
      </c>
      <c r="BY52" s="226">
        <f t="shared" si="233"/>
        <v>0</v>
      </c>
      <c r="BZ52" s="226">
        <f t="shared" si="233"/>
        <v>0</v>
      </c>
      <c r="CA52" s="226">
        <f t="shared" si="233"/>
        <v>0</v>
      </c>
      <c r="CB52" s="226">
        <f t="shared" si="233"/>
        <v>0</v>
      </c>
      <c r="CC52" s="257" t="str">
        <f t="shared" si="15"/>
        <v>Kompetensi dalam hal sudah tercapai.</v>
      </c>
      <c r="CD52" s="257" t="str">
        <f t="shared" si="16"/>
        <v>Kompetensi dalam hal 0 0 0 0 0 0 0 0 0 0 masih perlu ditingkatkan.</v>
      </c>
    </row>
    <row r="53" spans="1:82" ht="13.5" customHeight="1">
      <c r="A53" s="190"/>
      <c r="B53" s="208">
        <f>'DATA PESERTA DIDIK'!A43</f>
        <v>0</v>
      </c>
      <c r="C53" s="248" t="e">
        <f t="shared" si="209"/>
        <v>#REF!</v>
      </c>
      <c r="D53" s="297"/>
      <c r="E53" s="297"/>
      <c r="F53" s="297"/>
      <c r="G53" s="297"/>
      <c r="H53" s="297"/>
      <c r="I53" s="297"/>
      <c r="J53" s="297"/>
      <c r="K53" s="297"/>
      <c r="L53" s="297"/>
      <c r="M53" s="297"/>
      <c r="N53" s="252" t="str">
        <f t="shared" si="6"/>
        <v>-</v>
      </c>
      <c r="O53" s="298"/>
      <c r="P53" s="298"/>
      <c r="Q53" s="252" t="str">
        <f t="shared" si="7"/>
        <v>-</v>
      </c>
      <c r="R53" s="252" t="str">
        <f t="shared" si="8"/>
        <v>-</v>
      </c>
      <c r="S53" s="190"/>
      <c r="T53" s="190"/>
      <c r="U53" s="253" t="str">
        <f t="shared" ref="U53:AD53" si="234">IF(D53&gt;=$R$16,D53,"")</f>
        <v/>
      </c>
      <c r="V53" s="253" t="str">
        <f t="shared" si="234"/>
        <v/>
      </c>
      <c r="W53" s="253" t="str">
        <f t="shared" si="234"/>
        <v/>
      </c>
      <c r="X53" s="253" t="str">
        <f t="shared" si="234"/>
        <v/>
      </c>
      <c r="Y53" s="253" t="str">
        <f t="shared" si="234"/>
        <v/>
      </c>
      <c r="Z53" s="253" t="str">
        <f t="shared" si="234"/>
        <v/>
      </c>
      <c r="AA53" s="253" t="str">
        <f t="shared" si="234"/>
        <v/>
      </c>
      <c r="AB53" s="253" t="str">
        <f t="shared" si="234"/>
        <v/>
      </c>
      <c r="AC53" s="253" t="str">
        <f t="shared" si="234"/>
        <v/>
      </c>
      <c r="AD53" s="253" t="str">
        <f t="shared" si="234"/>
        <v/>
      </c>
      <c r="AE53" s="254" t="str">
        <f t="shared" ref="AE53:AN53" si="235">IFERROR(RANK(U53,$U53:$AD53,0)+COUNTIF($U53:U53,U53)-1,"")</f>
        <v/>
      </c>
      <c r="AF53" s="254" t="str">
        <f t="shared" si="235"/>
        <v/>
      </c>
      <c r="AG53" s="254" t="str">
        <f t="shared" si="235"/>
        <v/>
      </c>
      <c r="AH53" s="254" t="str">
        <f t="shared" si="235"/>
        <v/>
      </c>
      <c r="AI53" s="254" t="str">
        <f t="shared" si="235"/>
        <v/>
      </c>
      <c r="AJ53" s="254" t="str">
        <f t="shared" si="235"/>
        <v/>
      </c>
      <c r="AK53" s="254" t="str">
        <f t="shared" si="235"/>
        <v/>
      </c>
      <c r="AL53" s="254" t="str">
        <f t="shared" si="235"/>
        <v/>
      </c>
      <c r="AM53" s="254" t="str">
        <f t="shared" si="235"/>
        <v/>
      </c>
      <c r="AN53" s="254" t="str">
        <f t="shared" si="235"/>
        <v/>
      </c>
      <c r="AO53" s="226" t="str">
        <f t="shared" ref="AO53:AX53" si="236">IFERROR(IF(AO$15="X",HLOOKUP(MATCH(SMALL($AE53:$AN53,AE$14),$AE53:$AN53,0),$AE$14:$AN$15,2),""),"")</f>
        <v/>
      </c>
      <c r="AP53" s="226" t="str">
        <f t="shared" si="236"/>
        <v/>
      </c>
      <c r="AQ53" s="226" t="str">
        <f t="shared" si="236"/>
        <v/>
      </c>
      <c r="AR53" s="226" t="str">
        <f t="shared" si="236"/>
        <v/>
      </c>
      <c r="AS53" s="226" t="str">
        <f t="shared" si="236"/>
        <v/>
      </c>
      <c r="AT53" s="226" t="str">
        <f t="shared" si="236"/>
        <v/>
      </c>
      <c r="AU53" s="226" t="str">
        <f t="shared" si="236"/>
        <v/>
      </c>
      <c r="AV53" s="226" t="str">
        <f t="shared" si="236"/>
        <v/>
      </c>
      <c r="AW53" s="226" t="str">
        <f t="shared" si="236"/>
        <v/>
      </c>
      <c r="AX53" s="226" t="str">
        <f t="shared" si="236"/>
        <v/>
      </c>
      <c r="AY53" s="299">
        <f t="shared" ref="AY53:BH53" si="237">IF(D53&lt;$R$16,D53,"")</f>
        <v>0</v>
      </c>
      <c r="AZ53" s="299">
        <f t="shared" si="237"/>
        <v>0</v>
      </c>
      <c r="BA53" s="299">
        <f t="shared" si="237"/>
        <v>0</v>
      </c>
      <c r="BB53" s="299">
        <f t="shared" si="237"/>
        <v>0</v>
      </c>
      <c r="BC53" s="299">
        <f t="shared" si="237"/>
        <v>0</v>
      </c>
      <c r="BD53" s="299">
        <f t="shared" si="237"/>
        <v>0</v>
      </c>
      <c r="BE53" s="299">
        <f t="shared" si="237"/>
        <v>0</v>
      </c>
      <c r="BF53" s="299">
        <f t="shared" si="237"/>
        <v>0</v>
      </c>
      <c r="BG53" s="299">
        <f t="shared" si="237"/>
        <v>0</v>
      </c>
      <c r="BH53" s="299">
        <f t="shared" si="237"/>
        <v>0</v>
      </c>
      <c r="BI53" s="225">
        <f t="shared" ref="BI53:BR53" si="238">IFERROR(RANK(AY53,$AY53:$BH53,0)+COUNTIF($AY53:AY53,AY53)-1,"")</f>
        <v>1</v>
      </c>
      <c r="BJ53" s="225">
        <f t="shared" si="238"/>
        <v>2</v>
      </c>
      <c r="BK53" s="225">
        <f t="shared" si="238"/>
        <v>3</v>
      </c>
      <c r="BL53" s="225">
        <f t="shared" si="238"/>
        <v>4</v>
      </c>
      <c r="BM53" s="225">
        <f t="shared" si="238"/>
        <v>5</v>
      </c>
      <c r="BN53" s="225">
        <f t="shared" si="238"/>
        <v>6</v>
      </c>
      <c r="BO53" s="225">
        <f t="shared" si="238"/>
        <v>7</v>
      </c>
      <c r="BP53" s="225">
        <f t="shared" si="238"/>
        <v>8</v>
      </c>
      <c r="BQ53" s="225">
        <f t="shared" si="238"/>
        <v>9</v>
      </c>
      <c r="BR53" s="225">
        <f t="shared" si="238"/>
        <v>10</v>
      </c>
      <c r="BS53" s="226">
        <f t="shared" ref="BS53:CB53" si="239">IFERROR(IF(BS$15="X",HLOOKUP(MATCH(SMALL($BI53:$BR53,BI$14),$BI53:$BR53,0),$BI$14:$BR$15,2,0),""),"")</f>
        <v>0</v>
      </c>
      <c r="BT53" s="226">
        <f t="shared" si="239"/>
        <v>0</v>
      </c>
      <c r="BU53" s="226">
        <f t="shared" si="239"/>
        <v>0</v>
      </c>
      <c r="BV53" s="226">
        <f t="shared" si="239"/>
        <v>0</v>
      </c>
      <c r="BW53" s="226">
        <f t="shared" si="239"/>
        <v>0</v>
      </c>
      <c r="BX53" s="226">
        <f t="shared" si="239"/>
        <v>0</v>
      </c>
      <c r="BY53" s="226">
        <f t="shared" si="239"/>
        <v>0</v>
      </c>
      <c r="BZ53" s="226">
        <f t="shared" si="239"/>
        <v>0</v>
      </c>
      <c r="CA53" s="226">
        <f t="shared" si="239"/>
        <v>0</v>
      </c>
      <c r="CB53" s="226">
        <f t="shared" si="239"/>
        <v>0</v>
      </c>
      <c r="CC53" s="257" t="str">
        <f t="shared" si="15"/>
        <v>Kompetensi dalam hal sudah tercapai.</v>
      </c>
      <c r="CD53" s="257" t="str">
        <f t="shared" si="16"/>
        <v>Kompetensi dalam hal 0 0 0 0 0 0 0 0 0 0 masih perlu ditingkatkan.</v>
      </c>
    </row>
    <row r="54" spans="1:82" ht="13.5" customHeight="1">
      <c r="A54" s="190"/>
      <c r="B54" s="208">
        <f>'DATA PESERTA DIDIK'!A44</f>
        <v>0</v>
      </c>
      <c r="C54" s="248" t="e">
        <f t="shared" si="209"/>
        <v>#REF!</v>
      </c>
      <c r="D54" s="297"/>
      <c r="E54" s="297"/>
      <c r="F54" s="297"/>
      <c r="G54" s="297"/>
      <c r="H54" s="297"/>
      <c r="I54" s="297"/>
      <c r="J54" s="297"/>
      <c r="K54" s="297"/>
      <c r="L54" s="297"/>
      <c r="M54" s="297"/>
      <c r="N54" s="252" t="str">
        <f t="shared" si="6"/>
        <v>-</v>
      </c>
      <c r="O54" s="298"/>
      <c r="P54" s="298"/>
      <c r="Q54" s="252" t="str">
        <f t="shared" si="7"/>
        <v>-</v>
      </c>
      <c r="R54" s="252" t="str">
        <f t="shared" si="8"/>
        <v>-</v>
      </c>
      <c r="S54" s="190"/>
      <c r="T54" s="190"/>
      <c r="U54" s="253" t="str">
        <f t="shared" ref="U54:AD54" si="240">IF(D54&gt;=$R$16,D54,"")</f>
        <v/>
      </c>
      <c r="V54" s="253" t="str">
        <f t="shared" si="240"/>
        <v/>
      </c>
      <c r="W54" s="253" t="str">
        <f t="shared" si="240"/>
        <v/>
      </c>
      <c r="X54" s="253" t="str">
        <f t="shared" si="240"/>
        <v/>
      </c>
      <c r="Y54" s="253" t="str">
        <f t="shared" si="240"/>
        <v/>
      </c>
      <c r="Z54" s="253" t="str">
        <f t="shared" si="240"/>
        <v/>
      </c>
      <c r="AA54" s="253" t="str">
        <f t="shared" si="240"/>
        <v/>
      </c>
      <c r="AB54" s="253" t="str">
        <f t="shared" si="240"/>
        <v/>
      </c>
      <c r="AC54" s="253" t="str">
        <f t="shared" si="240"/>
        <v/>
      </c>
      <c r="AD54" s="253" t="str">
        <f t="shared" si="240"/>
        <v/>
      </c>
      <c r="AE54" s="254" t="str">
        <f t="shared" ref="AE54:AN54" si="241">IFERROR(RANK(U54,$U54:$AD54,0)+COUNTIF($U54:U54,U54)-1,"")</f>
        <v/>
      </c>
      <c r="AF54" s="254" t="str">
        <f t="shared" si="241"/>
        <v/>
      </c>
      <c r="AG54" s="254" t="str">
        <f t="shared" si="241"/>
        <v/>
      </c>
      <c r="AH54" s="254" t="str">
        <f t="shared" si="241"/>
        <v/>
      </c>
      <c r="AI54" s="254" t="str">
        <f t="shared" si="241"/>
        <v/>
      </c>
      <c r="AJ54" s="254" t="str">
        <f t="shared" si="241"/>
        <v/>
      </c>
      <c r="AK54" s="254" t="str">
        <f t="shared" si="241"/>
        <v/>
      </c>
      <c r="AL54" s="254" t="str">
        <f t="shared" si="241"/>
        <v/>
      </c>
      <c r="AM54" s="254" t="str">
        <f t="shared" si="241"/>
        <v/>
      </c>
      <c r="AN54" s="254" t="str">
        <f t="shared" si="241"/>
        <v/>
      </c>
      <c r="AO54" s="226" t="str">
        <f t="shared" ref="AO54:AX54" si="242">IFERROR(IF(AO$15="X",HLOOKUP(MATCH(SMALL($AE54:$AN54,AE$14),$AE54:$AN54,0),$AE$14:$AN$15,2),""),"")</f>
        <v/>
      </c>
      <c r="AP54" s="226" t="str">
        <f t="shared" si="242"/>
        <v/>
      </c>
      <c r="AQ54" s="226" t="str">
        <f t="shared" si="242"/>
        <v/>
      </c>
      <c r="AR54" s="226" t="str">
        <f t="shared" si="242"/>
        <v/>
      </c>
      <c r="AS54" s="226" t="str">
        <f t="shared" si="242"/>
        <v/>
      </c>
      <c r="AT54" s="226" t="str">
        <f t="shared" si="242"/>
        <v/>
      </c>
      <c r="AU54" s="226" t="str">
        <f t="shared" si="242"/>
        <v/>
      </c>
      <c r="AV54" s="226" t="str">
        <f t="shared" si="242"/>
        <v/>
      </c>
      <c r="AW54" s="226" t="str">
        <f t="shared" si="242"/>
        <v/>
      </c>
      <c r="AX54" s="226" t="str">
        <f t="shared" si="242"/>
        <v/>
      </c>
      <c r="AY54" s="299">
        <f t="shared" ref="AY54:BH54" si="243">IF(D54&lt;$R$16,D54,"")</f>
        <v>0</v>
      </c>
      <c r="AZ54" s="299">
        <f t="shared" si="243"/>
        <v>0</v>
      </c>
      <c r="BA54" s="299">
        <f t="shared" si="243"/>
        <v>0</v>
      </c>
      <c r="BB54" s="299">
        <f t="shared" si="243"/>
        <v>0</v>
      </c>
      <c r="BC54" s="299">
        <f t="shared" si="243"/>
        <v>0</v>
      </c>
      <c r="BD54" s="299">
        <f t="shared" si="243"/>
        <v>0</v>
      </c>
      <c r="BE54" s="299">
        <f t="shared" si="243"/>
        <v>0</v>
      </c>
      <c r="BF54" s="299">
        <f t="shared" si="243"/>
        <v>0</v>
      </c>
      <c r="BG54" s="299">
        <f t="shared" si="243"/>
        <v>0</v>
      </c>
      <c r="BH54" s="299">
        <f t="shared" si="243"/>
        <v>0</v>
      </c>
      <c r="BI54" s="225">
        <f t="shared" ref="BI54:BR54" si="244">IFERROR(RANK(AY54,$AY54:$BH54,0)+COUNTIF($AY54:AY54,AY54)-1,"")</f>
        <v>1</v>
      </c>
      <c r="BJ54" s="225">
        <f t="shared" si="244"/>
        <v>2</v>
      </c>
      <c r="BK54" s="225">
        <f t="shared" si="244"/>
        <v>3</v>
      </c>
      <c r="BL54" s="225">
        <f t="shared" si="244"/>
        <v>4</v>
      </c>
      <c r="BM54" s="225">
        <f t="shared" si="244"/>
        <v>5</v>
      </c>
      <c r="BN54" s="225">
        <f t="shared" si="244"/>
        <v>6</v>
      </c>
      <c r="BO54" s="225">
        <f t="shared" si="244"/>
        <v>7</v>
      </c>
      <c r="BP54" s="225">
        <f t="shared" si="244"/>
        <v>8</v>
      </c>
      <c r="BQ54" s="225">
        <f t="shared" si="244"/>
        <v>9</v>
      </c>
      <c r="BR54" s="225">
        <f t="shared" si="244"/>
        <v>10</v>
      </c>
      <c r="BS54" s="226">
        <f t="shared" ref="BS54:CB54" si="245">IFERROR(IF(BS$15="X",HLOOKUP(MATCH(SMALL($BI54:$BR54,BI$14),$BI54:$BR54,0),$BI$14:$BR$15,2,0),""),"")</f>
        <v>0</v>
      </c>
      <c r="BT54" s="226">
        <f t="shared" si="245"/>
        <v>0</v>
      </c>
      <c r="BU54" s="226">
        <f t="shared" si="245"/>
        <v>0</v>
      </c>
      <c r="BV54" s="226">
        <f t="shared" si="245"/>
        <v>0</v>
      </c>
      <c r="BW54" s="226">
        <f t="shared" si="245"/>
        <v>0</v>
      </c>
      <c r="BX54" s="226">
        <f t="shared" si="245"/>
        <v>0</v>
      </c>
      <c r="BY54" s="226">
        <f t="shared" si="245"/>
        <v>0</v>
      </c>
      <c r="BZ54" s="226">
        <f t="shared" si="245"/>
        <v>0</v>
      </c>
      <c r="CA54" s="226">
        <f t="shared" si="245"/>
        <v>0</v>
      </c>
      <c r="CB54" s="226">
        <f t="shared" si="245"/>
        <v>0</v>
      </c>
      <c r="CC54" s="257" t="str">
        <f t="shared" si="15"/>
        <v>Kompetensi dalam hal sudah tercapai.</v>
      </c>
      <c r="CD54" s="257" t="str">
        <f t="shared" si="16"/>
        <v>Kompetensi dalam hal 0 0 0 0 0 0 0 0 0 0 masih perlu ditingkatkan.</v>
      </c>
    </row>
    <row r="55" spans="1:82" ht="13.5" customHeight="1">
      <c r="A55" s="190"/>
      <c r="B55" s="208">
        <f>'DATA PESERTA DIDIK'!A45</f>
        <v>0</v>
      </c>
      <c r="C55" s="248" t="e">
        <f t="shared" si="209"/>
        <v>#REF!</v>
      </c>
      <c r="D55" s="297"/>
      <c r="E55" s="297"/>
      <c r="F55" s="297"/>
      <c r="G55" s="297"/>
      <c r="H55" s="297"/>
      <c r="I55" s="297"/>
      <c r="J55" s="297"/>
      <c r="K55" s="297"/>
      <c r="L55" s="297"/>
      <c r="M55" s="297"/>
      <c r="N55" s="252" t="str">
        <f t="shared" si="6"/>
        <v>-</v>
      </c>
      <c r="O55" s="298"/>
      <c r="P55" s="298"/>
      <c r="Q55" s="252" t="str">
        <f t="shared" si="7"/>
        <v>-</v>
      </c>
      <c r="R55" s="252" t="str">
        <f t="shared" si="8"/>
        <v>-</v>
      </c>
      <c r="S55" s="190"/>
      <c r="T55" s="190"/>
      <c r="U55" s="253" t="str">
        <f t="shared" ref="U55:AD55" si="246">IF(D55&gt;=$R$16,D55,"")</f>
        <v/>
      </c>
      <c r="V55" s="253" t="str">
        <f t="shared" si="246"/>
        <v/>
      </c>
      <c r="W55" s="253" t="str">
        <f t="shared" si="246"/>
        <v/>
      </c>
      <c r="X55" s="253" t="str">
        <f t="shared" si="246"/>
        <v/>
      </c>
      <c r="Y55" s="253" t="str">
        <f t="shared" si="246"/>
        <v/>
      </c>
      <c r="Z55" s="253" t="str">
        <f t="shared" si="246"/>
        <v/>
      </c>
      <c r="AA55" s="253" t="str">
        <f t="shared" si="246"/>
        <v/>
      </c>
      <c r="AB55" s="253" t="str">
        <f t="shared" si="246"/>
        <v/>
      </c>
      <c r="AC55" s="253" t="str">
        <f t="shared" si="246"/>
        <v/>
      </c>
      <c r="AD55" s="253" t="str">
        <f t="shared" si="246"/>
        <v/>
      </c>
      <c r="AE55" s="254" t="str">
        <f t="shared" ref="AE55:AN55" si="247">IFERROR(RANK(U55,$U55:$AD55,0)+COUNTIF($U55:U55,U55)-1,"")</f>
        <v/>
      </c>
      <c r="AF55" s="254" t="str">
        <f t="shared" si="247"/>
        <v/>
      </c>
      <c r="AG55" s="254" t="str">
        <f t="shared" si="247"/>
        <v/>
      </c>
      <c r="AH55" s="254" t="str">
        <f t="shared" si="247"/>
        <v/>
      </c>
      <c r="AI55" s="254" t="str">
        <f t="shared" si="247"/>
        <v/>
      </c>
      <c r="AJ55" s="254" t="str">
        <f t="shared" si="247"/>
        <v/>
      </c>
      <c r="AK55" s="254" t="str">
        <f t="shared" si="247"/>
        <v/>
      </c>
      <c r="AL55" s="254" t="str">
        <f t="shared" si="247"/>
        <v/>
      </c>
      <c r="AM55" s="254" t="str">
        <f t="shared" si="247"/>
        <v/>
      </c>
      <c r="AN55" s="254" t="str">
        <f t="shared" si="247"/>
        <v/>
      </c>
      <c r="AO55" s="226" t="str">
        <f t="shared" ref="AO55:AX55" si="248">IFERROR(IF(AO$15="X",HLOOKUP(MATCH(SMALL($AE55:$AN55,AE$14),$AE55:$AN55,0),$AE$14:$AN$15,2),""),"")</f>
        <v/>
      </c>
      <c r="AP55" s="226" t="str">
        <f t="shared" si="248"/>
        <v/>
      </c>
      <c r="AQ55" s="226" t="str">
        <f t="shared" si="248"/>
        <v/>
      </c>
      <c r="AR55" s="226" t="str">
        <f t="shared" si="248"/>
        <v/>
      </c>
      <c r="AS55" s="226" t="str">
        <f t="shared" si="248"/>
        <v/>
      </c>
      <c r="AT55" s="226" t="str">
        <f t="shared" si="248"/>
        <v/>
      </c>
      <c r="AU55" s="226" t="str">
        <f t="shared" si="248"/>
        <v/>
      </c>
      <c r="AV55" s="226" t="str">
        <f t="shared" si="248"/>
        <v/>
      </c>
      <c r="AW55" s="226" t="str">
        <f t="shared" si="248"/>
        <v/>
      </c>
      <c r="AX55" s="226" t="str">
        <f t="shared" si="248"/>
        <v/>
      </c>
      <c r="AY55" s="299">
        <f t="shared" ref="AY55:BH55" si="249">IF(D55&lt;$R$16,D55,"")</f>
        <v>0</v>
      </c>
      <c r="AZ55" s="299">
        <f t="shared" si="249"/>
        <v>0</v>
      </c>
      <c r="BA55" s="299">
        <f t="shared" si="249"/>
        <v>0</v>
      </c>
      <c r="BB55" s="299">
        <f t="shared" si="249"/>
        <v>0</v>
      </c>
      <c r="BC55" s="299">
        <f t="shared" si="249"/>
        <v>0</v>
      </c>
      <c r="BD55" s="299">
        <f t="shared" si="249"/>
        <v>0</v>
      </c>
      <c r="BE55" s="299">
        <f t="shared" si="249"/>
        <v>0</v>
      </c>
      <c r="BF55" s="299">
        <f t="shared" si="249"/>
        <v>0</v>
      </c>
      <c r="BG55" s="299">
        <f t="shared" si="249"/>
        <v>0</v>
      </c>
      <c r="BH55" s="299">
        <f t="shared" si="249"/>
        <v>0</v>
      </c>
      <c r="BI55" s="225">
        <f t="shared" ref="BI55:BR55" si="250">IFERROR(RANK(AY55,$AY55:$BH55,0)+COUNTIF($AY55:AY55,AY55)-1,"")</f>
        <v>1</v>
      </c>
      <c r="BJ55" s="225">
        <f t="shared" si="250"/>
        <v>2</v>
      </c>
      <c r="BK55" s="225">
        <f t="shared" si="250"/>
        <v>3</v>
      </c>
      <c r="BL55" s="225">
        <f t="shared" si="250"/>
        <v>4</v>
      </c>
      <c r="BM55" s="225">
        <f t="shared" si="250"/>
        <v>5</v>
      </c>
      <c r="BN55" s="225">
        <f t="shared" si="250"/>
        <v>6</v>
      </c>
      <c r="BO55" s="225">
        <f t="shared" si="250"/>
        <v>7</v>
      </c>
      <c r="BP55" s="225">
        <f t="shared" si="250"/>
        <v>8</v>
      </c>
      <c r="BQ55" s="225">
        <f t="shared" si="250"/>
        <v>9</v>
      </c>
      <c r="BR55" s="225">
        <f t="shared" si="250"/>
        <v>10</v>
      </c>
      <c r="BS55" s="226">
        <f t="shared" ref="BS55:CB55" si="251">IFERROR(IF(BS$15="X",HLOOKUP(MATCH(SMALL($BI55:$BR55,BI$14),$BI55:$BR55,0),$BI$14:$BR$15,2,0),""),"")</f>
        <v>0</v>
      </c>
      <c r="BT55" s="226">
        <f t="shared" si="251"/>
        <v>0</v>
      </c>
      <c r="BU55" s="226">
        <f t="shared" si="251"/>
        <v>0</v>
      </c>
      <c r="BV55" s="226">
        <f t="shared" si="251"/>
        <v>0</v>
      </c>
      <c r="BW55" s="226">
        <f t="shared" si="251"/>
        <v>0</v>
      </c>
      <c r="BX55" s="226">
        <f t="shared" si="251"/>
        <v>0</v>
      </c>
      <c r="BY55" s="226">
        <f t="shared" si="251"/>
        <v>0</v>
      </c>
      <c r="BZ55" s="226">
        <f t="shared" si="251"/>
        <v>0</v>
      </c>
      <c r="CA55" s="226">
        <f t="shared" si="251"/>
        <v>0</v>
      </c>
      <c r="CB55" s="226">
        <f t="shared" si="251"/>
        <v>0</v>
      </c>
      <c r="CC55" s="257" t="str">
        <f t="shared" si="15"/>
        <v>Kompetensi dalam hal sudah tercapai.</v>
      </c>
      <c r="CD55" s="257" t="str">
        <f t="shared" si="16"/>
        <v>Kompetensi dalam hal 0 0 0 0 0 0 0 0 0 0 masih perlu ditingkatkan.</v>
      </c>
    </row>
    <row r="56" spans="1:82" ht="13.5" customHeight="1">
      <c r="A56" s="190"/>
      <c r="B56" s="208">
        <f>'DATA PESERTA DIDIK'!A46</f>
        <v>0</v>
      </c>
      <c r="C56" s="248" t="e">
        <f t="shared" si="209"/>
        <v>#REF!</v>
      </c>
      <c r="D56" s="297"/>
      <c r="E56" s="297"/>
      <c r="F56" s="297"/>
      <c r="G56" s="297"/>
      <c r="H56" s="297"/>
      <c r="I56" s="297"/>
      <c r="J56" s="297"/>
      <c r="K56" s="297"/>
      <c r="L56" s="297"/>
      <c r="M56" s="297"/>
      <c r="N56" s="252" t="str">
        <f t="shared" si="6"/>
        <v>-</v>
      </c>
      <c r="O56" s="298"/>
      <c r="P56" s="298"/>
      <c r="Q56" s="252" t="str">
        <f t="shared" si="7"/>
        <v>-</v>
      </c>
      <c r="R56" s="252" t="str">
        <f t="shared" si="8"/>
        <v>-</v>
      </c>
      <c r="S56" s="190"/>
      <c r="T56" s="190"/>
      <c r="U56" s="253" t="str">
        <f t="shared" ref="U56:AD56" si="252">IF(D56&gt;=$R$16,D56,"")</f>
        <v/>
      </c>
      <c r="V56" s="253" t="str">
        <f t="shared" si="252"/>
        <v/>
      </c>
      <c r="W56" s="253" t="str">
        <f t="shared" si="252"/>
        <v/>
      </c>
      <c r="X56" s="253" t="str">
        <f t="shared" si="252"/>
        <v/>
      </c>
      <c r="Y56" s="253" t="str">
        <f t="shared" si="252"/>
        <v/>
      </c>
      <c r="Z56" s="253" t="str">
        <f t="shared" si="252"/>
        <v/>
      </c>
      <c r="AA56" s="253" t="str">
        <f t="shared" si="252"/>
        <v/>
      </c>
      <c r="AB56" s="253" t="str">
        <f t="shared" si="252"/>
        <v/>
      </c>
      <c r="AC56" s="253" t="str">
        <f t="shared" si="252"/>
        <v/>
      </c>
      <c r="AD56" s="253" t="str">
        <f t="shared" si="252"/>
        <v/>
      </c>
      <c r="AE56" s="254" t="str">
        <f t="shared" ref="AE56:AN56" si="253">IFERROR(RANK(U56,$U56:$AD56,0)+COUNTIF($U56:U56,U56)-1,"")</f>
        <v/>
      </c>
      <c r="AF56" s="254" t="str">
        <f t="shared" si="253"/>
        <v/>
      </c>
      <c r="AG56" s="254" t="str">
        <f t="shared" si="253"/>
        <v/>
      </c>
      <c r="AH56" s="254" t="str">
        <f t="shared" si="253"/>
        <v/>
      </c>
      <c r="AI56" s="254" t="str">
        <f t="shared" si="253"/>
        <v/>
      </c>
      <c r="AJ56" s="254" t="str">
        <f t="shared" si="253"/>
        <v/>
      </c>
      <c r="AK56" s="254" t="str">
        <f t="shared" si="253"/>
        <v/>
      </c>
      <c r="AL56" s="254" t="str">
        <f t="shared" si="253"/>
        <v/>
      </c>
      <c r="AM56" s="254" t="str">
        <f t="shared" si="253"/>
        <v/>
      </c>
      <c r="AN56" s="254" t="str">
        <f t="shared" si="253"/>
        <v/>
      </c>
      <c r="AO56" s="226" t="str">
        <f t="shared" ref="AO56:AX56" si="254">IFERROR(IF(AO$15="X",HLOOKUP(MATCH(SMALL($AE56:$AN56,AE$14),$AE56:$AN56,0),$AE$14:$AN$15,2),""),"")</f>
        <v/>
      </c>
      <c r="AP56" s="226" t="str">
        <f t="shared" si="254"/>
        <v/>
      </c>
      <c r="AQ56" s="226" t="str">
        <f t="shared" si="254"/>
        <v/>
      </c>
      <c r="AR56" s="226" t="str">
        <f t="shared" si="254"/>
        <v/>
      </c>
      <c r="AS56" s="226" t="str">
        <f t="shared" si="254"/>
        <v/>
      </c>
      <c r="AT56" s="226" t="str">
        <f t="shared" si="254"/>
        <v/>
      </c>
      <c r="AU56" s="226" t="str">
        <f t="shared" si="254"/>
        <v/>
      </c>
      <c r="AV56" s="226" t="str">
        <f t="shared" si="254"/>
        <v/>
      </c>
      <c r="AW56" s="226" t="str">
        <f t="shared" si="254"/>
        <v/>
      </c>
      <c r="AX56" s="226" t="str">
        <f t="shared" si="254"/>
        <v/>
      </c>
      <c r="AY56" s="299">
        <f t="shared" ref="AY56:BH56" si="255">IF(D56&lt;$R$16,D56,"")</f>
        <v>0</v>
      </c>
      <c r="AZ56" s="299">
        <f t="shared" si="255"/>
        <v>0</v>
      </c>
      <c r="BA56" s="299">
        <f t="shared" si="255"/>
        <v>0</v>
      </c>
      <c r="BB56" s="299">
        <f t="shared" si="255"/>
        <v>0</v>
      </c>
      <c r="BC56" s="299">
        <f t="shared" si="255"/>
        <v>0</v>
      </c>
      <c r="BD56" s="299">
        <f t="shared" si="255"/>
        <v>0</v>
      </c>
      <c r="BE56" s="299">
        <f t="shared" si="255"/>
        <v>0</v>
      </c>
      <c r="BF56" s="299">
        <f t="shared" si="255"/>
        <v>0</v>
      </c>
      <c r="BG56" s="299">
        <f t="shared" si="255"/>
        <v>0</v>
      </c>
      <c r="BH56" s="299">
        <f t="shared" si="255"/>
        <v>0</v>
      </c>
      <c r="BI56" s="225">
        <f t="shared" ref="BI56:BR56" si="256">IFERROR(RANK(AY56,$AY56:$BH56,0)+COUNTIF($AY56:AY56,AY56)-1,"")</f>
        <v>1</v>
      </c>
      <c r="BJ56" s="225">
        <f t="shared" si="256"/>
        <v>2</v>
      </c>
      <c r="BK56" s="225">
        <f t="shared" si="256"/>
        <v>3</v>
      </c>
      <c r="BL56" s="225">
        <f t="shared" si="256"/>
        <v>4</v>
      </c>
      <c r="BM56" s="225">
        <f t="shared" si="256"/>
        <v>5</v>
      </c>
      <c r="BN56" s="225">
        <f t="shared" si="256"/>
        <v>6</v>
      </c>
      <c r="BO56" s="225">
        <f t="shared" si="256"/>
        <v>7</v>
      </c>
      <c r="BP56" s="225">
        <f t="shared" si="256"/>
        <v>8</v>
      </c>
      <c r="BQ56" s="225">
        <f t="shared" si="256"/>
        <v>9</v>
      </c>
      <c r="BR56" s="225">
        <f t="shared" si="256"/>
        <v>10</v>
      </c>
      <c r="BS56" s="226">
        <f t="shared" ref="BS56:CB56" si="257">IFERROR(IF(BS$15="X",HLOOKUP(MATCH(SMALL($BI56:$BR56,BI$14),$BI56:$BR56,0),$BI$14:$BR$15,2,0),""),"")</f>
        <v>0</v>
      </c>
      <c r="BT56" s="226">
        <f t="shared" si="257"/>
        <v>0</v>
      </c>
      <c r="BU56" s="226">
        <f t="shared" si="257"/>
        <v>0</v>
      </c>
      <c r="BV56" s="226">
        <f t="shared" si="257"/>
        <v>0</v>
      </c>
      <c r="BW56" s="226">
        <f t="shared" si="257"/>
        <v>0</v>
      </c>
      <c r="BX56" s="226">
        <f t="shared" si="257"/>
        <v>0</v>
      </c>
      <c r="BY56" s="226">
        <f t="shared" si="257"/>
        <v>0</v>
      </c>
      <c r="BZ56" s="226">
        <f t="shared" si="257"/>
        <v>0</v>
      </c>
      <c r="CA56" s="226">
        <f t="shared" si="257"/>
        <v>0</v>
      </c>
      <c r="CB56" s="226">
        <f t="shared" si="257"/>
        <v>0</v>
      </c>
      <c r="CC56" s="257" t="str">
        <f t="shared" si="15"/>
        <v>Kompetensi dalam hal sudah tercapai.</v>
      </c>
      <c r="CD56" s="257" t="str">
        <f t="shared" si="16"/>
        <v>Kompetensi dalam hal 0 0 0 0 0 0 0 0 0 0 masih perlu ditingkatkan.</v>
      </c>
    </row>
    <row r="57" spans="1:82" ht="13.5" customHeight="1">
      <c r="A57" s="190"/>
      <c r="B57" s="208">
        <f>'DATA PESERTA DIDIK'!A47</f>
        <v>0</v>
      </c>
      <c r="C57" s="248" t="e">
        <f t="shared" si="209"/>
        <v>#REF!</v>
      </c>
      <c r="D57" s="297"/>
      <c r="E57" s="297"/>
      <c r="F57" s="297"/>
      <c r="G57" s="297"/>
      <c r="H57" s="297"/>
      <c r="I57" s="297"/>
      <c r="J57" s="297"/>
      <c r="K57" s="297"/>
      <c r="L57" s="297"/>
      <c r="M57" s="297"/>
      <c r="N57" s="252" t="str">
        <f t="shared" si="6"/>
        <v>-</v>
      </c>
      <c r="O57" s="298"/>
      <c r="P57" s="298"/>
      <c r="Q57" s="252" t="str">
        <f t="shared" si="7"/>
        <v>-</v>
      </c>
      <c r="R57" s="252" t="str">
        <f t="shared" si="8"/>
        <v>-</v>
      </c>
      <c r="S57" s="190"/>
      <c r="T57" s="190"/>
      <c r="U57" s="253" t="str">
        <f t="shared" ref="U57:AD57" si="258">IF(D57&gt;=$R$16,D57,"")</f>
        <v/>
      </c>
      <c r="V57" s="253" t="str">
        <f t="shared" si="258"/>
        <v/>
      </c>
      <c r="W57" s="253" t="str">
        <f t="shared" si="258"/>
        <v/>
      </c>
      <c r="X57" s="253" t="str">
        <f t="shared" si="258"/>
        <v/>
      </c>
      <c r="Y57" s="253" t="str">
        <f t="shared" si="258"/>
        <v/>
      </c>
      <c r="Z57" s="253" t="str">
        <f t="shared" si="258"/>
        <v/>
      </c>
      <c r="AA57" s="253" t="str">
        <f t="shared" si="258"/>
        <v/>
      </c>
      <c r="AB57" s="253" t="str">
        <f t="shared" si="258"/>
        <v/>
      </c>
      <c r="AC57" s="253" t="str">
        <f t="shared" si="258"/>
        <v/>
      </c>
      <c r="AD57" s="253" t="str">
        <f t="shared" si="258"/>
        <v/>
      </c>
      <c r="AE57" s="254" t="str">
        <f t="shared" ref="AE57:AN57" si="259">IFERROR(RANK(U57,$U57:$AD57,0)+COUNTIF($U57:U57,U57)-1,"")</f>
        <v/>
      </c>
      <c r="AF57" s="254" t="str">
        <f t="shared" si="259"/>
        <v/>
      </c>
      <c r="AG57" s="254" t="str">
        <f t="shared" si="259"/>
        <v/>
      </c>
      <c r="AH57" s="254" t="str">
        <f t="shared" si="259"/>
        <v/>
      </c>
      <c r="AI57" s="254" t="str">
        <f t="shared" si="259"/>
        <v/>
      </c>
      <c r="AJ57" s="254" t="str">
        <f t="shared" si="259"/>
        <v/>
      </c>
      <c r="AK57" s="254" t="str">
        <f t="shared" si="259"/>
        <v/>
      </c>
      <c r="AL57" s="254" t="str">
        <f t="shared" si="259"/>
        <v/>
      </c>
      <c r="AM57" s="254" t="str">
        <f t="shared" si="259"/>
        <v/>
      </c>
      <c r="AN57" s="254" t="str">
        <f t="shared" si="259"/>
        <v/>
      </c>
      <c r="AO57" s="226" t="str">
        <f t="shared" ref="AO57:AX57" si="260">IFERROR(IF(AO$15="X",HLOOKUP(MATCH(SMALL($AE57:$AN57,AE$14),$AE57:$AN57,0),$AE$14:$AN$15,2),""),"")</f>
        <v/>
      </c>
      <c r="AP57" s="226" t="str">
        <f t="shared" si="260"/>
        <v/>
      </c>
      <c r="AQ57" s="226" t="str">
        <f t="shared" si="260"/>
        <v/>
      </c>
      <c r="AR57" s="226" t="str">
        <f t="shared" si="260"/>
        <v/>
      </c>
      <c r="AS57" s="226" t="str">
        <f t="shared" si="260"/>
        <v/>
      </c>
      <c r="AT57" s="226" t="str">
        <f t="shared" si="260"/>
        <v/>
      </c>
      <c r="AU57" s="226" t="str">
        <f t="shared" si="260"/>
        <v/>
      </c>
      <c r="AV57" s="226" t="str">
        <f t="shared" si="260"/>
        <v/>
      </c>
      <c r="AW57" s="226" t="str">
        <f t="shared" si="260"/>
        <v/>
      </c>
      <c r="AX57" s="226" t="str">
        <f t="shared" si="260"/>
        <v/>
      </c>
      <c r="AY57" s="299">
        <f t="shared" ref="AY57:BH57" si="261">IF(D57&lt;$R$16,D57,"")</f>
        <v>0</v>
      </c>
      <c r="AZ57" s="299">
        <f t="shared" si="261"/>
        <v>0</v>
      </c>
      <c r="BA57" s="299">
        <f t="shared" si="261"/>
        <v>0</v>
      </c>
      <c r="BB57" s="299">
        <f t="shared" si="261"/>
        <v>0</v>
      </c>
      <c r="BC57" s="299">
        <f t="shared" si="261"/>
        <v>0</v>
      </c>
      <c r="BD57" s="299">
        <f t="shared" si="261"/>
        <v>0</v>
      </c>
      <c r="BE57" s="299">
        <f t="shared" si="261"/>
        <v>0</v>
      </c>
      <c r="BF57" s="299">
        <f t="shared" si="261"/>
        <v>0</v>
      </c>
      <c r="BG57" s="299">
        <f t="shared" si="261"/>
        <v>0</v>
      </c>
      <c r="BH57" s="299">
        <f t="shared" si="261"/>
        <v>0</v>
      </c>
      <c r="BI57" s="225">
        <f t="shared" ref="BI57:BR57" si="262">IFERROR(RANK(AY57,$AY57:$BH57,0)+COUNTIF($AY57:AY57,AY57)-1,"")</f>
        <v>1</v>
      </c>
      <c r="BJ57" s="225">
        <f t="shared" si="262"/>
        <v>2</v>
      </c>
      <c r="BK57" s="225">
        <f t="shared" si="262"/>
        <v>3</v>
      </c>
      <c r="BL57" s="225">
        <f t="shared" si="262"/>
        <v>4</v>
      </c>
      <c r="BM57" s="225">
        <f t="shared" si="262"/>
        <v>5</v>
      </c>
      <c r="BN57" s="225">
        <f t="shared" si="262"/>
        <v>6</v>
      </c>
      <c r="BO57" s="225">
        <f t="shared" si="262"/>
        <v>7</v>
      </c>
      <c r="BP57" s="225">
        <f t="shared" si="262"/>
        <v>8</v>
      </c>
      <c r="BQ57" s="225">
        <f t="shared" si="262"/>
        <v>9</v>
      </c>
      <c r="BR57" s="225">
        <f t="shared" si="262"/>
        <v>10</v>
      </c>
      <c r="BS57" s="226">
        <f t="shared" ref="BS57:CB57" si="263">IFERROR(IF(BS$15="X",HLOOKUP(MATCH(SMALL($BI57:$BR57,BI$14),$BI57:$BR57,0),$BI$14:$BR$15,2,0),""),"")</f>
        <v>0</v>
      </c>
      <c r="BT57" s="226">
        <f t="shared" si="263"/>
        <v>0</v>
      </c>
      <c r="BU57" s="226">
        <f t="shared" si="263"/>
        <v>0</v>
      </c>
      <c r="BV57" s="226">
        <f t="shared" si="263"/>
        <v>0</v>
      </c>
      <c r="BW57" s="226">
        <f t="shared" si="263"/>
        <v>0</v>
      </c>
      <c r="BX57" s="226">
        <f t="shared" si="263"/>
        <v>0</v>
      </c>
      <c r="BY57" s="226">
        <f t="shared" si="263"/>
        <v>0</v>
      </c>
      <c r="BZ57" s="226">
        <f t="shared" si="263"/>
        <v>0</v>
      </c>
      <c r="CA57" s="226">
        <f t="shared" si="263"/>
        <v>0</v>
      </c>
      <c r="CB57" s="226">
        <f t="shared" si="263"/>
        <v>0</v>
      </c>
      <c r="CC57" s="257" t="str">
        <f t="shared" si="15"/>
        <v>Kompetensi dalam hal sudah tercapai.</v>
      </c>
      <c r="CD57" s="257" t="str">
        <f t="shared" si="16"/>
        <v>Kompetensi dalam hal 0 0 0 0 0 0 0 0 0 0 masih perlu ditingkatkan.</v>
      </c>
    </row>
    <row r="58" spans="1:82" ht="13.5" customHeight="1">
      <c r="A58" s="190"/>
      <c r="B58" s="208">
        <f>'DATA PESERTA DIDIK'!A48</f>
        <v>0</v>
      </c>
      <c r="C58" s="248">
        <f>'DATA PESERTA DIDIK'!D48</f>
        <v>0</v>
      </c>
      <c r="D58" s="297"/>
      <c r="E58" s="297"/>
      <c r="F58" s="297"/>
      <c r="G58" s="297"/>
      <c r="H58" s="297"/>
      <c r="I58" s="297"/>
      <c r="J58" s="297"/>
      <c r="K58" s="297"/>
      <c r="L58" s="297"/>
      <c r="M58" s="297"/>
      <c r="N58" s="252" t="str">
        <f t="shared" si="6"/>
        <v>-</v>
      </c>
      <c r="O58" s="298"/>
      <c r="P58" s="298"/>
      <c r="Q58" s="252" t="str">
        <f t="shared" si="7"/>
        <v>-</v>
      </c>
      <c r="R58" s="252" t="str">
        <f t="shared" si="8"/>
        <v>-</v>
      </c>
      <c r="S58" s="190"/>
      <c r="T58" s="190"/>
      <c r="U58" s="253" t="str">
        <f t="shared" ref="U58:AD58" si="264">IF(D58&gt;=$R$16,D58,"")</f>
        <v/>
      </c>
      <c r="V58" s="253" t="str">
        <f t="shared" si="264"/>
        <v/>
      </c>
      <c r="W58" s="253" t="str">
        <f t="shared" si="264"/>
        <v/>
      </c>
      <c r="X58" s="253" t="str">
        <f t="shared" si="264"/>
        <v/>
      </c>
      <c r="Y58" s="253" t="str">
        <f t="shared" si="264"/>
        <v/>
      </c>
      <c r="Z58" s="253" t="str">
        <f t="shared" si="264"/>
        <v/>
      </c>
      <c r="AA58" s="253" t="str">
        <f t="shared" si="264"/>
        <v/>
      </c>
      <c r="AB58" s="253" t="str">
        <f t="shared" si="264"/>
        <v/>
      </c>
      <c r="AC58" s="253" t="str">
        <f t="shared" si="264"/>
        <v/>
      </c>
      <c r="AD58" s="253" t="str">
        <f t="shared" si="264"/>
        <v/>
      </c>
      <c r="AE58" s="254" t="str">
        <f t="shared" ref="AE58:AN58" si="265">IFERROR(RANK(U58,$U58:$AD58,0)+COUNTIF($U58:U58,U58)-1,"")</f>
        <v/>
      </c>
      <c r="AF58" s="254" t="str">
        <f t="shared" si="265"/>
        <v/>
      </c>
      <c r="AG58" s="254" t="str">
        <f t="shared" si="265"/>
        <v/>
      </c>
      <c r="AH58" s="254" t="str">
        <f t="shared" si="265"/>
        <v/>
      </c>
      <c r="AI58" s="254" t="str">
        <f t="shared" si="265"/>
        <v/>
      </c>
      <c r="AJ58" s="254" t="str">
        <f t="shared" si="265"/>
        <v/>
      </c>
      <c r="AK58" s="254" t="str">
        <f t="shared" si="265"/>
        <v/>
      </c>
      <c r="AL58" s="254" t="str">
        <f t="shared" si="265"/>
        <v/>
      </c>
      <c r="AM58" s="254" t="str">
        <f t="shared" si="265"/>
        <v/>
      </c>
      <c r="AN58" s="254" t="str">
        <f t="shared" si="265"/>
        <v/>
      </c>
      <c r="AO58" s="226" t="str">
        <f t="shared" ref="AO58:AX58" si="266">IFERROR(IF(AO$15="X",HLOOKUP(MATCH(SMALL($AE58:$AN58,AE$14),$AE58:$AN58,0),$AE$14:$AN$15,2),""),"")</f>
        <v/>
      </c>
      <c r="AP58" s="226" t="str">
        <f t="shared" si="266"/>
        <v/>
      </c>
      <c r="AQ58" s="226" t="str">
        <f t="shared" si="266"/>
        <v/>
      </c>
      <c r="AR58" s="226" t="str">
        <f t="shared" si="266"/>
        <v/>
      </c>
      <c r="AS58" s="226" t="str">
        <f t="shared" si="266"/>
        <v/>
      </c>
      <c r="AT58" s="226" t="str">
        <f t="shared" si="266"/>
        <v/>
      </c>
      <c r="AU58" s="226" t="str">
        <f t="shared" si="266"/>
        <v/>
      </c>
      <c r="AV58" s="226" t="str">
        <f t="shared" si="266"/>
        <v/>
      </c>
      <c r="AW58" s="226" t="str">
        <f t="shared" si="266"/>
        <v/>
      </c>
      <c r="AX58" s="226" t="str">
        <f t="shared" si="266"/>
        <v/>
      </c>
      <c r="AY58" s="299">
        <f t="shared" ref="AY58:BH58" si="267">IF(D58&lt;$R$16,D58,"")</f>
        <v>0</v>
      </c>
      <c r="AZ58" s="299">
        <f t="shared" si="267"/>
        <v>0</v>
      </c>
      <c r="BA58" s="299">
        <f t="shared" si="267"/>
        <v>0</v>
      </c>
      <c r="BB58" s="299">
        <f t="shared" si="267"/>
        <v>0</v>
      </c>
      <c r="BC58" s="299">
        <f t="shared" si="267"/>
        <v>0</v>
      </c>
      <c r="BD58" s="299">
        <f t="shared" si="267"/>
        <v>0</v>
      </c>
      <c r="BE58" s="299">
        <f t="shared" si="267"/>
        <v>0</v>
      </c>
      <c r="BF58" s="299">
        <f t="shared" si="267"/>
        <v>0</v>
      </c>
      <c r="BG58" s="299">
        <f t="shared" si="267"/>
        <v>0</v>
      </c>
      <c r="BH58" s="299">
        <f t="shared" si="267"/>
        <v>0</v>
      </c>
      <c r="BI58" s="225">
        <f t="shared" ref="BI58:BR58" si="268">IFERROR(RANK(AY58,$AY58:$BH58,0)+COUNTIF($AY58:AY58,AY58)-1,"")</f>
        <v>1</v>
      </c>
      <c r="BJ58" s="225">
        <f t="shared" si="268"/>
        <v>2</v>
      </c>
      <c r="BK58" s="225">
        <f t="shared" si="268"/>
        <v>3</v>
      </c>
      <c r="BL58" s="225">
        <f t="shared" si="268"/>
        <v>4</v>
      </c>
      <c r="BM58" s="225">
        <f t="shared" si="268"/>
        <v>5</v>
      </c>
      <c r="BN58" s="225">
        <f t="shared" si="268"/>
        <v>6</v>
      </c>
      <c r="BO58" s="225">
        <f t="shared" si="268"/>
        <v>7</v>
      </c>
      <c r="BP58" s="225">
        <f t="shared" si="268"/>
        <v>8</v>
      </c>
      <c r="BQ58" s="225">
        <f t="shared" si="268"/>
        <v>9</v>
      </c>
      <c r="BR58" s="225">
        <f t="shared" si="268"/>
        <v>10</v>
      </c>
      <c r="BS58" s="226">
        <f t="shared" ref="BS58:CB58" si="269">IFERROR(IF(BS$15="X",HLOOKUP(MATCH(SMALL($BI58:$BR58,BI$14),$BI58:$BR58,0),$BI$14:$BR$15,2,0),""),"")</f>
        <v>0</v>
      </c>
      <c r="BT58" s="226">
        <f t="shared" si="269"/>
        <v>0</v>
      </c>
      <c r="BU58" s="226">
        <f t="shared" si="269"/>
        <v>0</v>
      </c>
      <c r="BV58" s="226">
        <f t="shared" si="269"/>
        <v>0</v>
      </c>
      <c r="BW58" s="226">
        <f t="shared" si="269"/>
        <v>0</v>
      </c>
      <c r="BX58" s="226">
        <f t="shared" si="269"/>
        <v>0</v>
      </c>
      <c r="BY58" s="226">
        <f t="shared" si="269"/>
        <v>0</v>
      </c>
      <c r="BZ58" s="226">
        <f t="shared" si="269"/>
        <v>0</v>
      </c>
      <c r="CA58" s="226">
        <f t="shared" si="269"/>
        <v>0</v>
      </c>
      <c r="CB58" s="226">
        <f t="shared" si="269"/>
        <v>0</v>
      </c>
      <c r="CC58" s="257" t="str">
        <f t="shared" si="15"/>
        <v>Kompetensi dalam hal sudah tercapai.</v>
      </c>
      <c r="CD58" s="257" t="str">
        <f t="shared" si="16"/>
        <v>Kompetensi dalam hal 0 0 0 0 0 0 0 0 0 0 masih perlu ditingkatkan.</v>
      </c>
    </row>
    <row r="59" spans="1:82" ht="13.5" customHeight="1">
      <c r="A59" s="190"/>
      <c r="B59" s="208">
        <f>'DATA PESERTA DIDIK'!A49</f>
        <v>0</v>
      </c>
      <c r="C59" s="248">
        <f>'DATA PESERTA DIDIK'!D49</f>
        <v>0</v>
      </c>
      <c r="D59" s="297"/>
      <c r="E59" s="297"/>
      <c r="F59" s="297"/>
      <c r="G59" s="297"/>
      <c r="H59" s="297"/>
      <c r="I59" s="297"/>
      <c r="J59" s="297"/>
      <c r="K59" s="297"/>
      <c r="L59" s="297"/>
      <c r="M59" s="297"/>
      <c r="N59" s="252" t="str">
        <f t="shared" si="6"/>
        <v>-</v>
      </c>
      <c r="O59" s="298"/>
      <c r="P59" s="298"/>
      <c r="Q59" s="252" t="str">
        <f t="shared" si="7"/>
        <v>-</v>
      </c>
      <c r="R59" s="252" t="str">
        <f t="shared" si="8"/>
        <v>-</v>
      </c>
      <c r="S59" s="190"/>
      <c r="T59" s="190"/>
      <c r="U59" s="253" t="str">
        <f t="shared" ref="U59:AD59" si="270">IF(D59&gt;=$R$16,D59,"")</f>
        <v/>
      </c>
      <c r="V59" s="253" t="str">
        <f t="shared" si="270"/>
        <v/>
      </c>
      <c r="W59" s="253" t="str">
        <f t="shared" si="270"/>
        <v/>
      </c>
      <c r="X59" s="253" t="str">
        <f t="shared" si="270"/>
        <v/>
      </c>
      <c r="Y59" s="253" t="str">
        <f t="shared" si="270"/>
        <v/>
      </c>
      <c r="Z59" s="253" t="str">
        <f t="shared" si="270"/>
        <v/>
      </c>
      <c r="AA59" s="253" t="str">
        <f t="shared" si="270"/>
        <v/>
      </c>
      <c r="AB59" s="253" t="str">
        <f t="shared" si="270"/>
        <v/>
      </c>
      <c r="AC59" s="253" t="str">
        <f t="shared" si="270"/>
        <v/>
      </c>
      <c r="AD59" s="253" t="str">
        <f t="shared" si="270"/>
        <v/>
      </c>
      <c r="AE59" s="254" t="str">
        <f t="shared" ref="AE59:AN59" si="271">IFERROR(RANK(U59,$U59:$AD59,0)+COUNTIF($U59:U59,U59)-1,"")</f>
        <v/>
      </c>
      <c r="AF59" s="254" t="str">
        <f t="shared" si="271"/>
        <v/>
      </c>
      <c r="AG59" s="254" t="str">
        <f t="shared" si="271"/>
        <v/>
      </c>
      <c r="AH59" s="254" t="str">
        <f t="shared" si="271"/>
        <v/>
      </c>
      <c r="AI59" s="254" t="str">
        <f t="shared" si="271"/>
        <v/>
      </c>
      <c r="AJ59" s="254" t="str">
        <f t="shared" si="271"/>
        <v/>
      </c>
      <c r="AK59" s="254" t="str">
        <f t="shared" si="271"/>
        <v/>
      </c>
      <c r="AL59" s="254" t="str">
        <f t="shared" si="271"/>
        <v/>
      </c>
      <c r="AM59" s="254" t="str">
        <f t="shared" si="271"/>
        <v/>
      </c>
      <c r="AN59" s="254" t="str">
        <f t="shared" si="271"/>
        <v/>
      </c>
      <c r="AO59" s="226" t="str">
        <f t="shared" ref="AO59:AX59" si="272">IFERROR(IF(AO$15="X",HLOOKUP(MATCH(SMALL($AE59:$AN59,AE$14),$AE59:$AN59,0),$AE$14:$AN$15,2),""),"")</f>
        <v/>
      </c>
      <c r="AP59" s="226" t="str">
        <f t="shared" si="272"/>
        <v/>
      </c>
      <c r="AQ59" s="226" t="str">
        <f t="shared" si="272"/>
        <v/>
      </c>
      <c r="AR59" s="226" t="str">
        <f t="shared" si="272"/>
        <v/>
      </c>
      <c r="AS59" s="226" t="str">
        <f t="shared" si="272"/>
        <v/>
      </c>
      <c r="AT59" s="226" t="str">
        <f t="shared" si="272"/>
        <v/>
      </c>
      <c r="AU59" s="226" t="str">
        <f t="shared" si="272"/>
        <v/>
      </c>
      <c r="AV59" s="226" t="str">
        <f t="shared" si="272"/>
        <v/>
      </c>
      <c r="AW59" s="226" t="str">
        <f t="shared" si="272"/>
        <v/>
      </c>
      <c r="AX59" s="226" t="str">
        <f t="shared" si="272"/>
        <v/>
      </c>
      <c r="AY59" s="299">
        <f t="shared" ref="AY59:BH59" si="273">IF(D59&lt;$R$16,D59,"")</f>
        <v>0</v>
      </c>
      <c r="AZ59" s="299">
        <f t="shared" si="273"/>
        <v>0</v>
      </c>
      <c r="BA59" s="299">
        <f t="shared" si="273"/>
        <v>0</v>
      </c>
      <c r="BB59" s="299">
        <f t="shared" si="273"/>
        <v>0</v>
      </c>
      <c r="BC59" s="299">
        <f t="shared" si="273"/>
        <v>0</v>
      </c>
      <c r="BD59" s="299">
        <f t="shared" si="273"/>
        <v>0</v>
      </c>
      <c r="BE59" s="299">
        <f t="shared" si="273"/>
        <v>0</v>
      </c>
      <c r="BF59" s="299">
        <f t="shared" si="273"/>
        <v>0</v>
      </c>
      <c r="BG59" s="299">
        <f t="shared" si="273"/>
        <v>0</v>
      </c>
      <c r="BH59" s="299">
        <f t="shared" si="273"/>
        <v>0</v>
      </c>
      <c r="BI59" s="225">
        <f t="shared" ref="BI59:BR59" si="274">IFERROR(RANK(AY59,$AY59:$BH59,0)+COUNTIF($AY59:AY59,AY59)-1,"")</f>
        <v>1</v>
      </c>
      <c r="BJ59" s="225">
        <f t="shared" si="274"/>
        <v>2</v>
      </c>
      <c r="BK59" s="225">
        <f t="shared" si="274"/>
        <v>3</v>
      </c>
      <c r="BL59" s="225">
        <f t="shared" si="274"/>
        <v>4</v>
      </c>
      <c r="BM59" s="225">
        <f t="shared" si="274"/>
        <v>5</v>
      </c>
      <c r="BN59" s="225">
        <f t="shared" si="274"/>
        <v>6</v>
      </c>
      <c r="BO59" s="225">
        <f t="shared" si="274"/>
        <v>7</v>
      </c>
      <c r="BP59" s="225">
        <f t="shared" si="274"/>
        <v>8</v>
      </c>
      <c r="BQ59" s="225">
        <f t="shared" si="274"/>
        <v>9</v>
      </c>
      <c r="BR59" s="225">
        <f t="shared" si="274"/>
        <v>10</v>
      </c>
      <c r="BS59" s="226">
        <f t="shared" ref="BS59:CB59" si="275">IFERROR(IF(BS$15="X",HLOOKUP(MATCH(SMALL($BI59:$BR59,BI$14),$BI59:$BR59,0),$BI$14:$BR$15,2,0),""),"")</f>
        <v>0</v>
      </c>
      <c r="BT59" s="226">
        <f t="shared" si="275"/>
        <v>0</v>
      </c>
      <c r="BU59" s="226">
        <f t="shared" si="275"/>
        <v>0</v>
      </c>
      <c r="BV59" s="226">
        <f t="shared" si="275"/>
        <v>0</v>
      </c>
      <c r="BW59" s="226">
        <f t="shared" si="275"/>
        <v>0</v>
      </c>
      <c r="BX59" s="226">
        <f t="shared" si="275"/>
        <v>0</v>
      </c>
      <c r="BY59" s="226">
        <f t="shared" si="275"/>
        <v>0</v>
      </c>
      <c r="BZ59" s="226">
        <f t="shared" si="275"/>
        <v>0</v>
      </c>
      <c r="CA59" s="226">
        <f t="shared" si="275"/>
        <v>0</v>
      </c>
      <c r="CB59" s="226">
        <f t="shared" si="275"/>
        <v>0</v>
      </c>
      <c r="CC59" s="257" t="str">
        <f t="shared" si="15"/>
        <v>Kompetensi dalam hal sudah tercapai.</v>
      </c>
      <c r="CD59" s="257" t="str">
        <f t="shared" si="16"/>
        <v>Kompetensi dalam hal 0 0 0 0 0 0 0 0 0 0 masih perlu ditingkatkan.</v>
      </c>
    </row>
    <row r="60" spans="1:82" ht="13.5" customHeight="1">
      <c r="A60" s="190"/>
      <c r="B60" s="208">
        <f>'DATA PESERTA DIDIK'!A50</f>
        <v>0</v>
      </c>
      <c r="C60" s="248">
        <f>'DATA PESERTA DIDIK'!D50</f>
        <v>0</v>
      </c>
      <c r="D60" s="297"/>
      <c r="E60" s="297"/>
      <c r="F60" s="297"/>
      <c r="G60" s="297"/>
      <c r="H60" s="297"/>
      <c r="I60" s="297"/>
      <c r="J60" s="297"/>
      <c r="K60" s="297"/>
      <c r="L60" s="297"/>
      <c r="M60" s="297"/>
      <c r="N60" s="252" t="str">
        <f t="shared" si="6"/>
        <v>-</v>
      </c>
      <c r="O60" s="298"/>
      <c r="P60" s="298"/>
      <c r="Q60" s="252" t="str">
        <f t="shared" si="7"/>
        <v>-</v>
      </c>
      <c r="R60" s="252" t="str">
        <f t="shared" si="8"/>
        <v>-</v>
      </c>
      <c r="S60" s="190"/>
      <c r="T60" s="190"/>
      <c r="U60" s="253" t="str">
        <f t="shared" ref="U60:AD60" si="276">IF(D60&gt;=$R$16,D60,"")</f>
        <v/>
      </c>
      <c r="V60" s="253" t="str">
        <f t="shared" si="276"/>
        <v/>
      </c>
      <c r="W60" s="253" t="str">
        <f t="shared" si="276"/>
        <v/>
      </c>
      <c r="X60" s="253" t="str">
        <f t="shared" si="276"/>
        <v/>
      </c>
      <c r="Y60" s="253" t="str">
        <f t="shared" si="276"/>
        <v/>
      </c>
      <c r="Z60" s="253" t="str">
        <f t="shared" si="276"/>
        <v/>
      </c>
      <c r="AA60" s="253" t="str">
        <f t="shared" si="276"/>
        <v/>
      </c>
      <c r="AB60" s="253" t="str">
        <f t="shared" si="276"/>
        <v/>
      </c>
      <c r="AC60" s="253" t="str">
        <f t="shared" si="276"/>
        <v/>
      </c>
      <c r="AD60" s="253" t="str">
        <f t="shared" si="276"/>
        <v/>
      </c>
      <c r="AE60" s="254" t="str">
        <f t="shared" ref="AE60:AN60" si="277">IFERROR(RANK(U60,$U60:$AD60,0)+COUNTIF($U60:U60,U60)-1,"")</f>
        <v/>
      </c>
      <c r="AF60" s="254" t="str">
        <f t="shared" si="277"/>
        <v/>
      </c>
      <c r="AG60" s="254" t="str">
        <f t="shared" si="277"/>
        <v/>
      </c>
      <c r="AH60" s="254" t="str">
        <f t="shared" si="277"/>
        <v/>
      </c>
      <c r="AI60" s="254" t="str">
        <f t="shared" si="277"/>
        <v/>
      </c>
      <c r="AJ60" s="254" t="str">
        <f t="shared" si="277"/>
        <v/>
      </c>
      <c r="AK60" s="254" t="str">
        <f t="shared" si="277"/>
        <v/>
      </c>
      <c r="AL60" s="254" t="str">
        <f t="shared" si="277"/>
        <v/>
      </c>
      <c r="AM60" s="254" t="str">
        <f t="shared" si="277"/>
        <v/>
      </c>
      <c r="AN60" s="254" t="str">
        <f t="shared" si="277"/>
        <v/>
      </c>
      <c r="AO60" s="226" t="str">
        <f t="shared" ref="AO60:AX60" si="278">IFERROR(IF(AO$15="X",HLOOKUP(MATCH(SMALL($AE60:$AN60,AE$14),$AE60:$AN60,0),$AE$14:$AN$15,2),""),"")</f>
        <v/>
      </c>
      <c r="AP60" s="226" t="str">
        <f t="shared" si="278"/>
        <v/>
      </c>
      <c r="AQ60" s="226" t="str">
        <f t="shared" si="278"/>
        <v/>
      </c>
      <c r="AR60" s="226" t="str">
        <f t="shared" si="278"/>
        <v/>
      </c>
      <c r="AS60" s="226" t="str">
        <f t="shared" si="278"/>
        <v/>
      </c>
      <c r="AT60" s="226" t="str">
        <f t="shared" si="278"/>
        <v/>
      </c>
      <c r="AU60" s="226" t="str">
        <f t="shared" si="278"/>
        <v/>
      </c>
      <c r="AV60" s="226" t="str">
        <f t="shared" si="278"/>
        <v/>
      </c>
      <c r="AW60" s="226" t="str">
        <f t="shared" si="278"/>
        <v/>
      </c>
      <c r="AX60" s="226" t="str">
        <f t="shared" si="278"/>
        <v/>
      </c>
      <c r="AY60" s="299">
        <f t="shared" ref="AY60:BH60" si="279">IF(D60&lt;$R$16,D60,"")</f>
        <v>0</v>
      </c>
      <c r="AZ60" s="299">
        <f t="shared" si="279"/>
        <v>0</v>
      </c>
      <c r="BA60" s="299">
        <f t="shared" si="279"/>
        <v>0</v>
      </c>
      <c r="BB60" s="299">
        <f t="shared" si="279"/>
        <v>0</v>
      </c>
      <c r="BC60" s="299">
        <f t="shared" si="279"/>
        <v>0</v>
      </c>
      <c r="BD60" s="299">
        <f t="shared" si="279"/>
        <v>0</v>
      </c>
      <c r="BE60" s="299">
        <f t="shared" si="279"/>
        <v>0</v>
      </c>
      <c r="BF60" s="299">
        <f t="shared" si="279"/>
        <v>0</v>
      </c>
      <c r="BG60" s="299">
        <f t="shared" si="279"/>
        <v>0</v>
      </c>
      <c r="BH60" s="299">
        <f t="shared" si="279"/>
        <v>0</v>
      </c>
      <c r="BI60" s="225">
        <f t="shared" ref="BI60:BR60" si="280">IFERROR(RANK(AY60,$AY60:$BH60,0)+COUNTIF($AY60:AY60,AY60)-1,"")</f>
        <v>1</v>
      </c>
      <c r="BJ60" s="225">
        <f t="shared" si="280"/>
        <v>2</v>
      </c>
      <c r="BK60" s="225">
        <f t="shared" si="280"/>
        <v>3</v>
      </c>
      <c r="BL60" s="225">
        <f t="shared" si="280"/>
        <v>4</v>
      </c>
      <c r="BM60" s="225">
        <f t="shared" si="280"/>
        <v>5</v>
      </c>
      <c r="BN60" s="225">
        <f t="shared" si="280"/>
        <v>6</v>
      </c>
      <c r="BO60" s="225">
        <f t="shared" si="280"/>
        <v>7</v>
      </c>
      <c r="BP60" s="225">
        <f t="shared" si="280"/>
        <v>8</v>
      </c>
      <c r="BQ60" s="225">
        <f t="shared" si="280"/>
        <v>9</v>
      </c>
      <c r="BR60" s="225">
        <f t="shared" si="280"/>
        <v>10</v>
      </c>
      <c r="BS60" s="226">
        <f t="shared" ref="BS60:CB60" si="281">IFERROR(IF(BS$15="X",HLOOKUP(MATCH(SMALL($BI60:$BR60,BI$14),$BI60:$BR60,0),$BI$14:$BR$15,2,0),""),"")</f>
        <v>0</v>
      </c>
      <c r="BT60" s="226">
        <f t="shared" si="281"/>
        <v>0</v>
      </c>
      <c r="BU60" s="226">
        <f t="shared" si="281"/>
        <v>0</v>
      </c>
      <c r="BV60" s="226">
        <f t="shared" si="281"/>
        <v>0</v>
      </c>
      <c r="BW60" s="226">
        <f t="shared" si="281"/>
        <v>0</v>
      </c>
      <c r="BX60" s="226">
        <f t="shared" si="281"/>
        <v>0</v>
      </c>
      <c r="BY60" s="226">
        <f t="shared" si="281"/>
        <v>0</v>
      </c>
      <c r="BZ60" s="226">
        <f t="shared" si="281"/>
        <v>0</v>
      </c>
      <c r="CA60" s="226">
        <f t="shared" si="281"/>
        <v>0</v>
      </c>
      <c r="CB60" s="226">
        <f t="shared" si="281"/>
        <v>0</v>
      </c>
      <c r="CC60" s="257" t="str">
        <f t="shared" si="15"/>
        <v>Kompetensi dalam hal sudah tercapai.</v>
      </c>
      <c r="CD60" s="257" t="str">
        <f t="shared" si="16"/>
        <v>Kompetensi dalam hal 0 0 0 0 0 0 0 0 0 0 masih perlu ditingkatkan.</v>
      </c>
    </row>
    <row r="61" spans="1:82" ht="13.5" customHeight="1">
      <c r="A61" s="190"/>
      <c r="B61" s="208">
        <f>'DATA PESERTA DIDIK'!A51</f>
        <v>0</v>
      </c>
      <c r="C61" s="248">
        <f>'DATA PESERTA DIDIK'!D51</f>
        <v>0</v>
      </c>
      <c r="D61" s="297"/>
      <c r="E61" s="297"/>
      <c r="F61" s="297"/>
      <c r="G61" s="297"/>
      <c r="H61" s="297"/>
      <c r="I61" s="297"/>
      <c r="J61" s="297"/>
      <c r="K61" s="297"/>
      <c r="L61" s="297"/>
      <c r="M61" s="297"/>
      <c r="N61" s="252" t="str">
        <f t="shared" si="6"/>
        <v>-</v>
      </c>
      <c r="O61" s="298"/>
      <c r="P61" s="298"/>
      <c r="Q61" s="252" t="str">
        <f t="shared" si="7"/>
        <v>-</v>
      </c>
      <c r="R61" s="252" t="str">
        <f t="shared" si="8"/>
        <v>-</v>
      </c>
      <c r="S61" s="190"/>
      <c r="T61" s="190"/>
      <c r="U61" s="253" t="str">
        <f t="shared" ref="U61:AD61" si="282">IF(D61&gt;=$R$16,D61,"")</f>
        <v/>
      </c>
      <c r="V61" s="253" t="str">
        <f t="shared" si="282"/>
        <v/>
      </c>
      <c r="W61" s="253" t="str">
        <f t="shared" si="282"/>
        <v/>
      </c>
      <c r="X61" s="253" t="str">
        <f t="shared" si="282"/>
        <v/>
      </c>
      <c r="Y61" s="253" t="str">
        <f t="shared" si="282"/>
        <v/>
      </c>
      <c r="Z61" s="253" t="str">
        <f t="shared" si="282"/>
        <v/>
      </c>
      <c r="AA61" s="253" t="str">
        <f t="shared" si="282"/>
        <v/>
      </c>
      <c r="AB61" s="253" t="str">
        <f t="shared" si="282"/>
        <v/>
      </c>
      <c r="AC61" s="253" t="str">
        <f t="shared" si="282"/>
        <v/>
      </c>
      <c r="AD61" s="253" t="str">
        <f t="shared" si="282"/>
        <v/>
      </c>
      <c r="AE61" s="254" t="str">
        <f t="shared" ref="AE61:AN61" si="283">IFERROR(RANK(U61,$U61:$AD61,0)+COUNTIF($U61:U61,U61)-1,"")</f>
        <v/>
      </c>
      <c r="AF61" s="254" t="str">
        <f t="shared" si="283"/>
        <v/>
      </c>
      <c r="AG61" s="254" t="str">
        <f t="shared" si="283"/>
        <v/>
      </c>
      <c r="AH61" s="254" t="str">
        <f t="shared" si="283"/>
        <v/>
      </c>
      <c r="AI61" s="254" t="str">
        <f t="shared" si="283"/>
        <v/>
      </c>
      <c r="AJ61" s="254" t="str">
        <f t="shared" si="283"/>
        <v/>
      </c>
      <c r="AK61" s="254" t="str">
        <f t="shared" si="283"/>
        <v/>
      </c>
      <c r="AL61" s="254" t="str">
        <f t="shared" si="283"/>
        <v/>
      </c>
      <c r="AM61" s="254" t="str">
        <f t="shared" si="283"/>
        <v/>
      </c>
      <c r="AN61" s="254" t="str">
        <f t="shared" si="283"/>
        <v/>
      </c>
      <c r="AO61" s="226" t="str">
        <f t="shared" ref="AO61:AX61" si="284">IFERROR(IF(AO$15="X",HLOOKUP(MATCH(SMALL($AE61:$AN61,AE$14),$AE61:$AN61,0),$AE$14:$AN$15,2),""),"")</f>
        <v/>
      </c>
      <c r="AP61" s="226" t="str">
        <f t="shared" si="284"/>
        <v/>
      </c>
      <c r="AQ61" s="226" t="str">
        <f t="shared" si="284"/>
        <v/>
      </c>
      <c r="AR61" s="226" t="str">
        <f t="shared" si="284"/>
        <v/>
      </c>
      <c r="AS61" s="226" t="str">
        <f t="shared" si="284"/>
        <v/>
      </c>
      <c r="AT61" s="226" t="str">
        <f t="shared" si="284"/>
        <v/>
      </c>
      <c r="AU61" s="226" t="str">
        <f t="shared" si="284"/>
        <v/>
      </c>
      <c r="AV61" s="226" t="str">
        <f t="shared" si="284"/>
        <v/>
      </c>
      <c r="AW61" s="226" t="str">
        <f t="shared" si="284"/>
        <v/>
      </c>
      <c r="AX61" s="226" t="str">
        <f t="shared" si="284"/>
        <v/>
      </c>
      <c r="AY61" s="299">
        <f t="shared" ref="AY61:BH61" si="285">IF(D61&lt;$R$16,D61,"")</f>
        <v>0</v>
      </c>
      <c r="AZ61" s="299">
        <f t="shared" si="285"/>
        <v>0</v>
      </c>
      <c r="BA61" s="299">
        <f t="shared" si="285"/>
        <v>0</v>
      </c>
      <c r="BB61" s="299">
        <f t="shared" si="285"/>
        <v>0</v>
      </c>
      <c r="BC61" s="299">
        <f t="shared" si="285"/>
        <v>0</v>
      </c>
      <c r="BD61" s="299">
        <f t="shared" si="285"/>
        <v>0</v>
      </c>
      <c r="BE61" s="299">
        <f t="shared" si="285"/>
        <v>0</v>
      </c>
      <c r="BF61" s="299">
        <f t="shared" si="285"/>
        <v>0</v>
      </c>
      <c r="BG61" s="299">
        <f t="shared" si="285"/>
        <v>0</v>
      </c>
      <c r="BH61" s="299">
        <f t="shared" si="285"/>
        <v>0</v>
      </c>
      <c r="BI61" s="225">
        <f t="shared" ref="BI61:BR61" si="286">IFERROR(RANK(AY61,$AY61:$BH61,0)+COUNTIF($AY61:AY61,AY61)-1,"")</f>
        <v>1</v>
      </c>
      <c r="BJ61" s="225">
        <f t="shared" si="286"/>
        <v>2</v>
      </c>
      <c r="BK61" s="225">
        <f t="shared" si="286"/>
        <v>3</v>
      </c>
      <c r="BL61" s="225">
        <f t="shared" si="286"/>
        <v>4</v>
      </c>
      <c r="BM61" s="225">
        <f t="shared" si="286"/>
        <v>5</v>
      </c>
      <c r="BN61" s="225">
        <f t="shared" si="286"/>
        <v>6</v>
      </c>
      <c r="BO61" s="225">
        <f t="shared" si="286"/>
        <v>7</v>
      </c>
      <c r="BP61" s="225">
        <f t="shared" si="286"/>
        <v>8</v>
      </c>
      <c r="BQ61" s="225">
        <f t="shared" si="286"/>
        <v>9</v>
      </c>
      <c r="BR61" s="225">
        <f t="shared" si="286"/>
        <v>10</v>
      </c>
      <c r="BS61" s="226">
        <f t="shared" ref="BS61:CB61" si="287">IFERROR(IF(BS$15="X",HLOOKUP(MATCH(SMALL($BI61:$BR61,BI$14),$BI61:$BR61,0),$BI$14:$BR$15,2,0),""),"")</f>
        <v>0</v>
      </c>
      <c r="BT61" s="226">
        <f t="shared" si="287"/>
        <v>0</v>
      </c>
      <c r="BU61" s="226">
        <f t="shared" si="287"/>
        <v>0</v>
      </c>
      <c r="BV61" s="226">
        <f t="shared" si="287"/>
        <v>0</v>
      </c>
      <c r="BW61" s="226">
        <f t="shared" si="287"/>
        <v>0</v>
      </c>
      <c r="BX61" s="226">
        <f t="shared" si="287"/>
        <v>0</v>
      </c>
      <c r="BY61" s="226">
        <f t="shared" si="287"/>
        <v>0</v>
      </c>
      <c r="BZ61" s="226">
        <f t="shared" si="287"/>
        <v>0</v>
      </c>
      <c r="CA61" s="226">
        <f t="shared" si="287"/>
        <v>0</v>
      </c>
      <c r="CB61" s="226">
        <f t="shared" si="287"/>
        <v>0</v>
      </c>
      <c r="CC61" s="257" t="str">
        <f t="shared" si="15"/>
        <v>Kompetensi dalam hal sudah tercapai.</v>
      </c>
      <c r="CD61" s="257" t="str">
        <f t="shared" si="16"/>
        <v>Kompetensi dalam hal 0 0 0 0 0 0 0 0 0 0 masih perlu ditingkatkan.</v>
      </c>
    </row>
    <row r="62" spans="1:82" ht="13.5" customHeight="1">
      <c r="A62" s="190"/>
      <c r="B62" s="208">
        <f>'DATA PESERTA DIDIK'!A52</f>
        <v>0</v>
      </c>
      <c r="C62" s="248">
        <f>'DATA PESERTA DIDIK'!D52</f>
        <v>0</v>
      </c>
      <c r="D62" s="297"/>
      <c r="E62" s="297"/>
      <c r="F62" s="297"/>
      <c r="G62" s="297"/>
      <c r="H62" s="297"/>
      <c r="I62" s="297"/>
      <c r="J62" s="297"/>
      <c r="K62" s="297"/>
      <c r="L62" s="297"/>
      <c r="M62" s="297"/>
      <c r="N62" s="252" t="str">
        <f t="shared" si="6"/>
        <v>-</v>
      </c>
      <c r="O62" s="298"/>
      <c r="P62" s="298"/>
      <c r="Q62" s="252" t="str">
        <f t="shared" si="7"/>
        <v>-</v>
      </c>
      <c r="R62" s="252" t="str">
        <f t="shared" si="8"/>
        <v>-</v>
      </c>
      <c r="S62" s="190"/>
      <c r="T62" s="190"/>
      <c r="U62" s="253" t="str">
        <f t="shared" ref="U62:AD62" si="288">IF(D62&gt;=$R$16,D62,"")</f>
        <v/>
      </c>
      <c r="V62" s="253" t="str">
        <f t="shared" si="288"/>
        <v/>
      </c>
      <c r="W62" s="253" t="str">
        <f t="shared" si="288"/>
        <v/>
      </c>
      <c r="X62" s="253" t="str">
        <f t="shared" si="288"/>
        <v/>
      </c>
      <c r="Y62" s="253" t="str">
        <f t="shared" si="288"/>
        <v/>
      </c>
      <c r="Z62" s="253" t="str">
        <f t="shared" si="288"/>
        <v/>
      </c>
      <c r="AA62" s="253" t="str">
        <f t="shared" si="288"/>
        <v/>
      </c>
      <c r="AB62" s="253" t="str">
        <f t="shared" si="288"/>
        <v/>
      </c>
      <c r="AC62" s="253" t="str">
        <f t="shared" si="288"/>
        <v/>
      </c>
      <c r="AD62" s="253" t="str">
        <f t="shared" si="288"/>
        <v/>
      </c>
      <c r="AE62" s="254" t="str">
        <f t="shared" ref="AE62:AN62" si="289">IFERROR(RANK(U62,$U62:$AD62,0)+COUNTIF($U62:U62,U62)-1,"")</f>
        <v/>
      </c>
      <c r="AF62" s="254" t="str">
        <f t="shared" si="289"/>
        <v/>
      </c>
      <c r="AG62" s="254" t="str">
        <f t="shared" si="289"/>
        <v/>
      </c>
      <c r="AH62" s="254" t="str">
        <f t="shared" si="289"/>
        <v/>
      </c>
      <c r="AI62" s="254" t="str">
        <f t="shared" si="289"/>
        <v/>
      </c>
      <c r="AJ62" s="254" t="str">
        <f t="shared" si="289"/>
        <v/>
      </c>
      <c r="AK62" s="254" t="str">
        <f t="shared" si="289"/>
        <v/>
      </c>
      <c r="AL62" s="254" t="str">
        <f t="shared" si="289"/>
        <v/>
      </c>
      <c r="AM62" s="254" t="str">
        <f t="shared" si="289"/>
        <v/>
      </c>
      <c r="AN62" s="254" t="str">
        <f t="shared" si="289"/>
        <v/>
      </c>
      <c r="AO62" s="226" t="str">
        <f t="shared" ref="AO62:AX62" si="290">IFERROR(IF(AO$15="X",HLOOKUP(MATCH(SMALL($AE62:$AN62,AE$14),$AE62:$AN62,0),$AE$14:$AN$15,2),""),"")</f>
        <v/>
      </c>
      <c r="AP62" s="226" t="str">
        <f t="shared" si="290"/>
        <v/>
      </c>
      <c r="AQ62" s="226" t="str">
        <f t="shared" si="290"/>
        <v/>
      </c>
      <c r="AR62" s="226" t="str">
        <f t="shared" si="290"/>
        <v/>
      </c>
      <c r="AS62" s="226" t="str">
        <f t="shared" si="290"/>
        <v/>
      </c>
      <c r="AT62" s="226" t="str">
        <f t="shared" si="290"/>
        <v/>
      </c>
      <c r="AU62" s="226" t="str">
        <f t="shared" si="290"/>
        <v/>
      </c>
      <c r="AV62" s="226" t="str">
        <f t="shared" si="290"/>
        <v/>
      </c>
      <c r="AW62" s="226" t="str">
        <f t="shared" si="290"/>
        <v/>
      </c>
      <c r="AX62" s="226" t="str">
        <f t="shared" si="290"/>
        <v/>
      </c>
      <c r="AY62" s="299">
        <f t="shared" ref="AY62:BH62" si="291">IF(D62&lt;$R$16,D62,"")</f>
        <v>0</v>
      </c>
      <c r="AZ62" s="299">
        <f t="shared" si="291"/>
        <v>0</v>
      </c>
      <c r="BA62" s="299">
        <f t="shared" si="291"/>
        <v>0</v>
      </c>
      <c r="BB62" s="299">
        <f t="shared" si="291"/>
        <v>0</v>
      </c>
      <c r="BC62" s="299">
        <f t="shared" si="291"/>
        <v>0</v>
      </c>
      <c r="BD62" s="299">
        <f t="shared" si="291"/>
        <v>0</v>
      </c>
      <c r="BE62" s="299">
        <f t="shared" si="291"/>
        <v>0</v>
      </c>
      <c r="BF62" s="299">
        <f t="shared" si="291"/>
        <v>0</v>
      </c>
      <c r="BG62" s="299">
        <f t="shared" si="291"/>
        <v>0</v>
      </c>
      <c r="BH62" s="299">
        <f t="shared" si="291"/>
        <v>0</v>
      </c>
      <c r="BI62" s="225">
        <f t="shared" ref="BI62:BR62" si="292">IFERROR(RANK(AY62,$AY62:$BH62,0)+COUNTIF($AY62:AY62,AY62)-1,"")</f>
        <v>1</v>
      </c>
      <c r="BJ62" s="225">
        <f t="shared" si="292"/>
        <v>2</v>
      </c>
      <c r="BK62" s="225">
        <f t="shared" si="292"/>
        <v>3</v>
      </c>
      <c r="BL62" s="225">
        <f t="shared" si="292"/>
        <v>4</v>
      </c>
      <c r="BM62" s="225">
        <f t="shared" si="292"/>
        <v>5</v>
      </c>
      <c r="BN62" s="225">
        <f t="shared" si="292"/>
        <v>6</v>
      </c>
      <c r="BO62" s="225">
        <f t="shared" si="292"/>
        <v>7</v>
      </c>
      <c r="BP62" s="225">
        <f t="shared" si="292"/>
        <v>8</v>
      </c>
      <c r="BQ62" s="225">
        <f t="shared" si="292"/>
        <v>9</v>
      </c>
      <c r="BR62" s="225">
        <f t="shared" si="292"/>
        <v>10</v>
      </c>
      <c r="BS62" s="226">
        <f t="shared" ref="BS62:CB62" si="293">IFERROR(IF(BS$15="X",HLOOKUP(MATCH(SMALL($BI62:$BR62,BI$14),$BI62:$BR62,0),$BI$14:$BR$15,2,0),""),"")</f>
        <v>0</v>
      </c>
      <c r="BT62" s="226">
        <f t="shared" si="293"/>
        <v>0</v>
      </c>
      <c r="BU62" s="226">
        <f t="shared" si="293"/>
        <v>0</v>
      </c>
      <c r="BV62" s="226">
        <f t="shared" si="293"/>
        <v>0</v>
      </c>
      <c r="BW62" s="226">
        <f t="shared" si="293"/>
        <v>0</v>
      </c>
      <c r="BX62" s="226">
        <f t="shared" si="293"/>
        <v>0</v>
      </c>
      <c r="BY62" s="226">
        <f t="shared" si="293"/>
        <v>0</v>
      </c>
      <c r="BZ62" s="226">
        <f t="shared" si="293"/>
        <v>0</v>
      </c>
      <c r="CA62" s="226">
        <f t="shared" si="293"/>
        <v>0</v>
      </c>
      <c r="CB62" s="226">
        <f t="shared" si="293"/>
        <v>0</v>
      </c>
      <c r="CC62" s="257" t="str">
        <f t="shared" si="15"/>
        <v>Kompetensi dalam hal sudah tercapai.</v>
      </c>
      <c r="CD62" s="257" t="str">
        <f t="shared" si="16"/>
        <v>Kompetensi dalam hal 0 0 0 0 0 0 0 0 0 0 masih perlu ditingkatkan.</v>
      </c>
    </row>
    <row r="63" spans="1:82" ht="13.5" customHeight="1">
      <c r="A63" s="190"/>
      <c r="B63" s="208">
        <f>'DATA PESERTA DIDIK'!A53</f>
        <v>0</v>
      </c>
      <c r="C63" s="248">
        <f>'DATA PESERTA DIDIK'!D53</f>
        <v>0</v>
      </c>
      <c r="D63" s="297"/>
      <c r="E63" s="297"/>
      <c r="F63" s="297"/>
      <c r="G63" s="297"/>
      <c r="H63" s="297"/>
      <c r="I63" s="297"/>
      <c r="J63" s="297"/>
      <c r="K63" s="297"/>
      <c r="L63" s="297"/>
      <c r="M63" s="297"/>
      <c r="N63" s="252" t="str">
        <f t="shared" si="6"/>
        <v>-</v>
      </c>
      <c r="O63" s="298"/>
      <c r="P63" s="298"/>
      <c r="Q63" s="252" t="str">
        <f t="shared" si="7"/>
        <v>-</v>
      </c>
      <c r="R63" s="252" t="str">
        <f t="shared" si="8"/>
        <v>-</v>
      </c>
      <c r="S63" s="190"/>
      <c r="T63" s="190"/>
      <c r="U63" s="253" t="str">
        <f t="shared" ref="U63:AD63" si="294">IF(D63&gt;=$R$16,D63,"")</f>
        <v/>
      </c>
      <c r="V63" s="253" t="str">
        <f t="shared" si="294"/>
        <v/>
      </c>
      <c r="W63" s="253" t="str">
        <f t="shared" si="294"/>
        <v/>
      </c>
      <c r="X63" s="253" t="str">
        <f t="shared" si="294"/>
        <v/>
      </c>
      <c r="Y63" s="253" t="str">
        <f t="shared" si="294"/>
        <v/>
      </c>
      <c r="Z63" s="253" t="str">
        <f t="shared" si="294"/>
        <v/>
      </c>
      <c r="AA63" s="253" t="str">
        <f t="shared" si="294"/>
        <v/>
      </c>
      <c r="AB63" s="253" t="str">
        <f t="shared" si="294"/>
        <v/>
      </c>
      <c r="AC63" s="253" t="str">
        <f t="shared" si="294"/>
        <v/>
      </c>
      <c r="AD63" s="253" t="str">
        <f t="shared" si="294"/>
        <v/>
      </c>
      <c r="AE63" s="254" t="str">
        <f t="shared" ref="AE63:AN63" si="295">IFERROR(RANK(U63,$U63:$AD63,0)+COUNTIF($U63:U63,U63)-1,"")</f>
        <v/>
      </c>
      <c r="AF63" s="254" t="str">
        <f t="shared" si="295"/>
        <v/>
      </c>
      <c r="AG63" s="254" t="str">
        <f t="shared" si="295"/>
        <v/>
      </c>
      <c r="AH63" s="254" t="str">
        <f t="shared" si="295"/>
        <v/>
      </c>
      <c r="AI63" s="254" t="str">
        <f t="shared" si="295"/>
        <v/>
      </c>
      <c r="AJ63" s="254" t="str">
        <f t="shared" si="295"/>
        <v/>
      </c>
      <c r="AK63" s="254" t="str">
        <f t="shared" si="295"/>
        <v/>
      </c>
      <c r="AL63" s="254" t="str">
        <f t="shared" si="295"/>
        <v/>
      </c>
      <c r="AM63" s="254" t="str">
        <f t="shared" si="295"/>
        <v/>
      </c>
      <c r="AN63" s="254" t="str">
        <f t="shared" si="295"/>
        <v/>
      </c>
      <c r="AO63" s="226" t="str">
        <f t="shared" ref="AO63:AX63" si="296">IFERROR(IF(AO$15="X",HLOOKUP(MATCH(SMALL($AE63:$AN63,AE$14),$AE63:$AN63,0),$AE$14:$AN$15,2),""),"")</f>
        <v/>
      </c>
      <c r="AP63" s="226" t="str">
        <f t="shared" si="296"/>
        <v/>
      </c>
      <c r="AQ63" s="226" t="str">
        <f t="shared" si="296"/>
        <v/>
      </c>
      <c r="AR63" s="226" t="str">
        <f t="shared" si="296"/>
        <v/>
      </c>
      <c r="AS63" s="226" t="str">
        <f t="shared" si="296"/>
        <v/>
      </c>
      <c r="AT63" s="226" t="str">
        <f t="shared" si="296"/>
        <v/>
      </c>
      <c r="AU63" s="226" t="str">
        <f t="shared" si="296"/>
        <v/>
      </c>
      <c r="AV63" s="226" t="str">
        <f t="shared" si="296"/>
        <v/>
      </c>
      <c r="AW63" s="226" t="str">
        <f t="shared" si="296"/>
        <v/>
      </c>
      <c r="AX63" s="226" t="str">
        <f t="shared" si="296"/>
        <v/>
      </c>
      <c r="AY63" s="299">
        <f t="shared" ref="AY63:BH63" si="297">IF(D63&lt;$R$16,D63,"")</f>
        <v>0</v>
      </c>
      <c r="AZ63" s="299">
        <f t="shared" si="297"/>
        <v>0</v>
      </c>
      <c r="BA63" s="299">
        <f t="shared" si="297"/>
        <v>0</v>
      </c>
      <c r="BB63" s="299">
        <f t="shared" si="297"/>
        <v>0</v>
      </c>
      <c r="BC63" s="299">
        <f t="shared" si="297"/>
        <v>0</v>
      </c>
      <c r="BD63" s="299">
        <f t="shared" si="297"/>
        <v>0</v>
      </c>
      <c r="BE63" s="299">
        <f t="shared" si="297"/>
        <v>0</v>
      </c>
      <c r="BF63" s="299">
        <f t="shared" si="297"/>
        <v>0</v>
      </c>
      <c r="BG63" s="299">
        <f t="shared" si="297"/>
        <v>0</v>
      </c>
      <c r="BH63" s="299">
        <f t="shared" si="297"/>
        <v>0</v>
      </c>
      <c r="BI63" s="225">
        <f t="shared" ref="BI63:BR63" si="298">IFERROR(RANK(AY63,$AY63:$BH63,0)+COUNTIF($AY63:AY63,AY63)-1,"")</f>
        <v>1</v>
      </c>
      <c r="BJ63" s="225">
        <f t="shared" si="298"/>
        <v>2</v>
      </c>
      <c r="BK63" s="225">
        <f t="shared" si="298"/>
        <v>3</v>
      </c>
      <c r="BL63" s="225">
        <f t="shared" si="298"/>
        <v>4</v>
      </c>
      <c r="BM63" s="225">
        <f t="shared" si="298"/>
        <v>5</v>
      </c>
      <c r="BN63" s="225">
        <f t="shared" si="298"/>
        <v>6</v>
      </c>
      <c r="BO63" s="225">
        <f t="shared" si="298"/>
        <v>7</v>
      </c>
      <c r="BP63" s="225">
        <f t="shared" si="298"/>
        <v>8</v>
      </c>
      <c r="BQ63" s="225">
        <f t="shared" si="298"/>
        <v>9</v>
      </c>
      <c r="BR63" s="225">
        <f t="shared" si="298"/>
        <v>10</v>
      </c>
      <c r="BS63" s="226">
        <f t="shared" ref="BS63:CB63" si="299">IFERROR(IF(BS$15="X",HLOOKUP(MATCH(SMALL($BI63:$BR63,BI$14),$BI63:$BR63,0),$BI$14:$BR$15,2,0),""),"")</f>
        <v>0</v>
      </c>
      <c r="BT63" s="226">
        <f t="shared" si="299"/>
        <v>0</v>
      </c>
      <c r="BU63" s="226">
        <f t="shared" si="299"/>
        <v>0</v>
      </c>
      <c r="BV63" s="226">
        <f t="shared" si="299"/>
        <v>0</v>
      </c>
      <c r="BW63" s="226">
        <f t="shared" si="299"/>
        <v>0</v>
      </c>
      <c r="BX63" s="226">
        <f t="shared" si="299"/>
        <v>0</v>
      </c>
      <c r="BY63" s="226">
        <f t="shared" si="299"/>
        <v>0</v>
      </c>
      <c r="BZ63" s="226">
        <f t="shared" si="299"/>
        <v>0</v>
      </c>
      <c r="CA63" s="226">
        <f t="shared" si="299"/>
        <v>0</v>
      </c>
      <c r="CB63" s="226">
        <f t="shared" si="299"/>
        <v>0</v>
      </c>
      <c r="CC63" s="257" t="str">
        <f t="shared" si="15"/>
        <v>Kompetensi dalam hal sudah tercapai.</v>
      </c>
      <c r="CD63" s="257" t="str">
        <f t="shared" si="16"/>
        <v>Kompetensi dalam hal 0 0 0 0 0 0 0 0 0 0 masih perlu ditingkatkan.</v>
      </c>
    </row>
    <row r="64" spans="1:82" ht="13.5" customHeight="1">
      <c r="A64" s="190"/>
      <c r="B64" s="208">
        <f>'DATA PESERTA DIDIK'!A54</f>
        <v>0</v>
      </c>
      <c r="C64" s="248">
        <f>'DATA PESERTA DIDIK'!D54</f>
        <v>0</v>
      </c>
      <c r="D64" s="297"/>
      <c r="E64" s="297"/>
      <c r="F64" s="297"/>
      <c r="G64" s="297"/>
      <c r="H64" s="297"/>
      <c r="I64" s="297"/>
      <c r="J64" s="297"/>
      <c r="K64" s="297"/>
      <c r="L64" s="297"/>
      <c r="M64" s="297"/>
      <c r="N64" s="252" t="str">
        <f t="shared" si="6"/>
        <v>-</v>
      </c>
      <c r="O64" s="298"/>
      <c r="P64" s="298"/>
      <c r="Q64" s="252" t="str">
        <f t="shared" si="7"/>
        <v>-</v>
      </c>
      <c r="R64" s="252" t="str">
        <f t="shared" si="8"/>
        <v>-</v>
      </c>
      <c r="S64" s="190"/>
      <c r="T64" s="190"/>
      <c r="U64" s="253" t="str">
        <f t="shared" ref="U64:AD64" si="300">IF(D64&gt;=$R$16,D64,"")</f>
        <v/>
      </c>
      <c r="V64" s="253" t="str">
        <f t="shared" si="300"/>
        <v/>
      </c>
      <c r="W64" s="253" t="str">
        <f t="shared" si="300"/>
        <v/>
      </c>
      <c r="X64" s="253" t="str">
        <f t="shared" si="300"/>
        <v/>
      </c>
      <c r="Y64" s="253" t="str">
        <f t="shared" si="300"/>
        <v/>
      </c>
      <c r="Z64" s="253" t="str">
        <f t="shared" si="300"/>
        <v/>
      </c>
      <c r="AA64" s="253" t="str">
        <f t="shared" si="300"/>
        <v/>
      </c>
      <c r="AB64" s="253" t="str">
        <f t="shared" si="300"/>
        <v/>
      </c>
      <c r="AC64" s="253" t="str">
        <f t="shared" si="300"/>
        <v/>
      </c>
      <c r="AD64" s="253" t="str">
        <f t="shared" si="300"/>
        <v/>
      </c>
      <c r="AE64" s="254" t="str">
        <f t="shared" ref="AE64:AN64" si="301">IFERROR(RANK(U64,$U64:$AD64,0)+COUNTIF($U64:U64,U64)-1,"")</f>
        <v/>
      </c>
      <c r="AF64" s="254" t="str">
        <f t="shared" si="301"/>
        <v/>
      </c>
      <c r="AG64" s="254" t="str">
        <f t="shared" si="301"/>
        <v/>
      </c>
      <c r="AH64" s="254" t="str">
        <f t="shared" si="301"/>
        <v/>
      </c>
      <c r="AI64" s="254" t="str">
        <f t="shared" si="301"/>
        <v/>
      </c>
      <c r="AJ64" s="254" t="str">
        <f t="shared" si="301"/>
        <v/>
      </c>
      <c r="AK64" s="254" t="str">
        <f t="shared" si="301"/>
        <v/>
      </c>
      <c r="AL64" s="254" t="str">
        <f t="shared" si="301"/>
        <v/>
      </c>
      <c r="AM64" s="254" t="str">
        <f t="shared" si="301"/>
        <v/>
      </c>
      <c r="AN64" s="254" t="str">
        <f t="shared" si="301"/>
        <v/>
      </c>
      <c r="AO64" s="226" t="str">
        <f t="shared" ref="AO64:AX64" si="302">IFERROR(IF(AO$15="X",HLOOKUP(MATCH(SMALL($AE64:$AN64,AE$14),$AE64:$AN64,0),$AE$14:$AN$15,2),""),"")</f>
        <v/>
      </c>
      <c r="AP64" s="226" t="str">
        <f t="shared" si="302"/>
        <v/>
      </c>
      <c r="AQ64" s="226" t="str">
        <f t="shared" si="302"/>
        <v/>
      </c>
      <c r="AR64" s="226" t="str">
        <f t="shared" si="302"/>
        <v/>
      </c>
      <c r="AS64" s="226" t="str">
        <f t="shared" si="302"/>
        <v/>
      </c>
      <c r="AT64" s="226" t="str">
        <f t="shared" si="302"/>
        <v/>
      </c>
      <c r="AU64" s="226" t="str">
        <f t="shared" si="302"/>
        <v/>
      </c>
      <c r="AV64" s="226" t="str">
        <f t="shared" si="302"/>
        <v/>
      </c>
      <c r="AW64" s="226" t="str">
        <f t="shared" si="302"/>
        <v/>
      </c>
      <c r="AX64" s="226" t="str">
        <f t="shared" si="302"/>
        <v/>
      </c>
      <c r="AY64" s="299">
        <f t="shared" ref="AY64:BH64" si="303">IF(D64&lt;$R$16,D64,"")</f>
        <v>0</v>
      </c>
      <c r="AZ64" s="299">
        <f t="shared" si="303"/>
        <v>0</v>
      </c>
      <c r="BA64" s="299">
        <f t="shared" si="303"/>
        <v>0</v>
      </c>
      <c r="BB64" s="299">
        <f t="shared" si="303"/>
        <v>0</v>
      </c>
      <c r="BC64" s="299">
        <f t="shared" si="303"/>
        <v>0</v>
      </c>
      <c r="BD64" s="299">
        <f t="shared" si="303"/>
        <v>0</v>
      </c>
      <c r="BE64" s="299">
        <f t="shared" si="303"/>
        <v>0</v>
      </c>
      <c r="BF64" s="299">
        <f t="shared" si="303"/>
        <v>0</v>
      </c>
      <c r="BG64" s="299">
        <f t="shared" si="303"/>
        <v>0</v>
      </c>
      <c r="BH64" s="299">
        <f t="shared" si="303"/>
        <v>0</v>
      </c>
      <c r="BI64" s="225">
        <f t="shared" ref="BI64:BR64" si="304">IFERROR(RANK(AY64,$AY64:$BH64,0)+COUNTIF($AY64:AY64,AY64)-1,"")</f>
        <v>1</v>
      </c>
      <c r="BJ64" s="225">
        <f t="shared" si="304"/>
        <v>2</v>
      </c>
      <c r="BK64" s="225">
        <f t="shared" si="304"/>
        <v>3</v>
      </c>
      <c r="BL64" s="225">
        <f t="shared" si="304"/>
        <v>4</v>
      </c>
      <c r="BM64" s="225">
        <f t="shared" si="304"/>
        <v>5</v>
      </c>
      <c r="BN64" s="225">
        <f t="shared" si="304"/>
        <v>6</v>
      </c>
      <c r="BO64" s="225">
        <f t="shared" si="304"/>
        <v>7</v>
      </c>
      <c r="BP64" s="225">
        <f t="shared" si="304"/>
        <v>8</v>
      </c>
      <c r="BQ64" s="225">
        <f t="shared" si="304"/>
        <v>9</v>
      </c>
      <c r="BR64" s="225">
        <f t="shared" si="304"/>
        <v>10</v>
      </c>
      <c r="BS64" s="226">
        <f t="shared" ref="BS64:CB64" si="305">IFERROR(IF(BS$15="X",HLOOKUP(MATCH(SMALL($BI64:$BR64,BI$14),$BI64:$BR64,0),$BI$14:$BR$15,2,0),""),"")</f>
        <v>0</v>
      </c>
      <c r="BT64" s="226">
        <f t="shared" si="305"/>
        <v>0</v>
      </c>
      <c r="BU64" s="226">
        <f t="shared" si="305"/>
        <v>0</v>
      </c>
      <c r="BV64" s="226">
        <f t="shared" si="305"/>
        <v>0</v>
      </c>
      <c r="BW64" s="226">
        <f t="shared" si="305"/>
        <v>0</v>
      </c>
      <c r="BX64" s="226">
        <f t="shared" si="305"/>
        <v>0</v>
      </c>
      <c r="BY64" s="226">
        <f t="shared" si="305"/>
        <v>0</v>
      </c>
      <c r="BZ64" s="226">
        <f t="shared" si="305"/>
        <v>0</v>
      </c>
      <c r="CA64" s="226">
        <f t="shared" si="305"/>
        <v>0</v>
      </c>
      <c r="CB64" s="226">
        <f t="shared" si="305"/>
        <v>0</v>
      </c>
      <c r="CC64" s="257" t="str">
        <f t="shared" si="15"/>
        <v>Kompetensi dalam hal sudah tercapai.</v>
      </c>
      <c r="CD64" s="257" t="str">
        <f t="shared" si="16"/>
        <v>Kompetensi dalam hal 0 0 0 0 0 0 0 0 0 0 masih perlu ditingkatkan.</v>
      </c>
    </row>
    <row r="65" spans="1:82" ht="13.5" customHeight="1">
      <c r="A65" s="190"/>
      <c r="B65" s="208">
        <f>'DATA PESERTA DIDIK'!A55</f>
        <v>0</v>
      </c>
      <c r="C65" s="248">
        <f>'DATA PESERTA DIDIK'!D55</f>
        <v>0</v>
      </c>
      <c r="D65" s="297"/>
      <c r="E65" s="297"/>
      <c r="F65" s="297"/>
      <c r="G65" s="297"/>
      <c r="H65" s="297"/>
      <c r="I65" s="297"/>
      <c r="J65" s="297"/>
      <c r="K65" s="297"/>
      <c r="L65" s="297"/>
      <c r="M65" s="297"/>
      <c r="N65" s="252" t="str">
        <f t="shared" si="6"/>
        <v>-</v>
      </c>
      <c r="O65" s="298"/>
      <c r="P65" s="298"/>
      <c r="Q65" s="252" t="str">
        <f t="shared" si="7"/>
        <v>-</v>
      </c>
      <c r="R65" s="252" t="str">
        <f t="shared" si="8"/>
        <v>-</v>
      </c>
      <c r="S65" s="190"/>
      <c r="T65" s="190"/>
      <c r="U65" s="253" t="str">
        <f t="shared" ref="U65:AD65" si="306">IF(D65&gt;=$R$16,D65,"")</f>
        <v/>
      </c>
      <c r="V65" s="253" t="str">
        <f t="shared" si="306"/>
        <v/>
      </c>
      <c r="W65" s="253" t="str">
        <f t="shared" si="306"/>
        <v/>
      </c>
      <c r="X65" s="253" t="str">
        <f t="shared" si="306"/>
        <v/>
      </c>
      <c r="Y65" s="253" t="str">
        <f t="shared" si="306"/>
        <v/>
      </c>
      <c r="Z65" s="253" t="str">
        <f t="shared" si="306"/>
        <v/>
      </c>
      <c r="AA65" s="253" t="str">
        <f t="shared" si="306"/>
        <v/>
      </c>
      <c r="AB65" s="253" t="str">
        <f t="shared" si="306"/>
        <v/>
      </c>
      <c r="AC65" s="253" t="str">
        <f t="shared" si="306"/>
        <v/>
      </c>
      <c r="AD65" s="253" t="str">
        <f t="shared" si="306"/>
        <v/>
      </c>
      <c r="AE65" s="254" t="str">
        <f t="shared" ref="AE65:AN65" si="307">IFERROR(RANK(U65,$U65:$AD65,0)+COUNTIF($U65:U65,U65)-1,"")</f>
        <v/>
      </c>
      <c r="AF65" s="254" t="str">
        <f t="shared" si="307"/>
        <v/>
      </c>
      <c r="AG65" s="254" t="str">
        <f t="shared" si="307"/>
        <v/>
      </c>
      <c r="AH65" s="254" t="str">
        <f t="shared" si="307"/>
        <v/>
      </c>
      <c r="AI65" s="254" t="str">
        <f t="shared" si="307"/>
        <v/>
      </c>
      <c r="AJ65" s="254" t="str">
        <f t="shared" si="307"/>
        <v/>
      </c>
      <c r="AK65" s="254" t="str">
        <f t="shared" si="307"/>
        <v/>
      </c>
      <c r="AL65" s="254" t="str">
        <f t="shared" si="307"/>
        <v/>
      </c>
      <c r="AM65" s="254" t="str">
        <f t="shared" si="307"/>
        <v/>
      </c>
      <c r="AN65" s="254" t="str">
        <f t="shared" si="307"/>
        <v/>
      </c>
      <c r="AO65" s="226" t="str">
        <f t="shared" ref="AO65:AX65" si="308">IFERROR(IF(AO$15="X",HLOOKUP(MATCH(SMALL($AE65:$AN65,AE$14),$AE65:$AN65,0),$AE$14:$AN$15,2),""),"")</f>
        <v/>
      </c>
      <c r="AP65" s="226" t="str">
        <f t="shared" si="308"/>
        <v/>
      </c>
      <c r="AQ65" s="226" t="str">
        <f t="shared" si="308"/>
        <v/>
      </c>
      <c r="AR65" s="226" t="str">
        <f t="shared" si="308"/>
        <v/>
      </c>
      <c r="AS65" s="226" t="str">
        <f t="shared" si="308"/>
        <v/>
      </c>
      <c r="AT65" s="226" t="str">
        <f t="shared" si="308"/>
        <v/>
      </c>
      <c r="AU65" s="226" t="str">
        <f t="shared" si="308"/>
        <v/>
      </c>
      <c r="AV65" s="226" t="str">
        <f t="shared" si="308"/>
        <v/>
      </c>
      <c r="AW65" s="226" t="str">
        <f t="shared" si="308"/>
        <v/>
      </c>
      <c r="AX65" s="226" t="str">
        <f t="shared" si="308"/>
        <v/>
      </c>
      <c r="AY65" s="299">
        <f t="shared" ref="AY65:BH65" si="309">IF(D65&lt;$R$16,D65,"")</f>
        <v>0</v>
      </c>
      <c r="AZ65" s="299">
        <f t="shared" si="309"/>
        <v>0</v>
      </c>
      <c r="BA65" s="299">
        <f t="shared" si="309"/>
        <v>0</v>
      </c>
      <c r="BB65" s="299">
        <f t="shared" si="309"/>
        <v>0</v>
      </c>
      <c r="BC65" s="299">
        <f t="shared" si="309"/>
        <v>0</v>
      </c>
      <c r="BD65" s="299">
        <f t="shared" si="309"/>
        <v>0</v>
      </c>
      <c r="BE65" s="299">
        <f t="shared" si="309"/>
        <v>0</v>
      </c>
      <c r="BF65" s="299">
        <f t="shared" si="309"/>
        <v>0</v>
      </c>
      <c r="BG65" s="299">
        <f t="shared" si="309"/>
        <v>0</v>
      </c>
      <c r="BH65" s="299">
        <f t="shared" si="309"/>
        <v>0</v>
      </c>
      <c r="BI65" s="225">
        <f t="shared" ref="BI65:BR65" si="310">IFERROR(RANK(AY65,$AY65:$BH65,0)+COUNTIF($AY65:AY65,AY65)-1,"")</f>
        <v>1</v>
      </c>
      <c r="BJ65" s="225">
        <f t="shared" si="310"/>
        <v>2</v>
      </c>
      <c r="BK65" s="225">
        <f t="shared" si="310"/>
        <v>3</v>
      </c>
      <c r="BL65" s="225">
        <f t="shared" si="310"/>
        <v>4</v>
      </c>
      <c r="BM65" s="225">
        <f t="shared" si="310"/>
        <v>5</v>
      </c>
      <c r="BN65" s="225">
        <f t="shared" si="310"/>
        <v>6</v>
      </c>
      <c r="BO65" s="225">
        <f t="shared" si="310"/>
        <v>7</v>
      </c>
      <c r="BP65" s="225">
        <f t="shared" si="310"/>
        <v>8</v>
      </c>
      <c r="BQ65" s="225">
        <f t="shared" si="310"/>
        <v>9</v>
      </c>
      <c r="BR65" s="225">
        <f t="shared" si="310"/>
        <v>10</v>
      </c>
      <c r="BS65" s="226">
        <f t="shared" ref="BS65:CB65" si="311">IFERROR(IF(BS$15="X",HLOOKUP(MATCH(SMALL($BI65:$BR65,BI$14),$BI65:$BR65,0),$BI$14:$BR$15,2,0),""),"")</f>
        <v>0</v>
      </c>
      <c r="BT65" s="226">
        <f t="shared" si="311"/>
        <v>0</v>
      </c>
      <c r="BU65" s="226">
        <f t="shared" si="311"/>
        <v>0</v>
      </c>
      <c r="BV65" s="226">
        <f t="shared" si="311"/>
        <v>0</v>
      </c>
      <c r="BW65" s="226">
        <f t="shared" si="311"/>
        <v>0</v>
      </c>
      <c r="BX65" s="226">
        <f t="shared" si="311"/>
        <v>0</v>
      </c>
      <c r="BY65" s="226">
        <f t="shared" si="311"/>
        <v>0</v>
      </c>
      <c r="BZ65" s="226">
        <f t="shared" si="311"/>
        <v>0</v>
      </c>
      <c r="CA65" s="226">
        <f t="shared" si="311"/>
        <v>0</v>
      </c>
      <c r="CB65" s="226">
        <f t="shared" si="311"/>
        <v>0</v>
      </c>
      <c r="CC65" s="257" t="str">
        <f t="shared" si="15"/>
        <v>Kompetensi dalam hal sudah tercapai.</v>
      </c>
      <c r="CD65" s="257" t="str">
        <f t="shared" si="16"/>
        <v>Kompetensi dalam hal 0 0 0 0 0 0 0 0 0 0 masih perlu ditingkatkan.</v>
      </c>
    </row>
    <row r="66" spans="1:82" ht="13.5" customHeight="1">
      <c r="A66" s="190"/>
      <c r="B66" s="190"/>
      <c r="C66" s="190"/>
      <c r="D66" s="223"/>
      <c r="E66" s="223"/>
      <c r="F66" s="223"/>
      <c r="G66" s="223"/>
      <c r="H66" s="223"/>
      <c r="I66" s="223"/>
      <c r="J66" s="223"/>
      <c r="K66" s="223"/>
      <c r="L66" s="223"/>
      <c r="M66" s="223"/>
      <c r="N66" s="200"/>
      <c r="O66" s="224"/>
      <c r="P66" s="224"/>
      <c r="Q66" s="200"/>
      <c r="R66" s="200"/>
      <c r="S66" s="190"/>
      <c r="T66" s="190"/>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6"/>
      <c r="CD66" s="226"/>
    </row>
    <row r="67" spans="1:82" ht="13.5" customHeight="1">
      <c r="A67" s="190"/>
      <c r="B67" s="190"/>
      <c r="C67" s="190"/>
      <c r="D67" s="223"/>
      <c r="E67" s="223"/>
      <c r="F67" s="223"/>
      <c r="G67" s="223"/>
      <c r="H67" s="223"/>
      <c r="I67" s="223"/>
      <c r="J67" s="223"/>
      <c r="K67" s="223"/>
      <c r="L67" s="223"/>
      <c r="M67" s="223"/>
      <c r="N67" s="200"/>
      <c r="O67" s="224"/>
      <c r="P67" s="224"/>
      <c r="Q67" s="200"/>
      <c r="R67" s="200"/>
      <c r="S67" s="190"/>
      <c r="T67" s="190"/>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6"/>
      <c r="CD67" s="226"/>
    </row>
    <row r="68" spans="1:82" ht="13.5" customHeight="1">
      <c r="A68" s="190"/>
      <c r="B68" s="190"/>
      <c r="C68" s="190"/>
      <c r="D68" s="223"/>
      <c r="E68" s="223"/>
      <c r="F68" s="223"/>
      <c r="G68" s="223"/>
      <c r="H68" s="223"/>
      <c r="I68" s="223"/>
      <c r="J68" s="223"/>
      <c r="K68" s="223"/>
      <c r="L68" s="223"/>
      <c r="M68" s="223"/>
      <c r="N68" s="200"/>
      <c r="O68" s="224"/>
      <c r="P68" s="224"/>
      <c r="Q68" s="200"/>
      <c r="R68" s="200"/>
      <c r="S68" s="190"/>
      <c r="T68" s="190"/>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6"/>
      <c r="CD68" s="226"/>
    </row>
    <row r="69" spans="1:82" ht="13.5" customHeight="1">
      <c r="A69" s="190"/>
      <c r="B69" s="190"/>
      <c r="C69" s="190"/>
      <c r="D69" s="223"/>
      <c r="E69" s="223"/>
      <c r="F69" s="223"/>
      <c r="G69" s="223"/>
      <c r="H69" s="223"/>
      <c r="I69" s="223"/>
      <c r="J69" s="223"/>
      <c r="K69" s="223"/>
      <c r="L69" s="223"/>
      <c r="M69" s="223"/>
      <c r="N69" s="200"/>
      <c r="O69" s="224"/>
      <c r="P69" s="224"/>
      <c r="Q69" s="200"/>
      <c r="R69" s="200"/>
      <c r="S69" s="190"/>
      <c r="T69" s="190"/>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6"/>
      <c r="CD69" s="226"/>
    </row>
    <row r="70" spans="1:82" ht="13.5" customHeight="1">
      <c r="A70" s="190"/>
      <c r="B70" s="190"/>
      <c r="C70" s="190"/>
      <c r="D70" s="223"/>
      <c r="E70" s="223"/>
      <c r="F70" s="223"/>
      <c r="G70" s="223"/>
      <c r="H70" s="223"/>
      <c r="I70" s="223"/>
      <c r="J70" s="223"/>
      <c r="K70" s="223"/>
      <c r="L70" s="223"/>
      <c r="M70" s="223"/>
      <c r="N70" s="200"/>
      <c r="O70" s="224"/>
      <c r="P70" s="224"/>
      <c r="Q70" s="200"/>
      <c r="R70" s="200"/>
      <c r="S70" s="190"/>
      <c r="T70" s="190"/>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6"/>
      <c r="CD70" s="226"/>
    </row>
    <row r="71" spans="1:82" ht="13.5" customHeight="1">
      <c r="A71" s="190"/>
      <c r="B71" s="190"/>
      <c r="C71" s="190"/>
      <c r="D71" s="223"/>
      <c r="E71" s="223"/>
      <c r="F71" s="223"/>
      <c r="G71" s="223"/>
      <c r="H71" s="223"/>
      <c r="I71" s="223"/>
      <c r="J71" s="223"/>
      <c r="K71" s="223"/>
      <c r="L71" s="223"/>
      <c r="M71" s="223"/>
      <c r="N71" s="200"/>
      <c r="O71" s="224"/>
      <c r="P71" s="224"/>
      <c r="Q71" s="200"/>
      <c r="R71" s="200"/>
      <c r="S71" s="190"/>
      <c r="T71" s="190"/>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6"/>
      <c r="CD71" s="226"/>
    </row>
    <row r="72" spans="1:82" ht="13.5" customHeight="1">
      <c r="A72" s="192"/>
      <c r="B72" s="192"/>
      <c r="C72" s="192"/>
      <c r="D72" s="256"/>
      <c r="E72" s="256"/>
      <c r="F72" s="256"/>
      <c r="G72" s="256"/>
      <c r="H72" s="256"/>
      <c r="I72" s="256"/>
      <c r="J72" s="256"/>
      <c r="K72" s="256"/>
      <c r="L72" s="256"/>
      <c r="M72" s="256"/>
      <c r="N72" s="202"/>
      <c r="O72" s="261"/>
      <c r="P72" s="261"/>
      <c r="Q72" s="202"/>
      <c r="R72" s="202"/>
      <c r="S72" s="192"/>
      <c r="T72" s="192"/>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6"/>
      <c r="CD72" s="226"/>
    </row>
    <row r="73" spans="1:82" ht="13.5" customHeight="1">
      <c r="A73" s="192"/>
      <c r="B73" s="192"/>
      <c r="C73" s="192"/>
      <c r="D73" s="256"/>
      <c r="E73" s="256"/>
      <c r="F73" s="256"/>
      <c r="G73" s="256"/>
      <c r="H73" s="256"/>
      <c r="I73" s="256"/>
      <c r="J73" s="256"/>
      <c r="K73" s="256"/>
      <c r="L73" s="256"/>
      <c r="M73" s="256"/>
      <c r="N73" s="202"/>
      <c r="O73" s="261"/>
      <c r="P73" s="261"/>
      <c r="Q73" s="202"/>
      <c r="R73" s="202"/>
      <c r="S73" s="192"/>
      <c r="T73" s="192"/>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6"/>
      <c r="CD73" s="226"/>
    </row>
    <row r="74" spans="1:82" ht="13.5" customHeight="1">
      <c r="A74" s="192"/>
      <c r="B74" s="192"/>
      <c r="C74" s="192"/>
      <c r="D74" s="256"/>
      <c r="E74" s="256"/>
      <c r="F74" s="256"/>
      <c r="G74" s="256"/>
      <c r="H74" s="256"/>
      <c r="I74" s="256"/>
      <c r="J74" s="256"/>
      <c r="K74" s="256"/>
      <c r="L74" s="256"/>
      <c r="M74" s="256"/>
      <c r="N74" s="202"/>
      <c r="O74" s="261"/>
      <c r="P74" s="261"/>
      <c r="Q74" s="202"/>
      <c r="R74" s="202"/>
      <c r="S74" s="192"/>
      <c r="T74" s="192"/>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6"/>
      <c r="CD74" s="226"/>
    </row>
    <row r="75" spans="1:82" ht="13.5" customHeight="1">
      <c r="A75" s="192"/>
      <c r="B75" s="192"/>
      <c r="C75" s="192"/>
      <c r="D75" s="256"/>
      <c r="E75" s="256"/>
      <c r="F75" s="256"/>
      <c r="G75" s="256"/>
      <c r="H75" s="256"/>
      <c r="I75" s="256"/>
      <c r="J75" s="256"/>
      <c r="K75" s="256"/>
      <c r="L75" s="256"/>
      <c r="M75" s="256"/>
      <c r="N75" s="202"/>
      <c r="O75" s="261"/>
      <c r="P75" s="261"/>
      <c r="Q75" s="202"/>
      <c r="R75" s="202"/>
      <c r="S75" s="192"/>
      <c r="T75" s="192"/>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6"/>
      <c r="CD75" s="226"/>
    </row>
    <row r="76" spans="1:82" ht="13.5" customHeight="1">
      <c r="A76" s="192"/>
      <c r="B76" s="192"/>
      <c r="C76" s="192"/>
      <c r="D76" s="256"/>
      <c r="E76" s="256"/>
      <c r="F76" s="256"/>
      <c r="G76" s="256"/>
      <c r="H76" s="256"/>
      <c r="I76" s="256"/>
      <c r="J76" s="256"/>
      <c r="K76" s="256"/>
      <c r="L76" s="256"/>
      <c r="M76" s="256"/>
      <c r="N76" s="202"/>
      <c r="O76" s="261"/>
      <c r="P76" s="261"/>
      <c r="Q76" s="202"/>
      <c r="R76" s="202"/>
      <c r="S76" s="192"/>
      <c r="T76" s="192"/>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6"/>
      <c r="CD76" s="226"/>
    </row>
    <row r="77" spans="1:82" ht="13.5" customHeight="1">
      <c r="A77" s="192"/>
      <c r="B77" s="192"/>
      <c r="C77" s="192"/>
      <c r="D77" s="256"/>
      <c r="E77" s="256"/>
      <c r="F77" s="256"/>
      <c r="G77" s="256"/>
      <c r="H77" s="256"/>
      <c r="I77" s="256"/>
      <c r="J77" s="256"/>
      <c r="K77" s="256"/>
      <c r="L77" s="256"/>
      <c r="M77" s="256"/>
      <c r="N77" s="202"/>
      <c r="O77" s="261"/>
      <c r="P77" s="261"/>
      <c r="Q77" s="202"/>
      <c r="R77" s="202"/>
      <c r="S77" s="192"/>
      <c r="T77" s="192"/>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6"/>
      <c r="CD77" s="226"/>
    </row>
    <row r="78" spans="1:82" ht="13.5" customHeight="1">
      <c r="A78" s="192"/>
      <c r="B78" s="192"/>
      <c r="C78" s="192"/>
      <c r="D78" s="256"/>
      <c r="E78" s="256"/>
      <c r="F78" s="256"/>
      <c r="G78" s="256"/>
      <c r="H78" s="256"/>
      <c r="I78" s="256"/>
      <c r="J78" s="256"/>
      <c r="K78" s="256"/>
      <c r="L78" s="256"/>
      <c r="M78" s="256"/>
      <c r="N78" s="202"/>
      <c r="O78" s="261"/>
      <c r="P78" s="261"/>
      <c r="Q78" s="202"/>
      <c r="R78" s="202"/>
      <c r="S78" s="192"/>
      <c r="T78" s="192"/>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6"/>
      <c r="CD78" s="226"/>
    </row>
    <row r="79" spans="1:82" ht="13.5" customHeight="1">
      <c r="A79" s="192"/>
      <c r="B79" s="192"/>
      <c r="C79" s="192"/>
      <c r="D79" s="256"/>
      <c r="E79" s="256"/>
      <c r="F79" s="256"/>
      <c r="G79" s="256"/>
      <c r="H79" s="256"/>
      <c r="I79" s="256"/>
      <c r="J79" s="256"/>
      <c r="K79" s="256"/>
      <c r="L79" s="256"/>
      <c r="M79" s="256"/>
      <c r="N79" s="202"/>
      <c r="O79" s="261"/>
      <c r="P79" s="261"/>
      <c r="Q79" s="202"/>
      <c r="R79" s="202"/>
      <c r="S79" s="192"/>
      <c r="T79" s="192"/>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6"/>
      <c r="CD79" s="226"/>
    </row>
    <row r="80" spans="1:82" ht="13.5" customHeight="1">
      <c r="A80" s="192"/>
      <c r="B80" s="192"/>
      <c r="C80" s="192"/>
      <c r="D80" s="256"/>
      <c r="E80" s="256"/>
      <c r="F80" s="256"/>
      <c r="G80" s="256"/>
      <c r="H80" s="256"/>
      <c r="I80" s="256"/>
      <c r="J80" s="256"/>
      <c r="K80" s="256"/>
      <c r="L80" s="256"/>
      <c r="M80" s="256"/>
      <c r="N80" s="202"/>
      <c r="O80" s="261"/>
      <c r="P80" s="261"/>
      <c r="Q80" s="202"/>
      <c r="R80" s="202"/>
      <c r="S80" s="192"/>
      <c r="T80" s="192"/>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6"/>
      <c r="CD80" s="226"/>
    </row>
    <row r="81" spans="1:82" ht="13.5" customHeight="1">
      <c r="A81" s="192"/>
      <c r="B81" s="192"/>
      <c r="C81" s="192"/>
      <c r="D81" s="256"/>
      <c r="E81" s="256"/>
      <c r="F81" s="256"/>
      <c r="G81" s="256"/>
      <c r="H81" s="256"/>
      <c r="I81" s="256"/>
      <c r="J81" s="256"/>
      <c r="K81" s="256"/>
      <c r="L81" s="256"/>
      <c r="M81" s="256"/>
      <c r="N81" s="202"/>
      <c r="O81" s="261"/>
      <c r="P81" s="261"/>
      <c r="Q81" s="202"/>
      <c r="R81" s="202"/>
      <c r="S81" s="192"/>
      <c r="T81" s="192"/>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6"/>
      <c r="CD81" s="226"/>
    </row>
    <row r="82" spans="1:82" ht="13.5" customHeight="1">
      <c r="A82" s="191"/>
      <c r="B82" s="191"/>
      <c r="C82" s="191"/>
      <c r="D82" s="262"/>
      <c r="E82" s="262"/>
      <c r="F82" s="262"/>
      <c r="G82" s="262"/>
      <c r="H82" s="262"/>
      <c r="I82" s="262"/>
      <c r="J82" s="262"/>
      <c r="K82" s="262"/>
      <c r="L82" s="262"/>
      <c r="M82" s="262"/>
      <c r="N82" s="201"/>
      <c r="O82" s="263"/>
      <c r="P82" s="263"/>
      <c r="Q82" s="201"/>
      <c r="R82" s="201"/>
      <c r="S82" s="191"/>
      <c r="T82" s="191"/>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6"/>
      <c r="CD82" s="226"/>
    </row>
    <row r="83" spans="1:82" ht="13.5" customHeight="1">
      <c r="A83" s="191"/>
      <c r="B83" s="191"/>
      <c r="C83" s="191"/>
      <c r="D83" s="262"/>
      <c r="E83" s="262"/>
      <c r="F83" s="262"/>
      <c r="G83" s="262"/>
      <c r="H83" s="262"/>
      <c r="I83" s="262"/>
      <c r="J83" s="262"/>
      <c r="K83" s="262"/>
      <c r="L83" s="262"/>
      <c r="M83" s="262"/>
      <c r="N83" s="201"/>
      <c r="O83" s="263"/>
      <c r="P83" s="263"/>
      <c r="Q83" s="201"/>
      <c r="R83" s="201"/>
      <c r="S83" s="191"/>
      <c r="T83" s="191"/>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6"/>
      <c r="CD83" s="226"/>
    </row>
    <row r="84" spans="1:82" ht="13.5" customHeight="1">
      <c r="A84" s="191"/>
      <c r="B84" s="191"/>
      <c r="C84" s="191"/>
      <c r="D84" s="262"/>
      <c r="E84" s="262"/>
      <c r="F84" s="262"/>
      <c r="G84" s="262"/>
      <c r="H84" s="262"/>
      <c r="I84" s="262"/>
      <c r="J84" s="262"/>
      <c r="K84" s="262"/>
      <c r="L84" s="262"/>
      <c r="M84" s="262"/>
      <c r="N84" s="201"/>
      <c r="O84" s="263"/>
      <c r="P84" s="263"/>
      <c r="Q84" s="201"/>
      <c r="R84" s="201"/>
      <c r="S84" s="191"/>
      <c r="T84" s="191"/>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6"/>
      <c r="CD84" s="226"/>
    </row>
    <row r="85" spans="1:82" ht="13.5" customHeight="1">
      <c r="A85" s="191"/>
      <c r="B85" s="191"/>
      <c r="C85" s="191"/>
      <c r="D85" s="262"/>
      <c r="E85" s="262"/>
      <c r="F85" s="262"/>
      <c r="G85" s="262"/>
      <c r="H85" s="262"/>
      <c r="I85" s="262"/>
      <c r="J85" s="262"/>
      <c r="K85" s="262"/>
      <c r="L85" s="262"/>
      <c r="M85" s="262"/>
      <c r="N85" s="201"/>
      <c r="O85" s="263"/>
      <c r="P85" s="263"/>
      <c r="Q85" s="201"/>
      <c r="R85" s="201"/>
      <c r="S85" s="191"/>
      <c r="T85" s="191"/>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6"/>
      <c r="CD85" s="226"/>
    </row>
    <row r="86" spans="1:82" ht="13.5" customHeight="1">
      <c r="A86" s="191"/>
      <c r="B86" s="191"/>
      <c r="C86" s="191"/>
      <c r="D86" s="262"/>
      <c r="E86" s="262"/>
      <c r="F86" s="262"/>
      <c r="G86" s="262"/>
      <c r="H86" s="262"/>
      <c r="I86" s="262"/>
      <c r="J86" s="262"/>
      <c r="K86" s="262"/>
      <c r="L86" s="262"/>
      <c r="M86" s="262"/>
      <c r="N86" s="201"/>
      <c r="O86" s="263"/>
      <c r="P86" s="263"/>
      <c r="Q86" s="201"/>
      <c r="R86" s="201"/>
      <c r="S86" s="191"/>
      <c r="T86" s="191"/>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6"/>
      <c r="CD86" s="226"/>
    </row>
    <row r="87" spans="1:82" ht="13.5" customHeight="1">
      <c r="A87" s="191"/>
      <c r="B87" s="191"/>
      <c r="C87" s="191"/>
      <c r="D87" s="262"/>
      <c r="E87" s="262"/>
      <c r="F87" s="262"/>
      <c r="G87" s="262"/>
      <c r="H87" s="262"/>
      <c r="I87" s="262"/>
      <c r="J87" s="262"/>
      <c r="K87" s="262"/>
      <c r="L87" s="262"/>
      <c r="M87" s="262"/>
      <c r="N87" s="201"/>
      <c r="O87" s="263"/>
      <c r="P87" s="263"/>
      <c r="Q87" s="201"/>
      <c r="R87" s="201"/>
      <c r="S87" s="191"/>
      <c r="T87" s="191"/>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6"/>
      <c r="CD87" s="226"/>
    </row>
    <row r="88" spans="1:82" ht="13.5" customHeight="1">
      <c r="A88" s="191"/>
      <c r="B88" s="191"/>
      <c r="C88" s="191"/>
      <c r="D88" s="262"/>
      <c r="E88" s="262"/>
      <c r="F88" s="262"/>
      <c r="G88" s="262"/>
      <c r="H88" s="262"/>
      <c r="I88" s="262"/>
      <c r="J88" s="262"/>
      <c r="K88" s="262"/>
      <c r="L88" s="262"/>
      <c r="M88" s="262"/>
      <c r="N88" s="201"/>
      <c r="O88" s="263"/>
      <c r="P88" s="263"/>
      <c r="Q88" s="201"/>
      <c r="R88" s="201"/>
      <c r="S88" s="191"/>
      <c r="T88" s="191"/>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6"/>
      <c r="CD88" s="226"/>
    </row>
    <row r="89" spans="1:82" ht="13.5" customHeight="1">
      <c r="A89" s="191"/>
      <c r="B89" s="191"/>
      <c r="C89" s="191"/>
      <c r="D89" s="262"/>
      <c r="E89" s="262"/>
      <c r="F89" s="262"/>
      <c r="G89" s="262"/>
      <c r="H89" s="262"/>
      <c r="I89" s="262"/>
      <c r="J89" s="262"/>
      <c r="K89" s="262"/>
      <c r="L89" s="262"/>
      <c r="M89" s="262"/>
      <c r="N89" s="201"/>
      <c r="O89" s="263"/>
      <c r="P89" s="263"/>
      <c r="Q89" s="201"/>
      <c r="R89" s="201"/>
      <c r="S89" s="191"/>
      <c r="T89" s="191"/>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6"/>
      <c r="CD89" s="226"/>
    </row>
    <row r="90" spans="1:82" ht="13.5" customHeight="1">
      <c r="A90" s="191"/>
      <c r="B90" s="191"/>
      <c r="C90" s="191"/>
      <c r="D90" s="262"/>
      <c r="E90" s="262"/>
      <c r="F90" s="262"/>
      <c r="G90" s="262"/>
      <c r="H90" s="262"/>
      <c r="I90" s="262"/>
      <c r="J90" s="262"/>
      <c r="K90" s="262"/>
      <c r="L90" s="262"/>
      <c r="M90" s="262"/>
      <c r="N90" s="201"/>
      <c r="O90" s="263"/>
      <c r="P90" s="263"/>
      <c r="Q90" s="201"/>
      <c r="R90" s="201"/>
      <c r="S90" s="191"/>
      <c r="T90" s="191"/>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6"/>
      <c r="CD90" s="226"/>
    </row>
    <row r="91" spans="1:82" ht="13.5" customHeight="1">
      <c r="A91" s="191"/>
      <c r="B91" s="191"/>
      <c r="C91" s="191"/>
      <c r="D91" s="262"/>
      <c r="E91" s="262"/>
      <c r="F91" s="262"/>
      <c r="G91" s="262"/>
      <c r="H91" s="262"/>
      <c r="I91" s="262"/>
      <c r="J91" s="262"/>
      <c r="K91" s="262"/>
      <c r="L91" s="262"/>
      <c r="M91" s="262"/>
      <c r="N91" s="201"/>
      <c r="O91" s="263"/>
      <c r="P91" s="263"/>
      <c r="Q91" s="201"/>
      <c r="R91" s="201"/>
      <c r="S91" s="191"/>
      <c r="T91" s="191"/>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6"/>
      <c r="CD91" s="226"/>
    </row>
    <row r="92" spans="1:82" ht="13.5" customHeight="1">
      <c r="A92" s="191"/>
      <c r="B92" s="191"/>
      <c r="C92" s="191"/>
      <c r="D92" s="262"/>
      <c r="E92" s="262"/>
      <c r="F92" s="262"/>
      <c r="G92" s="262"/>
      <c r="H92" s="262"/>
      <c r="I92" s="262"/>
      <c r="J92" s="262"/>
      <c r="K92" s="262"/>
      <c r="L92" s="262"/>
      <c r="M92" s="262"/>
      <c r="N92" s="201"/>
      <c r="O92" s="263"/>
      <c r="P92" s="263"/>
      <c r="Q92" s="201"/>
      <c r="R92" s="201"/>
      <c r="S92" s="191"/>
      <c r="T92" s="191"/>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6"/>
      <c r="CD92" s="226"/>
    </row>
    <row r="93" spans="1:82" ht="13.5" customHeight="1">
      <c r="A93" s="191"/>
      <c r="B93" s="191"/>
      <c r="C93" s="191"/>
      <c r="D93" s="262"/>
      <c r="E93" s="262"/>
      <c r="F93" s="262"/>
      <c r="G93" s="262"/>
      <c r="H93" s="262"/>
      <c r="I93" s="262"/>
      <c r="J93" s="262"/>
      <c r="K93" s="262"/>
      <c r="L93" s="262"/>
      <c r="M93" s="262"/>
      <c r="N93" s="201"/>
      <c r="O93" s="263"/>
      <c r="P93" s="263"/>
      <c r="Q93" s="201"/>
      <c r="R93" s="201"/>
      <c r="S93" s="191"/>
      <c r="T93" s="191"/>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6"/>
      <c r="CD93" s="226"/>
    </row>
    <row r="94" spans="1:82" ht="13.5" customHeight="1">
      <c r="A94" s="191"/>
      <c r="B94" s="191"/>
      <c r="C94" s="191"/>
      <c r="D94" s="262"/>
      <c r="E94" s="262"/>
      <c r="F94" s="262"/>
      <c r="G94" s="262"/>
      <c r="H94" s="262"/>
      <c r="I94" s="262"/>
      <c r="J94" s="262"/>
      <c r="K94" s="262"/>
      <c r="L94" s="262"/>
      <c r="M94" s="262"/>
      <c r="N94" s="201"/>
      <c r="O94" s="263"/>
      <c r="P94" s="263"/>
      <c r="Q94" s="201"/>
      <c r="R94" s="201"/>
      <c r="S94" s="191"/>
      <c r="T94" s="191"/>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6"/>
      <c r="CD94" s="226"/>
    </row>
    <row r="95" spans="1:82" ht="13.5" customHeight="1">
      <c r="A95" s="191"/>
      <c r="B95" s="191"/>
      <c r="C95" s="191"/>
      <c r="D95" s="262"/>
      <c r="E95" s="262"/>
      <c r="F95" s="262"/>
      <c r="G95" s="262"/>
      <c r="H95" s="262"/>
      <c r="I95" s="262"/>
      <c r="J95" s="262"/>
      <c r="K95" s="262"/>
      <c r="L95" s="262"/>
      <c r="M95" s="262"/>
      <c r="N95" s="201"/>
      <c r="O95" s="263"/>
      <c r="P95" s="263"/>
      <c r="Q95" s="201"/>
      <c r="R95" s="201"/>
      <c r="S95" s="191"/>
      <c r="T95" s="191"/>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6"/>
      <c r="CD95" s="226"/>
    </row>
    <row r="96" spans="1:82" ht="13.5" customHeight="1">
      <c r="A96" s="191"/>
      <c r="B96" s="191"/>
      <c r="C96" s="191"/>
      <c r="D96" s="262"/>
      <c r="E96" s="262"/>
      <c r="F96" s="262"/>
      <c r="G96" s="262"/>
      <c r="H96" s="262"/>
      <c r="I96" s="262"/>
      <c r="J96" s="262"/>
      <c r="K96" s="262"/>
      <c r="L96" s="262"/>
      <c r="M96" s="262"/>
      <c r="N96" s="201"/>
      <c r="O96" s="263"/>
      <c r="P96" s="263"/>
      <c r="Q96" s="201"/>
      <c r="R96" s="201"/>
      <c r="S96" s="191"/>
      <c r="T96" s="191"/>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6"/>
      <c r="CD96" s="226"/>
    </row>
    <row r="97" spans="1:82" ht="13.5" customHeight="1">
      <c r="A97" s="191"/>
      <c r="B97" s="191"/>
      <c r="C97" s="191"/>
      <c r="D97" s="262"/>
      <c r="E97" s="262"/>
      <c r="F97" s="262"/>
      <c r="G97" s="262"/>
      <c r="H97" s="262"/>
      <c r="I97" s="262"/>
      <c r="J97" s="262"/>
      <c r="K97" s="262"/>
      <c r="L97" s="262"/>
      <c r="M97" s="262"/>
      <c r="N97" s="201"/>
      <c r="O97" s="263"/>
      <c r="P97" s="263"/>
      <c r="Q97" s="201"/>
      <c r="R97" s="201"/>
      <c r="S97" s="191"/>
      <c r="T97" s="191"/>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6"/>
      <c r="CD97" s="226"/>
    </row>
    <row r="98" spans="1:82" ht="13.5" customHeight="1">
      <c r="A98" s="191"/>
      <c r="B98" s="191"/>
      <c r="C98" s="191"/>
      <c r="D98" s="262"/>
      <c r="E98" s="262"/>
      <c r="F98" s="262"/>
      <c r="G98" s="262"/>
      <c r="H98" s="262"/>
      <c r="I98" s="262"/>
      <c r="J98" s="262"/>
      <c r="K98" s="262"/>
      <c r="L98" s="262"/>
      <c r="M98" s="262"/>
      <c r="N98" s="201"/>
      <c r="O98" s="263"/>
      <c r="P98" s="263"/>
      <c r="Q98" s="201"/>
      <c r="R98" s="201"/>
      <c r="S98" s="191"/>
      <c r="T98" s="191"/>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6"/>
      <c r="CD98" s="226"/>
    </row>
    <row r="99" spans="1:82" ht="13.5" customHeight="1">
      <c r="A99" s="191"/>
      <c r="B99" s="191"/>
      <c r="C99" s="191"/>
      <c r="D99" s="262"/>
      <c r="E99" s="262"/>
      <c r="F99" s="262"/>
      <c r="G99" s="262"/>
      <c r="H99" s="262"/>
      <c r="I99" s="262"/>
      <c r="J99" s="262"/>
      <c r="K99" s="262"/>
      <c r="L99" s="262"/>
      <c r="M99" s="262"/>
      <c r="N99" s="201"/>
      <c r="O99" s="263"/>
      <c r="P99" s="263"/>
      <c r="Q99" s="201"/>
      <c r="R99" s="201"/>
      <c r="S99" s="191"/>
      <c r="T99" s="191"/>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6"/>
      <c r="CD99" s="226"/>
    </row>
    <row r="100" spans="1:82" ht="13.5" customHeight="1">
      <c r="A100" s="191"/>
      <c r="B100" s="191"/>
      <c r="C100" s="191"/>
      <c r="D100" s="262"/>
      <c r="E100" s="262"/>
      <c r="F100" s="262"/>
      <c r="G100" s="262"/>
      <c r="H100" s="262"/>
      <c r="I100" s="262"/>
      <c r="J100" s="262"/>
      <c r="K100" s="262"/>
      <c r="L100" s="262"/>
      <c r="M100" s="262"/>
      <c r="N100" s="201"/>
      <c r="O100" s="263"/>
      <c r="P100" s="263"/>
      <c r="Q100" s="201"/>
      <c r="R100" s="201"/>
      <c r="S100" s="191"/>
      <c r="T100" s="191"/>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6"/>
      <c r="CD100" s="226"/>
    </row>
    <row r="101" spans="1:82" ht="13.5" customHeight="1">
      <c r="A101" s="191"/>
      <c r="B101" s="191"/>
      <c r="C101" s="191"/>
      <c r="D101" s="262"/>
      <c r="E101" s="262"/>
      <c r="F101" s="262"/>
      <c r="G101" s="262"/>
      <c r="H101" s="262"/>
      <c r="I101" s="262"/>
      <c r="J101" s="262"/>
      <c r="K101" s="262"/>
      <c r="L101" s="262"/>
      <c r="M101" s="262"/>
      <c r="N101" s="201"/>
      <c r="O101" s="263"/>
      <c r="P101" s="263"/>
      <c r="Q101" s="201"/>
      <c r="R101" s="201"/>
      <c r="S101" s="191"/>
      <c r="T101" s="191"/>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6"/>
      <c r="CD101" s="226"/>
    </row>
    <row r="102" spans="1:82" ht="13.5" customHeight="1">
      <c r="A102" s="191"/>
      <c r="B102" s="191"/>
      <c r="C102" s="191"/>
      <c r="D102" s="262"/>
      <c r="E102" s="262"/>
      <c r="F102" s="262"/>
      <c r="G102" s="262"/>
      <c r="H102" s="262"/>
      <c r="I102" s="262"/>
      <c r="J102" s="262"/>
      <c r="K102" s="262"/>
      <c r="L102" s="262"/>
      <c r="M102" s="262"/>
      <c r="N102" s="201"/>
      <c r="O102" s="263"/>
      <c r="P102" s="263"/>
      <c r="Q102" s="201"/>
      <c r="R102" s="201"/>
      <c r="S102" s="191"/>
      <c r="T102" s="191"/>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6"/>
      <c r="CD102" s="226"/>
    </row>
    <row r="103" spans="1:82" ht="13.5" customHeight="1">
      <c r="A103" s="191"/>
      <c r="B103" s="191"/>
      <c r="C103" s="191"/>
      <c r="D103" s="262"/>
      <c r="E103" s="262"/>
      <c r="F103" s="262"/>
      <c r="G103" s="262"/>
      <c r="H103" s="262"/>
      <c r="I103" s="262"/>
      <c r="J103" s="262"/>
      <c r="K103" s="262"/>
      <c r="L103" s="262"/>
      <c r="M103" s="262"/>
      <c r="N103" s="201"/>
      <c r="O103" s="263"/>
      <c r="P103" s="263"/>
      <c r="Q103" s="201"/>
      <c r="R103" s="201"/>
      <c r="S103" s="191"/>
      <c r="T103" s="191"/>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6"/>
      <c r="CD103" s="226"/>
    </row>
    <row r="104" spans="1:82" ht="13.5" customHeight="1">
      <c r="A104" s="191"/>
      <c r="B104" s="191"/>
      <c r="C104" s="191"/>
      <c r="D104" s="262"/>
      <c r="E104" s="262"/>
      <c r="F104" s="262"/>
      <c r="G104" s="262"/>
      <c r="H104" s="262"/>
      <c r="I104" s="262"/>
      <c r="J104" s="262"/>
      <c r="K104" s="262"/>
      <c r="L104" s="262"/>
      <c r="M104" s="262"/>
      <c r="N104" s="201"/>
      <c r="O104" s="263"/>
      <c r="P104" s="263"/>
      <c r="Q104" s="201"/>
      <c r="R104" s="201"/>
      <c r="S104" s="191"/>
      <c r="T104" s="191"/>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6"/>
      <c r="CD104" s="226"/>
    </row>
    <row r="105" spans="1:82" ht="13.5" customHeight="1">
      <c r="A105" s="191"/>
      <c r="B105" s="191"/>
      <c r="C105" s="191"/>
      <c r="D105" s="262"/>
      <c r="E105" s="262"/>
      <c r="F105" s="262"/>
      <c r="G105" s="262"/>
      <c r="H105" s="262"/>
      <c r="I105" s="262"/>
      <c r="J105" s="262"/>
      <c r="K105" s="262"/>
      <c r="L105" s="262"/>
      <c r="M105" s="262"/>
      <c r="N105" s="201"/>
      <c r="O105" s="263"/>
      <c r="P105" s="263"/>
      <c r="Q105" s="201"/>
      <c r="R105" s="201"/>
      <c r="S105" s="191"/>
      <c r="T105" s="191"/>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6"/>
      <c r="CD105" s="226"/>
    </row>
    <row r="106" spans="1:82" ht="13.5" customHeight="1">
      <c r="A106" s="191"/>
      <c r="B106" s="191"/>
      <c r="C106" s="191"/>
      <c r="D106" s="262"/>
      <c r="E106" s="262"/>
      <c r="F106" s="262"/>
      <c r="G106" s="262"/>
      <c r="H106" s="262"/>
      <c r="I106" s="262"/>
      <c r="J106" s="262"/>
      <c r="K106" s="262"/>
      <c r="L106" s="262"/>
      <c r="M106" s="262"/>
      <c r="N106" s="201"/>
      <c r="O106" s="263"/>
      <c r="P106" s="263"/>
      <c r="Q106" s="201"/>
      <c r="R106" s="201"/>
      <c r="S106" s="191"/>
      <c r="T106" s="191"/>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6"/>
      <c r="CD106" s="226"/>
    </row>
    <row r="107" spans="1:82" ht="13.5" customHeight="1">
      <c r="A107" s="191"/>
      <c r="B107" s="191"/>
      <c r="C107" s="191"/>
      <c r="D107" s="262"/>
      <c r="E107" s="262"/>
      <c r="F107" s="262"/>
      <c r="G107" s="262"/>
      <c r="H107" s="262"/>
      <c r="I107" s="262"/>
      <c r="J107" s="262"/>
      <c r="K107" s="262"/>
      <c r="L107" s="262"/>
      <c r="M107" s="262"/>
      <c r="N107" s="201"/>
      <c r="O107" s="263"/>
      <c r="P107" s="263"/>
      <c r="Q107" s="201"/>
      <c r="R107" s="201"/>
      <c r="S107" s="191"/>
      <c r="T107" s="191"/>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6"/>
      <c r="CD107" s="226"/>
    </row>
    <row r="108" spans="1:82" ht="13.5" customHeight="1">
      <c r="A108" s="191"/>
      <c r="B108" s="191"/>
      <c r="C108" s="191"/>
      <c r="D108" s="262"/>
      <c r="E108" s="262"/>
      <c r="F108" s="262"/>
      <c r="G108" s="262"/>
      <c r="H108" s="262"/>
      <c r="I108" s="262"/>
      <c r="J108" s="262"/>
      <c r="K108" s="262"/>
      <c r="L108" s="262"/>
      <c r="M108" s="262"/>
      <c r="N108" s="201"/>
      <c r="O108" s="263"/>
      <c r="P108" s="263"/>
      <c r="Q108" s="201"/>
      <c r="R108" s="201"/>
      <c r="S108" s="191"/>
      <c r="T108" s="191"/>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6"/>
      <c r="CD108" s="226"/>
    </row>
    <row r="109" spans="1:82" ht="13.5" customHeight="1">
      <c r="A109" s="191"/>
      <c r="B109" s="191"/>
      <c r="C109" s="191"/>
      <c r="D109" s="262"/>
      <c r="E109" s="262"/>
      <c r="F109" s="262"/>
      <c r="G109" s="262"/>
      <c r="H109" s="262"/>
      <c r="I109" s="262"/>
      <c r="J109" s="262"/>
      <c r="K109" s="262"/>
      <c r="L109" s="262"/>
      <c r="M109" s="262"/>
      <c r="N109" s="201"/>
      <c r="O109" s="263"/>
      <c r="P109" s="263"/>
      <c r="Q109" s="201"/>
      <c r="R109" s="201"/>
      <c r="S109" s="191"/>
      <c r="T109" s="191"/>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6"/>
      <c r="CD109" s="226"/>
    </row>
    <row r="110" spans="1:82" ht="13.5" customHeight="1">
      <c r="A110" s="191"/>
      <c r="B110" s="191"/>
      <c r="C110" s="191"/>
      <c r="D110" s="262"/>
      <c r="E110" s="262"/>
      <c r="F110" s="262"/>
      <c r="G110" s="262"/>
      <c r="H110" s="262"/>
      <c r="I110" s="262"/>
      <c r="J110" s="262"/>
      <c r="K110" s="262"/>
      <c r="L110" s="262"/>
      <c r="M110" s="262"/>
      <c r="N110" s="201"/>
      <c r="O110" s="263"/>
      <c r="P110" s="263"/>
      <c r="Q110" s="201"/>
      <c r="R110" s="201"/>
      <c r="S110" s="191"/>
      <c r="T110" s="191"/>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6"/>
      <c r="CD110" s="226"/>
    </row>
    <row r="111" spans="1:82" ht="13.5" customHeight="1">
      <c r="A111" s="191"/>
      <c r="B111" s="191"/>
      <c r="C111" s="191"/>
      <c r="D111" s="262"/>
      <c r="E111" s="262"/>
      <c r="F111" s="262"/>
      <c r="G111" s="262"/>
      <c r="H111" s="262"/>
      <c r="I111" s="262"/>
      <c r="J111" s="262"/>
      <c r="K111" s="262"/>
      <c r="L111" s="262"/>
      <c r="M111" s="262"/>
      <c r="N111" s="201"/>
      <c r="O111" s="263"/>
      <c r="P111" s="263"/>
      <c r="Q111" s="201"/>
      <c r="R111" s="201"/>
      <c r="S111" s="191"/>
      <c r="T111" s="191"/>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6"/>
      <c r="CD111" s="226"/>
    </row>
    <row r="112" spans="1:82" ht="13.5" customHeight="1">
      <c r="A112" s="191"/>
      <c r="B112" s="191"/>
      <c r="C112" s="191"/>
      <c r="D112" s="262"/>
      <c r="E112" s="262"/>
      <c r="F112" s="262"/>
      <c r="G112" s="262"/>
      <c r="H112" s="262"/>
      <c r="I112" s="262"/>
      <c r="J112" s="262"/>
      <c r="K112" s="262"/>
      <c r="L112" s="262"/>
      <c r="M112" s="262"/>
      <c r="N112" s="201"/>
      <c r="O112" s="263"/>
      <c r="P112" s="263"/>
      <c r="Q112" s="201"/>
      <c r="R112" s="201"/>
      <c r="S112" s="191"/>
      <c r="T112" s="191"/>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6"/>
      <c r="CD112" s="226"/>
    </row>
    <row r="113" spans="1:82" ht="13.5" customHeight="1">
      <c r="A113" s="191"/>
      <c r="B113" s="191"/>
      <c r="C113" s="191"/>
      <c r="D113" s="262"/>
      <c r="E113" s="262"/>
      <c r="F113" s="262"/>
      <c r="G113" s="262"/>
      <c r="H113" s="262"/>
      <c r="I113" s="262"/>
      <c r="J113" s="262"/>
      <c r="K113" s="262"/>
      <c r="L113" s="262"/>
      <c r="M113" s="262"/>
      <c r="N113" s="201"/>
      <c r="O113" s="263"/>
      <c r="P113" s="263"/>
      <c r="Q113" s="201"/>
      <c r="R113" s="201"/>
      <c r="S113" s="191"/>
      <c r="T113" s="191"/>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6"/>
      <c r="CD113" s="226"/>
    </row>
    <row r="114" spans="1:82" ht="13.5" customHeight="1">
      <c r="A114" s="191"/>
      <c r="B114" s="191"/>
      <c r="C114" s="191"/>
      <c r="D114" s="262"/>
      <c r="E114" s="262"/>
      <c r="F114" s="262"/>
      <c r="G114" s="262"/>
      <c r="H114" s="262"/>
      <c r="I114" s="262"/>
      <c r="J114" s="262"/>
      <c r="K114" s="262"/>
      <c r="L114" s="262"/>
      <c r="M114" s="262"/>
      <c r="N114" s="201"/>
      <c r="O114" s="263"/>
      <c r="P114" s="263"/>
      <c r="Q114" s="201"/>
      <c r="R114" s="201"/>
      <c r="S114" s="191"/>
      <c r="T114" s="191"/>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6"/>
      <c r="CD114" s="226"/>
    </row>
    <row r="115" spans="1:82" ht="13.5" customHeight="1">
      <c r="A115" s="191"/>
      <c r="B115" s="191"/>
      <c r="C115" s="191"/>
      <c r="D115" s="262"/>
      <c r="E115" s="262"/>
      <c r="F115" s="262"/>
      <c r="G115" s="262"/>
      <c r="H115" s="262"/>
      <c r="I115" s="262"/>
      <c r="J115" s="262"/>
      <c r="K115" s="262"/>
      <c r="L115" s="262"/>
      <c r="M115" s="262"/>
      <c r="N115" s="201"/>
      <c r="O115" s="263"/>
      <c r="P115" s="263"/>
      <c r="Q115" s="201"/>
      <c r="R115" s="201"/>
      <c r="S115" s="191"/>
      <c r="T115" s="191"/>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6"/>
      <c r="CD115" s="226"/>
    </row>
    <row r="116" spans="1:82" ht="13.5" customHeight="1">
      <c r="A116" s="191"/>
      <c r="B116" s="191"/>
      <c r="C116" s="191"/>
      <c r="D116" s="262"/>
      <c r="E116" s="262"/>
      <c r="F116" s="262"/>
      <c r="G116" s="262"/>
      <c r="H116" s="262"/>
      <c r="I116" s="262"/>
      <c r="J116" s="262"/>
      <c r="K116" s="262"/>
      <c r="L116" s="262"/>
      <c r="M116" s="262"/>
      <c r="N116" s="201"/>
      <c r="O116" s="263"/>
      <c r="P116" s="263"/>
      <c r="Q116" s="201"/>
      <c r="R116" s="201"/>
      <c r="S116" s="191"/>
      <c r="T116" s="191"/>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6"/>
      <c r="CD116" s="226"/>
    </row>
    <row r="117" spans="1:82" ht="13.5" customHeight="1">
      <c r="A117" s="191"/>
      <c r="B117" s="191"/>
      <c r="C117" s="191"/>
      <c r="D117" s="262"/>
      <c r="E117" s="262"/>
      <c r="F117" s="262"/>
      <c r="G117" s="262"/>
      <c r="H117" s="262"/>
      <c r="I117" s="262"/>
      <c r="J117" s="262"/>
      <c r="K117" s="262"/>
      <c r="L117" s="262"/>
      <c r="M117" s="262"/>
      <c r="N117" s="201"/>
      <c r="O117" s="263"/>
      <c r="P117" s="263"/>
      <c r="Q117" s="201"/>
      <c r="R117" s="201"/>
      <c r="S117" s="191"/>
      <c r="T117" s="191"/>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6"/>
      <c r="CD117" s="226"/>
    </row>
    <row r="118" spans="1:82" ht="13.5" customHeight="1">
      <c r="A118" s="191"/>
      <c r="B118" s="191"/>
      <c r="C118" s="191"/>
      <c r="D118" s="262"/>
      <c r="E118" s="262"/>
      <c r="F118" s="262"/>
      <c r="G118" s="262"/>
      <c r="H118" s="262"/>
      <c r="I118" s="262"/>
      <c r="J118" s="262"/>
      <c r="K118" s="262"/>
      <c r="L118" s="262"/>
      <c r="M118" s="262"/>
      <c r="N118" s="201"/>
      <c r="O118" s="263"/>
      <c r="P118" s="263"/>
      <c r="Q118" s="201"/>
      <c r="R118" s="201"/>
      <c r="S118" s="191"/>
      <c r="T118" s="191"/>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6"/>
      <c r="CD118" s="226"/>
    </row>
    <row r="119" spans="1:82" ht="13.5" customHeight="1">
      <c r="A119" s="191"/>
      <c r="B119" s="191"/>
      <c r="C119" s="191"/>
      <c r="D119" s="262"/>
      <c r="E119" s="262"/>
      <c r="F119" s="262"/>
      <c r="G119" s="262"/>
      <c r="H119" s="262"/>
      <c r="I119" s="262"/>
      <c r="J119" s="262"/>
      <c r="K119" s="262"/>
      <c r="L119" s="262"/>
      <c r="M119" s="262"/>
      <c r="N119" s="201"/>
      <c r="O119" s="263"/>
      <c r="P119" s="263"/>
      <c r="Q119" s="201"/>
      <c r="R119" s="201"/>
      <c r="S119" s="191"/>
      <c r="T119" s="191"/>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6"/>
      <c r="CD119" s="226"/>
    </row>
    <row r="120" spans="1:82" ht="13.5" customHeight="1">
      <c r="A120" s="191"/>
      <c r="B120" s="191"/>
      <c r="C120" s="191"/>
      <c r="D120" s="262"/>
      <c r="E120" s="262"/>
      <c r="F120" s="262"/>
      <c r="G120" s="262"/>
      <c r="H120" s="262"/>
      <c r="I120" s="262"/>
      <c r="J120" s="262"/>
      <c r="K120" s="262"/>
      <c r="L120" s="262"/>
      <c r="M120" s="262"/>
      <c r="N120" s="201"/>
      <c r="O120" s="263"/>
      <c r="P120" s="263"/>
      <c r="Q120" s="201"/>
      <c r="R120" s="201"/>
      <c r="S120" s="191"/>
      <c r="T120" s="191"/>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6"/>
      <c r="CD120" s="226"/>
    </row>
    <row r="121" spans="1:82" ht="13.5" customHeight="1">
      <c r="A121" s="191"/>
      <c r="B121" s="191"/>
      <c r="C121" s="191"/>
      <c r="D121" s="262"/>
      <c r="E121" s="262"/>
      <c r="F121" s="262"/>
      <c r="G121" s="262"/>
      <c r="H121" s="262"/>
      <c r="I121" s="262"/>
      <c r="J121" s="262"/>
      <c r="K121" s="262"/>
      <c r="L121" s="262"/>
      <c r="M121" s="262"/>
      <c r="N121" s="201"/>
      <c r="O121" s="263"/>
      <c r="P121" s="263"/>
      <c r="Q121" s="201"/>
      <c r="R121" s="201"/>
      <c r="S121" s="191"/>
      <c r="T121" s="191"/>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25"/>
      <c r="BL121" s="225"/>
      <c r="BM121" s="225"/>
      <c r="BN121" s="225"/>
      <c r="BO121" s="225"/>
      <c r="BP121" s="225"/>
      <c r="BQ121" s="225"/>
      <c r="BR121" s="225"/>
      <c r="BS121" s="225"/>
      <c r="BT121" s="225"/>
      <c r="BU121" s="225"/>
      <c r="BV121" s="225"/>
      <c r="BW121" s="225"/>
      <c r="BX121" s="225"/>
      <c r="BY121" s="225"/>
      <c r="BZ121" s="225"/>
      <c r="CA121" s="225"/>
      <c r="CB121" s="225"/>
      <c r="CC121" s="226"/>
      <c r="CD121" s="226"/>
    </row>
    <row r="122" spans="1:82" ht="13.5" customHeight="1">
      <c r="A122" s="191"/>
      <c r="B122" s="191"/>
      <c r="C122" s="191"/>
      <c r="D122" s="262"/>
      <c r="E122" s="262"/>
      <c r="F122" s="262"/>
      <c r="G122" s="262"/>
      <c r="H122" s="262"/>
      <c r="I122" s="262"/>
      <c r="J122" s="262"/>
      <c r="K122" s="262"/>
      <c r="L122" s="262"/>
      <c r="M122" s="262"/>
      <c r="N122" s="201"/>
      <c r="O122" s="263"/>
      <c r="P122" s="263"/>
      <c r="Q122" s="201"/>
      <c r="R122" s="201"/>
      <c r="S122" s="191"/>
      <c r="T122" s="191"/>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6"/>
      <c r="CD122" s="226"/>
    </row>
    <row r="123" spans="1:82" ht="13.5" customHeight="1">
      <c r="A123" s="191"/>
      <c r="B123" s="191"/>
      <c r="C123" s="191"/>
      <c r="D123" s="262"/>
      <c r="E123" s="262"/>
      <c r="F123" s="262"/>
      <c r="G123" s="262"/>
      <c r="H123" s="262"/>
      <c r="I123" s="262"/>
      <c r="J123" s="262"/>
      <c r="K123" s="262"/>
      <c r="L123" s="262"/>
      <c r="M123" s="262"/>
      <c r="N123" s="201"/>
      <c r="O123" s="263"/>
      <c r="P123" s="263"/>
      <c r="Q123" s="201"/>
      <c r="R123" s="201"/>
      <c r="S123" s="191"/>
      <c r="T123" s="191"/>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25"/>
      <c r="BL123" s="225"/>
      <c r="BM123" s="225"/>
      <c r="BN123" s="225"/>
      <c r="BO123" s="225"/>
      <c r="BP123" s="225"/>
      <c r="BQ123" s="225"/>
      <c r="BR123" s="225"/>
      <c r="BS123" s="225"/>
      <c r="BT123" s="225"/>
      <c r="BU123" s="225"/>
      <c r="BV123" s="225"/>
      <c r="BW123" s="225"/>
      <c r="BX123" s="225"/>
      <c r="BY123" s="225"/>
      <c r="BZ123" s="225"/>
      <c r="CA123" s="225"/>
      <c r="CB123" s="225"/>
      <c r="CC123" s="226"/>
      <c r="CD123" s="226"/>
    </row>
    <row r="124" spans="1:82" ht="13.5" customHeight="1">
      <c r="A124" s="191"/>
      <c r="B124" s="191"/>
      <c r="C124" s="191"/>
      <c r="D124" s="262"/>
      <c r="E124" s="262"/>
      <c r="F124" s="262"/>
      <c r="G124" s="262"/>
      <c r="H124" s="262"/>
      <c r="I124" s="262"/>
      <c r="J124" s="262"/>
      <c r="K124" s="262"/>
      <c r="L124" s="262"/>
      <c r="M124" s="262"/>
      <c r="N124" s="201"/>
      <c r="O124" s="263"/>
      <c r="P124" s="263"/>
      <c r="Q124" s="201"/>
      <c r="R124" s="201"/>
      <c r="S124" s="191"/>
      <c r="T124" s="191"/>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6"/>
      <c r="CD124" s="226"/>
    </row>
    <row r="125" spans="1:82" ht="13.5" customHeight="1">
      <c r="A125" s="191"/>
      <c r="B125" s="191"/>
      <c r="C125" s="191"/>
      <c r="D125" s="262"/>
      <c r="E125" s="262"/>
      <c r="F125" s="262"/>
      <c r="G125" s="262"/>
      <c r="H125" s="262"/>
      <c r="I125" s="262"/>
      <c r="J125" s="262"/>
      <c r="K125" s="262"/>
      <c r="L125" s="262"/>
      <c r="M125" s="262"/>
      <c r="N125" s="201"/>
      <c r="O125" s="263"/>
      <c r="P125" s="263"/>
      <c r="Q125" s="201"/>
      <c r="R125" s="201"/>
      <c r="S125" s="191"/>
      <c r="T125" s="191"/>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25"/>
      <c r="BL125" s="225"/>
      <c r="BM125" s="225"/>
      <c r="BN125" s="225"/>
      <c r="BO125" s="225"/>
      <c r="BP125" s="225"/>
      <c r="BQ125" s="225"/>
      <c r="BR125" s="225"/>
      <c r="BS125" s="225"/>
      <c r="BT125" s="225"/>
      <c r="BU125" s="225"/>
      <c r="BV125" s="225"/>
      <c r="BW125" s="225"/>
      <c r="BX125" s="225"/>
      <c r="BY125" s="225"/>
      <c r="BZ125" s="225"/>
      <c r="CA125" s="225"/>
      <c r="CB125" s="225"/>
      <c r="CC125" s="226"/>
      <c r="CD125" s="226"/>
    </row>
    <row r="126" spans="1:82" ht="13.5" customHeight="1">
      <c r="A126" s="191"/>
      <c r="B126" s="191"/>
      <c r="C126" s="191"/>
      <c r="D126" s="262"/>
      <c r="E126" s="262"/>
      <c r="F126" s="262"/>
      <c r="G126" s="262"/>
      <c r="H126" s="262"/>
      <c r="I126" s="262"/>
      <c r="J126" s="262"/>
      <c r="K126" s="262"/>
      <c r="L126" s="262"/>
      <c r="M126" s="262"/>
      <c r="N126" s="201"/>
      <c r="O126" s="263"/>
      <c r="P126" s="263"/>
      <c r="Q126" s="201"/>
      <c r="R126" s="201"/>
      <c r="S126" s="191"/>
      <c r="T126" s="191"/>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6"/>
      <c r="CD126" s="226"/>
    </row>
    <row r="127" spans="1:82" ht="13.5" customHeight="1">
      <c r="A127" s="191"/>
      <c r="B127" s="191"/>
      <c r="C127" s="191"/>
      <c r="D127" s="262"/>
      <c r="E127" s="262"/>
      <c r="F127" s="262"/>
      <c r="G127" s="262"/>
      <c r="H127" s="262"/>
      <c r="I127" s="262"/>
      <c r="J127" s="262"/>
      <c r="K127" s="262"/>
      <c r="L127" s="262"/>
      <c r="M127" s="262"/>
      <c r="N127" s="201"/>
      <c r="O127" s="263"/>
      <c r="P127" s="263"/>
      <c r="Q127" s="201"/>
      <c r="R127" s="201"/>
      <c r="S127" s="191"/>
      <c r="T127" s="191"/>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6"/>
      <c r="CD127" s="226"/>
    </row>
    <row r="128" spans="1:82" ht="13.5" customHeight="1">
      <c r="A128" s="191"/>
      <c r="B128" s="191"/>
      <c r="C128" s="191"/>
      <c r="D128" s="262"/>
      <c r="E128" s="262"/>
      <c r="F128" s="262"/>
      <c r="G128" s="262"/>
      <c r="H128" s="262"/>
      <c r="I128" s="262"/>
      <c r="J128" s="262"/>
      <c r="K128" s="262"/>
      <c r="L128" s="262"/>
      <c r="M128" s="262"/>
      <c r="N128" s="201"/>
      <c r="O128" s="263"/>
      <c r="P128" s="263"/>
      <c r="Q128" s="201"/>
      <c r="R128" s="201"/>
      <c r="S128" s="191"/>
      <c r="T128" s="191"/>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6"/>
      <c r="CD128" s="226"/>
    </row>
    <row r="129" spans="1:82" ht="13.5" customHeight="1">
      <c r="A129" s="191"/>
      <c r="B129" s="191"/>
      <c r="C129" s="191"/>
      <c r="D129" s="262"/>
      <c r="E129" s="262"/>
      <c r="F129" s="262"/>
      <c r="G129" s="262"/>
      <c r="H129" s="262"/>
      <c r="I129" s="262"/>
      <c r="J129" s="262"/>
      <c r="K129" s="262"/>
      <c r="L129" s="262"/>
      <c r="M129" s="262"/>
      <c r="N129" s="201"/>
      <c r="O129" s="263"/>
      <c r="P129" s="263"/>
      <c r="Q129" s="201"/>
      <c r="R129" s="201"/>
      <c r="S129" s="191"/>
      <c r="T129" s="191"/>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25"/>
      <c r="BL129" s="225"/>
      <c r="BM129" s="225"/>
      <c r="BN129" s="225"/>
      <c r="BO129" s="225"/>
      <c r="BP129" s="225"/>
      <c r="BQ129" s="225"/>
      <c r="BR129" s="225"/>
      <c r="BS129" s="225"/>
      <c r="BT129" s="225"/>
      <c r="BU129" s="225"/>
      <c r="BV129" s="225"/>
      <c r="BW129" s="225"/>
      <c r="BX129" s="225"/>
      <c r="BY129" s="225"/>
      <c r="BZ129" s="225"/>
      <c r="CA129" s="225"/>
      <c r="CB129" s="225"/>
      <c r="CC129" s="226"/>
      <c r="CD129" s="226"/>
    </row>
    <row r="130" spans="1:82" ht="13.5" customHeight="1">
      <c r="A130" s="191"/>
      <c r="B130" s="191"/>
      <c r="C130" s="191"/>
      <c r="D130" s="262"/>
      <c r="E130" s="262"/>
      <c r="F130" s="262"/>
      <c r="G130" s="262"/>
      <c r="H130" s="262"/>
      <c r="I130" s="262"/>
      <c r="J130" s="262"/>
      <c r="K130" s="262"/>
      <c r="L130" s="262"/>
      <c r="M130" s="262"/>
      <c r="N130" s="201"/>
      <c r="O130" s="263"/>
      <c r="P130" s="263"/>
      <c r="Q130" s="201"/>
      <c r="R130" s="201"/>
      <c r="S130" s="191"/>
      <c r="T130" s="191"/>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6"/>
      <c r="CD130" s="226"/>
    </row>
    <row r="131" spans="1:82" ht="13.5" customHeight="1">
      <c r="A131" s="191"/>
      <c r="B131" s="191"/>
      <c r="C131" s="191"/>
      <c r="D131" s="262"/>
      <c r="E131" s="262"/>
      <c r="F131" s="262"/>
      <c r="G131" s="262"/>
      <c r="H131" s="262"/>
      <c r="I131" s="262"/>
      <c r="J131" s="262"/>
      <c r="K131" s="262"/>
      <c r="L131" s="262"/>
      <c r="M131" s="262"/>
      <c r="N131" s="201"/>
      <c r="O131" s="263"/>
      <c r="P131" s="263"/>
      <c r="Q131" s="201"/>
      <c r="R131" s="201"/>
      <c r="S131" s="191"/>
      <c r="T131" s="191"/>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25"/>
      <c r="BL131" s="225"/>
      <c r="BM131" s="225"/>
      <c r="BN131" s="225"/>
      <c r="BO131" s="225"/>
      <c r="BP131" s="225"/>
      <c r="BQ131" s="225"/>
      <c r="BR131" s="225"/>
      <c r="BS131" s="225"/>
      <c r="BT131" s="225"/>
      <c r="BU131" s="225"/>
      <c r="BV131" s="225"/>
      <c r="BW131" s="225"/>
      <c r="BX131" s="225"/>
      <c r="BY131" s="225"/>
      <c r="BZ131" s="225"/>
      <c r="CA131" s="225"/>
      <c r="CB131" s="225"/>
      <c r="CC131" s="226"/>
      <c r="CD131" s="226"/>
    </row>
    <row r="132" spans="1:82" ht="13.5" customHeight="1">
      <c r="A132" s="191"/>
      <c r="B132" s="191"/>
      <c r="C132" s="191"/>
      <c r="D132" s="262"/>
      <c r="E132" s="262"/>
      <c r="F132" s="262"/>
      <c r="G132" s="262"/>
      <c r="H132" s="262"/>
      <c r="I132" s="262"/>
      <c r="J132" s="262"/>
      <c r="K132" s="262"/>
      <c r="L132" s="262"/>
      <c r="M132" s="262"/>
      <c r="N132" s="201"/>
      <c r="O132" s="263"/>
      <c r="P132" s="263"/>
      <c r="Q132" s="201"/>
      <c r="R132" s="201"/>
      <c r="S132" s="191"/>
      <c r="T132" s="191"/>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6"/>
      <c r="CD132" s="226"/>
    </row>
    <row r="133" spans="1:82" ht="13.5" customHeight="1">
      <c r="A133" s="191"/>
      <c r="B133" s="191"/>
      <c r="C133" s="191"/>
      <c r="D133" s="262"/>
      <c r="E133" s="262"/>
      <c r="F133" s="262"/>
      <c r="G133" s="262"/>
      <c r="H133" s="262"/>
      <c r="I133" s="262"/>
      <c r="J133" s="262"/>
      <c r="K133" s="262"/>
      <c r="L133" s="262"/>
      <c r="M133" s="262"/>
      <c r="N133" s="201"/>
      <c r="O133" s="263"/>
      <c r="P133" s="263"/>
      <c r="Q133" s="201"/>
      <c r="R133" s="201"/>
      <c r="S133" s="191"/>
      <c r="T133" s="191"/>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25"/>
      <c r="BK133" s="225"/>
      <c r="BL133" s="225"/>
      <c r="BM133" s="225"/>
      <c r="BN133" s="225"/>
      <c r="BO133" s="225"/>
      <c r="BP133" s="225"/>
      <c r="BQ133" s="225"/>
      <c r="BR133" s="225"/>
      <c r="BS133" s="225"/>
      <c r="BT133" s="225"/>
      <c r="BU133" s="225"/>
      <c r="BV133" s="225"/>
      <c r="BW133" s="225"/>
      <c r="BX133" s="225"/>
      <c r="BY133" s="225"/>
      <c r="BZ133" s="225"/>
      <c r="CA133" s="225"/>
      <c r="CB133" s="225"/>
      <c r="CC133" s="226"/>
      <c r="CD133" s="226"/>
    </row>
    <row r="134" spans="1:82" ht="13.5" customHeight="1">
      <c r="A134" s="191"/>
      <c r="B134" s="191"/>
      <c r="C134" s="191"/>
      <c r="D134" s="262"/>
      <c r="E134" s="262"/>
      <c r="F134" s="262"/>
      <c r="G134" s="262"/>
      <c r="H134" s="262"/>
      <c r="I134" s="262"/>
      <c r="J134" s="262"/>
      <c r="K134" s="262"/>
      <c r="L134" s="262"/>
      <c r="M134" s="262"/>
      <c r="N134" s="201"/>
      <c r="O134" s="263"/>
      <c r="P134" s="263"/>
      <c r="Q134" s="201"/>
      <c r="R134" s="201"/>
      <c r="S134" s="191"/>
      <c r="T134" s="191"/>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6"/>
      <c r="CD134" s="226"/>
    </row>
    <row r="135" spans="1:82" ht="13.5" customHeight="1">
      <c r="A135" s="191"/>
      <c r="B135" s="191"/>
      <c r="C135" s="191"/>
      <c r="D135" s="262"/>
      <c r="E135" s="262"/>
      <c r="F135" s="262"/>
      <c r="G135" s="262"/>
      <c r="H135" s="262"/>
      <c r="I135" s="262"/>
      <c r="J135" s="262"/>
      <c r="K135" s="262"/>
      <c r="L135" s="262"/>
      <c r="M135" s="262"/>
      <c r="N135" s="201"/>
      <c r="O135" s="263"/>
      <c r="P135" s="263"/>
      <c r="Q135" s="201"/>
      <c r="R135" s="201"/>
      <c r="S135" s="191"/>
      <c r="T135" s="191"/>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25"/>
      <c r="BL135" s="225"/>
      <c r="BM135" s="225"/>
      <c r="BN135" s="225"/>
      <c r="BO135" s="225"/>
      <c r="BP135" s="225"/>
      <c r="BQ135" s="225"/>
      <c r="BR135" s="225"/>
      <c r="BS135" s="225"/>
      <c r="BT135" s="225"/>
      <c r="BU135" s="225"/>
      <c r="BV135" s="225"/>
      <c r="BW135" s="225"/>
      <c r="BX135" s="225"/>
      <c r="BY135" s="225"/>
      <c r="BZ135" s="225"/>
      <c r="CA135" s="225"/>
      <c r="CB135" s="225"/>
      <c r="CC135" s="226"/>
      <c r="CD135" s="226"/>
    </row>
    <row r="136" spans="1:82" ht="13.5" customHeight="1">
      <c r="A136" s="191"/>
      <c r="B136" s="191"/>
      <c r="C136" s="191"/>
      <c r="D136" s="262"/>
      <c r="E136" s="262"/>
      <c r="F136" s="262"/>
      <c r="G136" s="262"/>
      <c r="H136" s="262"/>
      <c r="I136" s="262"/>
      <c r="J136" s="262"/>
      <c r="K136" s="262"/>
      <c r="L136" s="262"/>
      <c r="M136" s="262"/>
      <c r="N136" s="201"/>
      <c r="O136" s="263"/>
      <c r="P136" s="263"/>
      <c r="Q136" s="201"/>
      <c r="R136" s="201"/>
      <c r="S136" s="191"/>
      <c r="T136" s="191"/>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6"/>
      <c r="CD136" s="226"/>
    </row>
    <row r="137" spans="1:82" ht="13.5" customHeight="1">
      <c r="A137" s="191"/>
      <c r="B137" s="191"/>
      <c r="C137" s="191"/>
      <c r="D137" s="262"/>
      <c r="E137" s="262"/>
      <c r="F137" s="262"/>
      <c r="G137" s="262"/>
      <c r="H137" s="262"/>
      <c r="I137" s="262"/>
      <c r="J137" s="262"/>
      <c r="K137" s="262"/>
      <c r="L137" s="262"/>
      <c r="M137" s="262"/>
      <c r="N137" s="201"/>
      <c r="O137" s="263"/>
      <c r="P137" s="263"/>
      <c r="Q137" s="201"/>
      <c r="R137" s="201"/>
      <c r="S137" s="191"/>
      <c r="T137" s="191"/>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6"/>
      <c r="CD137" s="226"/>
    </row>
    <row r="138" spans="1:82" ht="13.5" customHeight="1">
      <c r="A138" s="191"/>
      <c r="B138" s="191"/>
      <c r="C138" s="191"/>
      <c r="D138" s="262"/>
      <c r="E138" s="262"/>
      <c r="F138" s="262"/>
      <c r="G138" s="262"/>
      <c r="H138" s="262"/>
      <c r="I138" s="262"/>
      <c r="J138" s="262"/>
      <c r="K138" s="262"/>
      <c r="L138" s="262"/>
      <c r="M138" s="262"/>
      <c r="N138" s="201"/>
      <c r="O138" s="263"/>
      <c r="P138" s="263"/>
      <c r="Q138" s="201"/>
      <c r="R138" s="201"/>
      <c r="S138" s="191"/>
      <c r="T138" s="191"/>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6"/>
      <c r="CD138" s="226"/>
    </row>
    <row r="139" spans="1:82" ht="13.5" customHeight="1">
      <c r="A139" s="191"/>
      <c r="B139" s="191"/>
      <c r="C139" s="191"/>
      <c r="D139" s="262"/>
      <c r="E139" s="262"/>
      <c r="F139" s="262"/>
      <c r="G139" s="262"/>
      <c r="H139" s="262"/>
      <c r="I139" s="262"/>
      <c r="J139" s="262"/>
      <c r="K139" s="262"/>
      <c r="L139" s="262"/>
      <c r="M139" s="262"/>
      <c r="N139" s="201"/>
      <c r="O139" s="263"/>
      <c r="P139" s="263"/>
      <c r="Q139" s="201"/>
      <c r="R139" s="201"/>
      <c r="S139" s="191"/>
      <c r="T139" s="191"/>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25"/>
      <c r="BL139" s="225"/>
      <c r="BM139" s="225"/>
      <c r="BN139" s="225"/>
      <c r="BO139" s="225"/>
      <c r="BP139" s="225"/>
      <c r="BQ139" s="225"/>
      <c r="BR139" s="225"/>
      <c r="BS139" s="225"/>
      <c r="BT139" s="225"/>
      <c r="BU139" s="225"/>
      <c r="BV139" s="225"/>
      <c r="BW139" s="225"/>
      <c r="BX139" s="225"/>
      <c r="BY139" s="225"/>
      <c r="BZ139" s="225"/>
      <c r="CA139" s="225"/>
      <c r="CB139" s="225"/>
      <c r="CC139" s="226"/>
      <c r="CD139" s="226"/>
    </row>
    <row r="140" spans="1:82" ht="13.5" customHeight="1">
      <c r="A140" s="191"/>
      <c r="B140" s="191"/>
      <c r="C140" s="191"/>
      <c r="D140" s="262"/>
      <c r="E140" s="262"/>
      <c r="F140" s="262"/>
      <c r="G140" s="262"/>
      <c r="H140" s="262"/>
      <c r="I140" s="262"/>
      <c r="J140" s="262"/>
      <c r="K140" s="262"/>
      <c r="L140" s="262"/>
      <c r="M140" s="262"/>
      <c r="N140" s="201"/>
      <c r="O140" s="263"/>
      <c r="P140" s="263"/>
      <c r="Q140" s="201"/>
      <c r="R140" s="201"/>
      <c r="S140" s="191"/>
      <c r="T140" s="191"/>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25"/>
      <c r="BL140" s="225"/>
      <c r="BM140" s="225"/>
      <c r="BN140" s="225"/>
      <c r="BO140" s="225"/>
      <c r="BP140" s="225"/>
      <c r="BQ140" s="225"/>
      <c r="BR140" s="225"/>
      <c r="BS140" s="225"/>
      <c r="BT140" s="225"/>
      <c r="BU140" s="225"/>
      <c r="BV140" s="225"/>
      <c r="BW140" s="225"/>
      <c r="BX140" s="225"/>
      <c r="BY140" s="225"/>
      <c r="BZ140" s="225"/>
      <c r="CA140" s="225"/>
      <c r="CB140" s="225"/>
      <c r="CC140" s="226"/>
      <c r="CD140" s="226"/>
    </row>
    <row r="141" spans="1:82" ht="13.5" customHeight="1">
      <c r="A141" s="191"/>
      <c r="B141" s="191"/>
      <c r="C141" s="191"/>
      <c r="D141" s="262"/>
      <c r="E141" s="262"/>
      <c r="F141" s="262"/>
      <c r="G141" s="262"/>
      <c r="H141" s="262"/>
      <c r="I141" s="262"/>
      <c r="J141" s="262"/>
      <c r="K141" s="262"/>
      <c r="L141" s="262"/>
      <c r="M141" s="262"/>
      <c r="N141" s="201"/>
      <c r="O141" s="263"/>
      <c r="P141" s="263"/>
      <c r="Q141" s="201"/>
      <c r="R141" s="201"/>
      <c r="S141" s="191"/>
      <c r="T141" s="191"/>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25"/>
      <c r="BL141" s="225"/>
      <c r="BM141" s="225"/>
      <c r="BN141" s="225"/>
      <c r="BO141" s="225"/>
      <c r="BP141" s="225"/>
      <c r="BQ141" s="225"/>
      <c r="BR141" s="225"/>
      <c r="BS141" s="225"/>
      <c r="BT141" s="225"/>
      <c r="BU141" s="225"/>
      <c r="BV141" s="225"/>
      <c r="BW141" s="225"/>
      <c r="BX141" s="225"/>
      <c r="BY141" s="225"/>
      <c r="BZ141" s="225"/>
      <c r="CA141" s="225"/>
      <c r="CB141" s="225"/>
      <c r="CC141" s="226"/>
      <c r="CD141" s="226"/>
    </row>
    <row r="142" spans="1:82" ht="13.5" customHeight="1">
      <c r="A142" s="191"/>
      <c r="B142" s="191"/>
      <c r="C142" s="191"/>
      <c r="D142" s="262"/>
      <c r="E142" s="262"/>
      <c r="F142" s="262"/>
      <c r="G142" s="262"/>
      <c r="H142" s="262"/>
      <c r="I142" s="262"/>
      <c r="J142" s="262"/>
      <c r="K142" s="262"/>
      <c r="L142" s="262"/>
      <c r="M142" s="262"/>
      <c r="N142" s="201"/>
      <c r="O142" s="263"/>
      <c r="P142" s="263"/>
      <c r="Q142" s="201"/>
      <c r="R142" s="201"/>
      <c r="S142" s="191"/>
      <c r="T142" s="191"/>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c r="CC142" s="226"/>
      <c r="CD142" s="226"/>
    </row>
    <row r="143" spans="1:82" ht="13.5" customHeight="1">
      <c r="A143" s="191"/>
      <c r="B143" s="191"/>
      <c r="C143" s="191"/>
      <c r="D143" s="262"/>
      <c r="E143" s="262"/>
      <c r="F143" s="262"/>
      <c r="G143" s="262"/>
      <c r="H143" s="262"/>
      <c r="I143" s="262"/>
      <c r="J143" s="262"/>
      <c r="K143" s="262"/>
      <c r="L143" s="262"/>
      <c r="M143" s="262"/>
      <c r="N143" s="201"/>
      <c r="O143" s="263"/>
      <c r="P143" s="263"/>
      <c r="Q143" s="201"/>
      <c r="R143" s="201"/>
      <c r="S143" s="191"/>
      <c r="T143" s="191"/>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c r="CC143" s="226"/>
      <c r="CD143" s="226"/>
    </row>
    <row r="144" spans="1:82" ht="13.5" customHeight="1">
      <c r="A144" s="191"/>
      <c r="B144" s="191"/>
      <c r="C144" s="191"/>
      <c r="D144" s="262"/>
      <c r="E144" s="262"/>
      <c r="F144" s="262"/>
      <c r="G144" s="262"/>
      <c r="H144" s="262"/>
      <c r="I144" s="262"/>
      <c r="J144" s="262"/>
      <c r="K144" s="262"/>
      <c r="L144" s="262"/>
      <c r="M144" s="262"/>
      <c r="N144" s="201"/>
      <c r="O144" s="263"/>
      <c r="P144" s="263"/>
      <c r="Q144" s="201"/>
      <c r="R144" s="201"/>
      <c r="S144" s="191"/>
      <c r="T144" s="191"/>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25"/>
      <c r="BL144" s="225"/>
      <c r="BM144" s="225"/>
      <c r="BN144" s="225"/>
      <c r="BO144" s="225"/>
      <c r="BP144" s="225"/>
      <c r="BQ144" s="225"/>
      <c r="BR144" s="225"/>
      <c r="BS144" s="225"/>
      <c r="BT144" s="225"/>
      <c r="BU144" s="225"/>
      <c r="BV144" s="225"/>
      <c r="BW144" s="225"/>
      <c r="BX144" s="225"/>
      <c r="BY144" s="225"/>
      <c r="BZ144" s="225"/>
      <c r="CA144" s="225"/>
      <c r="CB144" s="225"/>
      <c r="CC144" s="226"/>
      <c r="CD144" s="226"/>
    </row>
    <row r="145" spans="1:82" ht="13.5" customHeight="1">
      <c r="A145" s="191"/>
      <c r="B145" s="191"/>
      <c r="C145" s="191"/>
      <c r="D145" s="262"/>
      <c r="E145" s="262"/>
      <c r="F145" s="262"/>
      <c r="G145" s="262"/>
      <c r="H145" s="262"/>
      <c r="I145" s="262"/>
      <c r="J145" s="262"/>
      <c r="K145" s="262"/>
      <c r="L145" s="262"/>
      <c r="M145" s="262"/>
      <c r="N145" s="201"/>
      <c r="O145" s="263"/>
      <c r="P145" s="263"/>
      <c r="Q145" s="201"/>
      <c r="R145" s="201"/>
      <c r="S145" s="191"/>
      <c r="T145" s="191"/>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25"/>
      <c r="BL145" s="225"/>
      <c r="BM145" s="225"/>
      <c r="BN145" s="225"/>
      <c r="BO145" s="225"/>
      <c r="BP145" s="225"/>
      <c r="BQ145" s="225"/>
      <c r="BR145" s="225"/>
      <c r="BS145" s="225"/>
      <c r="BT145" s="225"/>
      <c r="BU145" s="225"/>
      <c r="BV145" s="225"/>
      <c r="BW145" s="225"/>
      <c r="BX145" s="225"/>
      <c r="BY145" s="225"/>
      <c r="BZ145" s="225"/>
      <c r="CA145" s="225"/>
      <c r="CB145" s="225"/>
      <c r="CC145" s="226"/>
      <c r="CD145" s="226"/>
    </row>
    <row r="146" spans="1:82" ht="13.5" customHeight="1">
      <c r="A146" s="191"/>
      <c r="B146" s="191"/>
      <c r="C146" s="191"/>
      <c r="D146" s="262"/>
      <c r="E146" s="262"/>
      <c r="F146" s="262"/>
      <c r="G146" s="262"/>
      <c r="H146" s="262"/>
      <c r="I146" s="262"/>
      <c r="J146" s="262"/>
      <c r="K146" s="262"/>
      <c r="L146" s="262"/>
      <c r="M146" s="262"/>
      <c r="N146" s="201"/>
      <c r="O146" s="263"/>
      <c r="P146" s="263"/>
      <c r="Q146" s="201"/>
      <c r="R146" s="201"/>
      <c r="S146" s="191"/>
      <c r="T146" s="191"/>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25"/>
      <c r="BZ146" s="225"/>
      <c r="CA146" s="225"/>
      <c r="CB146" s="225"/>
      <c r="CC146" s="226"/>
      <c r="CD146" s="226"/>
    </row>
    <row r="147" spans="1:82" ht="13.5" customHeight="1">
      <c r="A147" s="191"/>
      <c r="B147" s="191"/>
      <c r="C147" s="191"/>
      <c r="D147" s="262"/>
      <c r="E147" s="262"/>
      <c r="F147" s="262"/>
      <c r="G147" s="262"/>
      <c r="H147" s="262"/>
      <c r="I147" s="262"/>
      <c r="J147" s="262"/>
      <c r="K147" s="262"/>
      <c r="L147" s="262"/>
      <c r="M147" s="262"/>
      <c r="N147" s="201"/>
      <c r="O147" s="263"/>
      <c r="P147" s="263"/>
      <c r="Q147" s="201"/>
      <c r="R147" s="201"/>
      <c r="S147" s="191"/>
      <c r="T147" s="191"/>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25"/>
      <c r="BL147" s="225"/>
      <c r="BM147" s="225"/>
      <c r="BN147" s="225"/>
      <c r="BO147" s="225"/>
      <c r="BP147" s="225"/>
      <c r="BQ147" s="225"/>
      <c r="BR147" s="225"/>
      <c r="BS147" s="225"/>
      <c r="BT147" s="225"/>
      <c r="BU147" s="225"/>
      <c r="BV147" s="225"/>
      <c r="BW147" s="225"/>
      <c r="BX147" s="225"/>
      <c r="BY147" s="225"/>
      <c r="BZ147" s="225"/>
      <c r="CA147" s="225"/>
      <c r="CB147" s="225"/>
      <c r="CC147" s="226"/>
      <c r="CD147" s="226"/>
    </row>
    <row r="148" spans="1:82" ht="13.5" customHeight="1">
      <c r="A148" s="191"/>
      <c r="B148" s="191"/>
      <c r="C148" s="191"/>
      <c r="D148" s="262"/>
      <c r="E148" s="262"/>
      <c r="F148" s="262"/>
      <c r="G148" s="262"/>
      <c r="H148" s="262"/>
      <c r="I148" s="262"/>
      <c r="J148" s="262"/>
      <c r="K148" s="262"/>
      <c r="L148" s="262"/>
      <c r="M148" s="262"/>
      <c r="N148" s="201"/>
      <c r="O148" s="263"/>
      <c r="P148" s="263"/>
      <c r="Q148" s="201"/>
      <c r="R148" s="201"/>
      <c r="S148" s="191"/>
      <c r="T148" s="191"/>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c r="CA148" s="225"/>
      <c r="CB148" s="225"/>
      <c r="CC148" s="226"/>
      <c r="CD148" s="226"/>
    </row>
    <row r="149" spans="1:82" ht="13.5" customHeight="1">
      <c r="A149" s="191"/>
      <c r="B149" s="191"/>
      <c r="C149" s="191"/>
      <c r="D149" s="262"/>
      <c r="E149" s="262"/>
      <c r="F149" s="262"/>
      <c r="G149" s="262"/>
      <c r="H149" s="262"/>
      <c r="I149" s="262"/>
      <c r="J149" s="262"/>
      <c r="K149" s="262"/>
      <c r="L149" s="262"/>
      <c r="M149" s="262"/>
      <c r="N149" s="201"/>
      <c r="O149" s="263"/>
      <c r="P149" s="263"/>
      <c r="Q149" s="201"/>
      <c r="R149" s="201"/>
      <c r="S149" s="191"/>
      <c r="T149" s="191"/>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25"/>
      <c r="BL149" s="225"/>
      <c r="BM149" s="225"/>
      <c r="BN149" s="225"/>
      <c r="BO149" s="225"/>
      <c r="BP149" s="225"/>
      <c r="BQ149" s="225"/>
      <c r="BR149" s="225"/>
      <c r="BS149" s="225"/>
      <c r="BT149" s="225"/>
      <c r="BU149" s="225"/>
      <c r="BV149" s="225"/>
      <c r="BW149" s="225"/>
      <c r="BX149" s="225"/>
      <c r="BY149" s="225"/>
      <c r="BZ149" s="225"/>
      <c r="CA149" s="225"/>
      <c r="CB149" s="225"/>
      <c r="CC149" s="226"/>
      <c r="CD149" s="226"/>
    </row>
    <row r="150" spans="1:82" ht="13.5" customHeight="1">
      <c r="A150" s="191"/>
      <c r="B150" s="191"/>
      <c r="C150" s="191"/>
      <c r="D150" s="262"/>
      <c r="E150" s="262"/>
      <c r="F150" s="262"/>
      <c r="G150" s="262"/>
      <c r="H150" s="262"/>
      <c r="I150" s="262"/>
      <c r="J150" s="262"/>
      <c r="K150" s="262"/>
      <c r="L150" s="262"/>
      <c r="M150" s="262"/>
      <c r="N150" s="201"/>
      <c r="O150" s="263"/>
      <c r="P150" s="263"/>
      <c r="Q150" s="201"/>
      <c r="R150" s="201"/>
      <c r="S150" s="191"/>
      <c r="T150" s="191"/>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25"/>
      <c r="BZ150" s="225"/>
      <c r="CA150" s="225"/>
      <c r="CB150" s="225"/>
      <c r="CC150" s="226"/>
      <c r="CD150" s="226"/>
    </row>
    <row r="151" spans="1:82" ht="13.5" customHeight="1">
      <c r="A151" s="191"/>
      <c r="B151" s="191"/>
      <c r="C151" s="191"/>
      <c r="D151" s="262"/>
      <c r="E151" s="262"/>
      <c r="F151" s="262"/>
      <c r="G151" s="262"/>
      <c r="H151" s="262"/>
      <c r="I151" s="262"/>
      <c r="J151" s="262"/>
      <c r="K151" s="262"/>
      <c r="L151" s="262"/>
      <c r="M151" s="262"/>
      <c r="N151" s="201"/>
      <c r="O151" s="263"/>
      <c r="P151" s="263"/>
      <c r="Q151" s="201"/>
      <c r="R151" s="201"/>
      <c r="S151" s="191"/>
      <c r="T151" s="191"/>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25"/>
      <c r="BL151" s="225"/>
      <c r="BM151" s="225"/>
      <c r="BN151" s="225"/>
      <c r="BO151" s="225"/>
      <c r="BP151" s="225"/>
      <c r="BQ151" s="225"/>
      <c r="BR151" s="225"/>
      <c r="BS151" s="225"/>
      <c r="BT151" s="225"/>
      <c r="BU151" s="225"/>
      <c r="BV151" s="225"/>
      <c r="BW151" s="225"/>
      <c r="BX151" s="225"/>
      <c r="BY151" s="225"/>
      <c r="BZ151" s="225"/>
      <c r="CA151" s="225"/>
      <c r="CB151" s="225"/>
      <c r="CC151" s="226"/>
      <c r="CD151" s="226"/>
    </row>
    <row r="152" spans="1:82" ht="13.5" customHeight="1">
      <c r="A152" s="191"/>
      <c r="B152" s="191"/>
      <c r="C152" s="191"/>
      <c r="D152" s="262"/>
      <c r="E152" s="262"/>
      <c r="F152" s="262"/>
      <c r="G152" s="262"/>
      <c r="H152" s="262"/>
      <c r="I152" s="262"/>
      <c r="J152" s="262"/>
      <c r="K152" s="262"/>
      <c r="L152" s="262"/>
      <c r="M152" s="262"/>
      <c r="N152" s="201"/>
      <c r="O152" s="263"/>
      <c r="P152" s="263"/>
      <c r="Q152" s="201"/>
      <c r="R152" s="201"/>
      <c r="S152" s="191"/>
      <c r="T152" s="191"/>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25"/>
      <c r="BL152" s="225"/>
      <c r="BM152" s="225"/>
      <c r="BN152" s="225"/>
      <c r="BO152" s="225"/>
      <c r="BP152" s="225"/>
      <c r="BQ152" s="225"/>
      <c r="BR152" s="225"/>
      <c r="BS152" s="225"/>
      <c r="BT152" s="225"/>
      <c r="BU152" s="225"/>
      <c r="BV152" s="225"/>
      <c r="BW152" s="225"/>
      <c r="BX152" s="225"/>
      <c r="BY152" s="225"/>
      <c r="BZ152" s="225"/>
      <c r="CA152" s="225"/>
      <c r="CB152" s="225"/>
      <c r="CC152" s="226"/>
      <c r="CD152" s="226"/>
    </row>
    <row r="153" spans="1:82" ht="13.5" customHeight="1">
      <c r="A153" s="191"/>
      <c r="B153" s="191"/>
      <c r="C153" s="191"/>
      <c r="D153" s="262"/>
      <c r="E153" s="262"/>
      <c r="F153" s="262"/>
      <c r="G153" s="262"/>
      <c r="H153" s="262"/>
      <c r="I153" s="262"/>
      <c r="J153" s="262"/>
      <c r="K153" s="262"/>
      <c r="L153" s="262"/>
      <c r="M153" s="262"/>
      <c r="N153" s="201"/>
      <c r="O153" s="263"/>
      <c r="P153" s="263"/>
      <c r="Q153" s="201"/>
      <c r="R153" s="201"/>
      <c r="S153" s="191"/>
      <c r="T153" s="191"/>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c r="CA153" s="225"/>
      <c r="CB153" s="225"/>
      <c r="CC153" s="226"/>
      <c r="CD153" s="226"/>
    </row>
    <row r="154" spans="1:82" ht="13.5" customHeight="1">
      <c r="A154" s="191"/>
      <c r="B154" s="191"/>
      <c r="C154" s="191"/>
      <c r="D154" s="262"/>
      <c r="E154" s="262"/>
      <c r="F154" s="262"/>
      <c r="G154" s="262"/>
      <c r="H154" s="262"/>
      <c r="I154" s="262"/>
      <c r="J154" s="262"/>
      <c r="K154" s="262"/>
      <c r="L154" s="262"/>
      <c r="M154" s="262"/>
      <c r="N154" s="201"/>
      <c r="O154" s="263"/>
      <c r="P154" s="263"/>
      <c r="Q154" s="201"/>
      <c r="R154" s="201"/>
      <c r="S154" s="191"/>
      <c r="T154" s="191"/>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25"/>
      <c r="BL154" s="225"/>
      <c r="BM154" s="225"/>
      <c r="BN154" s="225"/>
      <c r="BO154" s="225"/>
      <c r="BP154" s="225"/>
      <c r="BQ154" s="225"/>
      <c r="BR154" s="225"/>
      <c r="BS154" s="225"/>
      <c r="BT154" s="225"/>
      <c r="BU154" s="225"/>
      <c r="BV154" s="225"/>
      <c r="BW154" s="225"/>
      <c r="BX154" s="225"/>
      <c r="BY154" s="225"/>
      <c r="BZ154" s="225"/>
      <c r="CA154" s="225"/>
      <c r="CB154" s="225"/>
      <c r="CC154" s="226"/>
      <c r="CD154" s="226"/>
    </row>
    <row r="155" spans="1:82" ht="13.5" customHeight="1">
      <c r="A155" s="191"/>
      <c r="B155" s="191"/>
      <c r="C155" s="191"/>
      <c r="D155" s="262"/>
      <c r="E155" s="262"/>
      <c r="F155" s="262"/>
      <c r="G155" s="262"/>
      <c r="H155" s="262"/>
      <c r="I155" s="262"/>
      <c r="J155" s="262"/>
      <c r="K155" s="262"/>
      <c r="L155" s="262"/>
      <c r="M155" s="262"/>
      <c r="N155" s="201"/>
      <c r="O155" s="263"/>
      <c r="P155" s="263"/>
      <c r="Q155" s="201"/>
      <c r="R155" s="201"/>
      <c r="S155" s="191"/>
      <c r="T155" s="191"/>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25"/>
      <c r="BL155" s="225"/>
      <c r="BM155" s="225"/>
      <c r="BN155" s="225"/>
      <c r="BO155" s="225"/>
      <c r="BP155" s="225"/>
      <c r="BQ155" s="225"/>
      <c r="BR155" s="225"/>
      <c r="BS155" s="225"/>
      <c r="BT155" s="225"/>
      <c r="BU155" s="225"/>
      <c r="BV155" s="225"/>
      <c r="BW155" s="225"/>
      <c r="BX155" s="225"/>
      <c r="BY155" s="225"/>
      <c r="BZ155" s="225"/>
      <c r="CA155" s="225"/>
      <c r="CB155" s="225"/>
      <c r="CC155" s="226"/>
      <c r="CD155" s="226"/>
    </row>
    <row r="156" spans="1:82" ht="13.5" customHeight="1">
      <c r="A156" s="191"/>
      <c r="B156" s="191"/>
      <c r="C156" s="191"/>
      <c r="D156" s="262"/>
      <c r="E156" s="262"/>
      <c r="F156" s="262"/>
      <c r="G156" s="262"/>
      <c r="H156" s="262"/>
      <c r="I156" s="262"/>
      <c r="J156" s="262"/>
      <c r="K156" s="262"/>
      <c r="L156" s="262"/>
      <c r="M156" s="262"/>
      <c r="N156" s="201"/>
      <c r="O156" s="263"/>
      <c r="P156" s="263"/>
      <c r="Q156" s="201"/>
      <c r="R156" s="201"/>
      <c r="S156" s="191"/>
      <c r="T156" s="191"/>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25"/>
      <c r="BL156" s="225"/>
      <c r="BM156" s="225"/>
      <c r="BN156" s="225"/>
      <c r="BO156" s="225"/>
      <c r="BP156" s="225"/>
      <c r="BQ156" s="225"/>
      <c r="BR156" s="225"/>
      <c r="BS156" s="225"/>
      <c r="BT156" s="225"/>
      <c r="BU156" s="225"/>
      <c r="BV156" s="225"/>
      <c r="BW156" s="225"/>
      <c r="BX156" s="225"/>
      <c r="BY156" s="225"/>
      <c r="BZ156" s="225"/>
      <c r="CA156" s="225"/>
      <c r="CB156" s="225"/>
      <c r="CC156" s="226"/>
      <c r="CD156" s="226"/>
    </row>
    <row r="157" spans="1:82" ht="13.5" customHeight="1">
      <c r="A157" s="191"/>
      <c r="B157" s="191"/>
      <c r="C157" s="191"/>
      <c r="D157" s="262"/>
      <c r="E157" s="262"/>
      <c r="F157" s="262"/>
      <c r="G157" s="262"/>
      <c r="H157" s="262"/>
      <c r="I157" s="262"/>
      <c r="J157" s="262"/>
      <c r="K157" s="262"/>
      <c r="L157" s="262"/>
      <c r="M157" s="262"/>
      <c r="N157" s="201"/>
      <c r="O157" s="263"/>
      <c r="P157" s="263"/>
      <c r="Q157" s="201"/>
      <c r="R157" s="201"/>
      <c r="S157" s="191"/>
      <c r="T157" s="191"/>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6"/>
      <c r="CD157" s="226"/>
    </row>
    <row r="158" spans="1:82" ht="13.5" customHeight="1">
      <c r="A158" s="191"/>
      <c r="B158" s="191"/>
      <c r="C158" s="191"/>
      <c r="D158" s="262"/>
      <c r="E158" s="262"/>
      <c r="F158" s="262"/>
      <c r="G158" s="262"/>
      <c r="H158" s="262"/>
      <c r="I158" s="262"/>
      <c r="J158" s="262"/>
      <c r="K158" s="262"/>
      <c r="L158" s="262"/>
      <c r="M158" s="262"/>
      <c r="N158" s="201"/>
      <c r="O158" s="263"/>
      <c r="P158" s="263"/>
      <c r="Q158" s="201"/>
      <c r="R158" s="201"/>
      <c r="S158" s="191"/>
      <c r="T158" s="191"/>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c r="CA158" s="225"/>
      <c r="CB158" s="225"/>
      <c r="CC158" s="226"/>
      <c r="CD158" s="226"/>
    </row>
    <row r="159" spans="1:82" ht="13.5" customHeight="1">
      <c r="A159" s="191"/>
      <c r="B159" s="191"/>
      <c r="C159" s="191"/>
      <c r="D159" s="262"/>
      <c r="E159" s="262"/>
      <c r="F159" s="262"/>
      <c r="G159" s="262"/>
      <c r="H159" s="262"/>
      <c r="I159" s="262"/>
      <c r="J159" s="262"/>
      <c r="K159" s="262"/>
      <c r="L159" s="262"/>
      <c r="M159" s="262"/>
      <c r="N159" s="201"/>
      <c r="O159" s="263"/>
      <c r="P159" s="263"/>
      <c r="Q159" s="201"/>
      <c r="R159" s="201"/>
      <c r="S159" s="191"/>
      <c r="T159" s="191"/>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25"/>
      <c r="BL159" s="225"/>
      <c r="BM159" s="225"/>
      <c r="BN159" s="225"/>
      <c r="BO159" s="225"/>
      <c r="BP159" s="225"/>
      <c r="BQ159" s="225"/>
      <c r="BR159" s="225"/>
      <c r="BS159" s="225"/>
      <c r="BT159" s="225"/>
      <c r="BU159" s="225"/>
      <c r="BV159" s="225"/>
      <c r="BW159" s="225"/>
      <c r="BX159" s="225"/>
      <c r="BY159" s="225"/>
      <c r="BZ159" s="225"/>
      <c r="CA159" s="225"/>
      <c r="CB159" s="225"/>
      <c r="CC159" s="226"/>
      <c r="CD159" s="226"/>
    </row>
    <row r="160" spans="1:82" ht="13.5" customHeight="1">
      <c r="A160" s="191"/>
      <c r="B160" s="191"/>
      <c r="C160" s="191"/>
      <c r="D160" s="262"/>
      <c r="E160" s="262"/>
      <c r="F160" s="262"/>
      <c r="G160" s="262"/>
      <c r="H160" s="262"/>
      <c r="I160" s="262"/>
      <c r="J160" s="262"/>
      <c r="K160" s="262"/>
      <c r="L160" s="262"/>
      <c r="M160" s="262"/>
      <c r="N160" s="201"/>
      <c r="O160" s="263"/>
      <c r="P160" s="263"/>
      <c r="Q160" s="201"/>
      <c r="R160" s="201"/>
      <c r="S160" s="191"/>
      <c r="T160" s="191"/>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6"/>
      <c r="CD160" s="226"/>
    </row>
    <row r="161" spans="1:82" ht="13.5" customHeight="1">
      <c r="A161" s="191"/>
      <c r="B161" s="191"/>
      <c r="C161" s="191"/>
      <c r="D161" s="262"/>
      <c r="E161" s="262"/>
      <c r="F161" s="262"/>
      <c r="G161" s="262"/>
      <c r="H161" s="262"/>
      <c r="I161" s="262"/>
      <c r="J161" s="262"/>
      <c r="K161" s="262"/>
      <c r="L161" s="262"/>
      <c r="M161" s="262"/>
      <c r="N161" s="201"/>
      <c r="O161" s="263"/>
      <c r="P161" s="263"/>
      <c r="Q161" s="201"/>
      <c r="R161" s="201"/>
      <c r="S161" s="191"/>
      <c r="T161" s="191"/>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c r="CA161" s="225"/>
      <c r="CB161" s="225"/>
      <c r="CC161" s="226"/>
      <c r="CD161" s="226"/>
    </row>
    <row r="162" spans="1:82" ht="13.5" customHeight="1">
      <c r="A162" s="191"/>
      <c r="B162" s="191"/>
      <c r="C162" s="191"/>
      <c r="D162" s="262"/>
      <c r="E162" s="262"/>
      <c r="F162" s="262"/>
      <c r="G162" s="262"/>
      <c r="H162" s="262"/>
      <c r="I162" s="262"/>
      <c r="J162" s="262"/>
      <c r="K162" s="262"/>
      <c r="L162" s="262"/>
      <c r="M162" s="262"/>
      <c r="N162" s="201"/>
      <c r="O162" s="263"/>
      <c r="P162" s="263"/>
      <c r="Q162" s="201"/>
      <c r="R162" s="201"/>
      <c r="S162" s="191"/>
      <c r="T162" s="191"/>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25"/>
      <c r="BL162" s="225"/>
      <c r="BM162" s="225"/>
      <c r="BN162" s="225"/>
      <c r="BO162" s="225"/>
      <c r="BP162" s="225"/>
      <c r="BQ162" s="225"/>
      <c r="BR162" s="225"/>
      <c r="BS162" s="225"/>
      <c r="BT162" s="225"/>
      <c r="BU162" s="225"/>
      <c r="BV162" s="225"/>
      <c r="BW162" s="225"/>
      <c r="BX162" s="225"/>
      <c r="BY162" s="225"/>
      <c r="BZ162" s="225"/>
      <c r="CA162" s="225"/>
      <c r="CB162" s="225"/>
      <c r="CC162" s="226"/>
      <c r="CD162" s="226"/>
    </row>
    <row r="163" spans="1:82" ht="13.5" customHeight="1">
      <c r="A163" s="191"/>
      <c r="B163" s="191"/>
      <c r="C163" s="191"/>
      <c r="D163" s="262"/>
      <c r="E163" s="262"/>
      <c r="F163" s="262"/>
      <c r="G163" s="262"/>
      <c r="H163" s="262"/>
      <c r="I163" s="262"/>
      <c r="J163" s="262"/>
      <c r="K163" s="262"/>
      <c r="L163" s="262"/>
      <c r="M163" s="262"/>
      <c r="N163" s="201"/>
      <c r="O163" s="263"/>
      <c r="P163" s="263"/>
      <c r="Q163" s="201"/>
      <c r="R163" s="201"/>
      <c r="S163" s="191"/>
      <c r="T163" s="191"/>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c r="CA163" s="225"/>
      <c r="CB163" s="225"/>
      <c r="CC163" s="226"/>
      <c r="CD163" s="226"/>
    </row>
    <row r="164" spans="1:82" ht="13.5" customHeight="1">
      <c r="A164" s="191"/>
      <c r="B164" s="191"/>
      <c r="C164" s="191"/>
      <c r="D164" s="262"/>
      <c r="E164" s="262"/>
      <c r="F164" s="262"/>
      <c r="G164" s="262"/>
      <c r="H164" s="262"/>
      <c r="I164" s="262"/>
      <c r="J164" s="262"/>
      <c r="K164" s="262"/>
      <c r="L164" s="262"/>
      <c r="M164" s="262"/>
      <c r="N164" s="201"/>
      <c r="O164" s="263"/>
      <c r="P164" s="263"/>
      <c r="Q164" s="201"/>
      <c r="R164" s="201"/>
      <c r="S164" s="191"/>
      <c r="T164" s="191"/>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25"/>
      <c r="BL164" s="225"/>
      <c r="BM164" s="225"/>
      <c r="BN164" s="225"/>
      <c r="BO164" s="225"/>
      <c r="BP164" s="225"/>
      <c r="BQ164" s="225"/>
      <c r="BR164" s="225"/>
      <c r="BS164" s="225"/>
      <c r="BT164" s="225"/>
      <c r="BU164" s="225"/>
      <c r="BV164" s="225"/>
      <c r="BW164" s="225"/>
      <c r="BX164" s="225"/>
      <c r="BY164" s="225"/>
      <c r="BZ164" s="225"/>
      <c r="CA164" s="225"/>
      <c r="CB164" s="225"/>
      <c r="CC164" s="226"/>
      <c r="CD164" s="226"/>
    </row>
    <row r="165" spans="1:82" ht="13.5" customHeight="1">
      <c r="A165" s="191"/>
      <c r="B165" s="191"/>
      <c r="C165" s="191"/>
      <c r="D165" s="262"/>
      <c r="E165" s="262"/>
      <c r="F165" s="262"/>
      <c r="G165" s="262"/>
      <c r="H165" s="262"/>
      <c r="I165" s="262"/>
      <c r="J165" s="262"/>
      <c r="K165" s="262"/>
      <c r="L165" s="262"/>
      <c r="M165" s="262"/>
      <c r="N165" s="201"/>
      <c r="O165" s="263"/>
      <c r="P165" s="263"/>
      <c r="Q165" s="201"/>
      <c r="R165" s="201"/>
      <c r="S165" s="191"/>
      <c r="T165" s="191"/>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6"/>
      <c r="CD165" s="226"/>
    </row>
    <row r="166" spans="1:82" ht="13.5" customHeight="1">
      <c r="A166" s="191"/>
      <c r="B166" s="191"/>
      <c r="C166" s="191"/>
      <c r="D166" s="262"/>
      <c r="E166" s="262"/>
      <c r="F166" s="262"/>
      <c r="G166" s="262"/>
      <c r="H166" s="262"/>
      <c r="I166" s="262"/>
      <c r="J166" s="262"/>
      <c r="K166" s="262"/>
      <c r="L166" s="262"/>
      <c r="M166" s="262"/>
      <c r="N166" s="201"/>
      <c r="O166" s="263"/>
      <c r="P166" s="263"/>
      <c r="Q166" s="201"/>
      <c r="R166" s="201"/>
      <c r="S166" s="191"/>
      <c r="T166" s="191"/>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6"/>
      <c r="CD166" s="226"/>
    </row>
    <row r="167" spans="1:82" ht="13.5" customHeight="1">
      <c r="A167" s="191"/>
      <c r="B167" s="191"/>
      <c r="C167" s="191"/>
      <c r="D167" s="262"/>
      <c r="E167" s="262"/>
      <c r="F167" s="262"/>
      <c r="G167" s="262"/>
      <c r="H167" s="262"/>
      <c r="I167" s="262"/>
      <c r="J167" s="262"/>
      <c r="K167" s="262"/>
      <c r="L167" s="262"/>
      <c r="M167" s="262"/>
      <c r="N167" s="201"/>
      <c r="O167" s="263"/>
      <c r="P167" s="263"/>
      <c r="Q167" s="201"/>
      <c r="R167" s="201"/>
      <c r="S167" s="191"/>
      <c r="T167" s="191"/>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6"/>
      <c r="CD167" s="226"/>
    </row>
    <row r="168" spans="1:82" ht="13.5" customHeight="1">
      <c r="A168" s="191"/>
      <c r="B168" s="191"/>
      <c r="C168" s="191"/>
      <c r="D168" s="262"/>
      <c r="E168" s="262"/>
      <c r="F168" s="262"/>
      <c r="G168" s="262"/>
      <c r="H168" s="262"/>
      <c r="I168" s="262"/>
      <c r="J168" s="262"/>
      <c r="K168" s="262"/>
      <c r="L168" s="262"/>
      <c r="M168" s="262"/>
      <c r="N168" s="201"/>
      <c r="O168" s="263"/>
      <c r="P168" s="263"/>
      <c r="Q168" s="201"/>
      <c r="R168" s="201"/>
      <c r="S168" s="191"/>
      <c r="T168" s="191"/>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25"/>
      <c r="BL168" s="225"/>
      <c r="BM168" s="225"/>
      <c r="BN168" s="225"/>
      <c r="BO168" s="225"/>
      <c r="BP168" s="225"/>
      <c r="BQ168" s="225"/>
      <c r="BR168" s="225"/>
      <c r="BS168" s="225"/>
      <c r="BT168" s="225"/>
      <c r="BU168" s="225"/>
      <c r="BV168" s="225"/>
      <c r="BW168" s="225"/>
      <c r="BX168" s="225"/>
      <c r="BY168" s="225"/>
      <c r="BZ168" s="225"/>
      <c r="CA168" s="225"/>
      <c r="CB168" s="225"/>
      <c r="CC168" s="226"/>
      <c r="CD168" s="226"/>
    </row>
    <row r="169" spans="1:82" ht="13.5" customHeight="1">
      <c r="A169" s="191"/>
      <c r="B169" s="191"/>
      <c r="C169" s="191"/>
      <c r="D169" s="262"/>
      <c r="E169" s="262"/>
      <c r="F169" s="262"/>
      <c r="G169" s="262"/>
      <c r="H169" s="262"/>
      <c r="I169" s="262"/>
      <c r="J169" s="262"/>
      <c r="K169" s="262"/>
      <c r="L169" s="262"/>
      <c r="M169" s="262"/>
      <c r="N169" s="201"/>
      <c r="O169" s="263"/>
      <c r="P169" s="263"/>
      <c r="Q169" s="201"/>
      <c r="R169" s="201"/>
      <c r="S169" s="191"/>
      <c r="T169" s="191"/>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25"/>
      <c r="BZ169" s="225"/>
      <c r="CA169" s="225"/>
      <c r="CB169" s="225"/>
      <c r="CC169" s="226"/>
      <c r="CD169" s="226"/>
    </row>
    <row r="170" spans="1:82" ht="13.5" customHeight="1">
      <c r="A170" s="191"/>
      <c r="B170" s="191"/>
      <c r="C170" s="191"/>
      <c r="D170" s="262"/>
      <c r="E170" s="262"/>
      <c r="F170" s="262"/>
      <c r="G170" s="262"/>
      <c r="H170" s="262"/>
      <c r="I170" s="262"/>
      <c r="J170" s="262"/>
      <c r="K170" s="262"/>
      <c r="L170" s="262"/>
      <c r="M170" s="262"/>
      <c r="N170" s="201"/>
      <c r="O170" s="263"/>
      <c r="P170" s="263"/>
      <c r="Q170" s="201"/>
      <c r="R170" s="201"/>
      <c r="S170" s="191"/>
      <c r="T170" s="191"/>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T170" s="225"/>
      <c r="BU170" s="225"/>
      <c r="BV170" s="225"/>
      <c r="BW170" s="225"/>
      <c r="BX170" s="225"/>
      <c r="BY170" s="225"/>
      <c r="BZ170" s="225"/>
      <c r="CA170" s="225"/>
      <c r="CB170" s="225"/>
      <c r="CC170" s="226"/>
      <c r="CD170" s="226"/>
    </row>
    <row r="171" spans="1:82" ht="13.5" customHeight="1">
      <c r="A171" s="191"/>
      <c r="B171" s="191"/>
      <c r="C171" s="191"/>
      <c r="D171" s="262"/>
      <c r="E171" s="262"/>
      <c r="F171" s="262"/>
      <c r="G171" s="262"/>
      <c r="H171" s="262"/>
      <c r="I171" s="262"/>
      <c r="J171" s="262"/>
      <c r="K171" s="262"/>
      <c r="L171" s="262"/>
      <c r="M171" s="262"/>
      <c r="N171" s="201"/>
      <c r="O171" s="263"/>
      <c r="P171" s="263"/>
      <c r="Q171" s="201"/>
      <c r="R171" s="201"/>
      <c r="S171" s="191"/>
      <c r="T171" s="191"/>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6"/>
      <c r="CD171" s="226"/>
    </row>
    <row r="172" spans="1:82" ht="13.5" customHeight="1">
      <c r="A172" s="191"/>
      <c r="B172" s="191"/>
      <c r="C172" s="191"/>
      <c r="D172" s="262"/>
      <c r="E172" s="262"/>
      <c r="F172" s="262"/>
      <c r="G172" s="262"/>
      <c r="H172" s="262"/>
      <c r="I172" s="262"/>
      <c r="J172" s="262"/>
      <c r="K172" s="262"/>
      <c r="L172" s="262"/>
      <c r="M172" s="262"/>
      <c r="N172" s="201"/>
      <c r="O172" s="263"/>
      <c r="P172" s="263"/>
      <c r="Q172" s="201"/>
      <c r="R172" s="201"/>
      <c r="S172" s="191"/>
      <c r="T172" s="191"/>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s="225"/>
      <c r="BX172" s="225"/>
      <c r="BY172" s="225"/>
      <c r="BZ172" s="225"/>
      <c r="CA172" s="225"/>
      <c r="CB172" s="225"/>
      <c r="CC172" s="226"/>
      <c r="CD172" s="226"/>
    </row>
    <row r="173" spans="1:82" ht="13.5" customHeight="1">
      <c r="A173" s="191"/>
      <c r="B173" s="191"/>
      <c r="C173" s="191"/>
      <c r="D173" s="262"/>
      <c r="E173" s="262"/>
      <c r="F173" s="262"/>
      <c r="G173" s="262"/>
      <c r="H173" s="262"/>
      <c r="I173" s="262"/>
      <c r="J173" s="262"/>
      <c r="K173" s="262"/>
      <c r="L173" s="262"/>
      <c r="M173" s="262"/>
      <c r="N173" s="201"/>
      <c r="O173" s="263"/>
      <c r="P173" s="263"/>
      <c r="Q173" s="201"/>
      <c r="R173" s="201"/>
      <c r="S173" s="191"/>
      <c r="T173" s="191"/>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25"/>
      <c r="BL173" s="225"/>
      <c r="BM173" s="225"/>
      <c r="BN173" s="225"/>
      <c r="BO173" s="225"/>
      <c r="BP173" s="225"/>
      <c r="BQ173" s="225"/>
      <c r="BR173" s="225"/>
      <c r="BS173" s="225"/>
      <c r="BT173" s="225"/>
      <c r="BU173" s="225"/>
      <c r="BV173" s="225"/>
      <c r="BW173" s="225"/>
      <c r="BX173" s="225"/>
      <c r="BY173" s="225"/>
      <c r="BZ173" s="225"/>
      <c r="CA173" s="225"/>
      <c r="CB173" s="225"/>
      <c r="CC173" s="226"/>
      <c r="CD173" s="226"/>
    </row>
    <row r="174" spans="1:82" ht="13.5" customHeight="1">
      <c r="A174" s="191"/>
      <c r="B174" s="191"/>
      <c r="C174" s="191"/>
      <c r="D174" s="262"/>
      <c r="E174" s="262"/>
      <c r="F174" s="262"/>
      <c r="G174" s="262"/>
      <c r="H174" s="262"/>
      <c r="I174" s="262"/>
      <c r="J174" s="262"/>
      <c r="K174" s="262"/>
      <c r="L174" s="262"/>
      <c r="M174" s="262"/>
      <c r="N174" s="201"/>
      <c r="O174" s="263"/>
      <c r="P174" s="263"/>
      <c r="Q174" s="201"/>
      <c r="R174" s="201"/>
      <c r="S174" s="191"/>
      <c r="T174" s="191"/>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25"/>
      <c r="BZ174" s="225"/>
      <c r="CA174" s="225"/>
      <c r="CB174" s="225"/>
      <c r="CC174" s="226"/>
      <c r="CD174" s="226"/>
    </row>
    <row r="175" spans="1:82" ht="13.5" customHeight="1">
      <c r="A175" s="191"/>
      <c r="B175" s="191"/>
      <c r="C175" s="191"/>
      <c r="D175" s="262"/>
      <c r="E175" s="262"/>
      <c r="F175" s="262"/>
      <c r="G175" s="262"/>
      <c r="H175" s="262"/>
      <c r="I175" s="262"/>
      <c r="J175" s="262"/>
      <c r="K175" s="262"/>
      <c r="L175" s="262"/>
      <c r="M175" s="262"/>
      <c r="N175" s="201"/>
      <c r="O175" s="263"/>
      <c r="P175" s="263"/>
      <c r="Q175" s="201"/>
      <c r="R175" s="201"/>
      <c r="S175" s="191"/>
      <c r="T175" s="191"/>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25"/>
      <c r="BL175" s="225"/>
      <c r="BM175" s="225"/>
      <c r="BN175" s="225"/>
      <c r="BO175" s="225"/>
      <c r="BP175" s="225"/>
      <c r="BQ175" s="225"/>
      <c r="BR175" s="225"/>
      <c r="BS175" s="225"/>
      <c r="BT175" s="225"/>
      <c r="BU175" s="225"/>
      <c r="BV175" s="225"/>
      <c r="BW175" s="225"/>
      <c r="BX175" s="225"/>
      <c r="BY175" s="225"/>
      <c r="BZ175" s="225"/>
      <c r="CA175" s="225"/>
      <c r="CB175" s="225"/>
      <c r="CC175" s="226"/>
      <c r="CD175" s="226"/>
    </row>
    <row r="176" spans="1:82" ht="13.5" customHeight="1">
      <c r="A176" s="191"/>
      <c r="B176" s="191"/>
      <c r="C176" s="191"/>
      <c r="D176" s="262"/>
      <c r="E176" s="262"/>
      <c r="F176" s="262"/>
      <c r="G176" s="262"/>
      <c r="H176" s="262"/>
      <c r="I176" s="262"/>
      <c r="J176" s="262"/>
      <c r="K176" s="262"/>
      <c r="L176" s="262"/>
      <c r="M176" s="262"/>
      <c r="N176" s="201"/>
      <c r="O176" s="263"/>
      <c r="P176" s="263"/>
      <c r="Q176" s="201"/>
      <c r="R176" s="201"/>
      <c r="S176" s="191"/>
      <c r="T176" s="191"/>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5"/>
      <c r="BN176" s="225"/>
      <c r="BO176" s="225"/>
      <c r="BP176" s="225"/>
      <c r="BQ176" s="225"/>
      <c r="BR176" s="225"/>
      <c r="BS176" s="225"/>
      <c r="BT176" s="225"/>
      <c r="BU176" s="225"/>
      <c r="BV176" s="225"/>
      <c r="BW176" s="225"/>
      <c r="BX176" s="225"/>
      <c r="BY176" s="225"/>
      <c r="BZ176" s="225"/>
      <c r="CA176" s="225"/>
      <c r="CB176" s="225"/>
      <c r="CC176" s="226"/>
      <c r="CD176" s="226"/>
    </row>
    <row r="177" spans="1:82" ht="13.5" customHeight="1">
      <c r="A177" s="191"/>
      <c r="B177" s="191"/>
      <c r="C177" s="191"/>
      <c r="D177" s="262"/>
      <c r="E177" s="262"/>
      <c r="F177" s="262"/>
      <c r="G177" s="262"/>
      <c r="H177" s="262"/>
      <c r="I177" s="262"/>
      <c r="J177" s="262"/>
      <c r="K177" s="262"/>
      <c r="L177" s="262"/>
      <c r="M177" s="262"/>
      <c r="N177" s="201"/>
      <c r="O177" s="263"/>
      <c r="P177" s="263"/>
      <c r="Q177" s="201"/>
      <c r="R177" s="201"/>
      <c r="S177" s="191"/>
      <c r="T177" s="191"/>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25"/>
      <c r="BZ177" s="225"/>
      <c r="CA177" s="225"/>
      <c r="CB177" s="225"/>
      <c r="CC177" s="226"/>
      <c r="CD177" s="226"/>
    </row>
    <row r="178" spans="1:82" ht="13.5" customHeight="1">
      <c r="A178" s="191"/>
      <c r="B178" s="191"/>
      <c r="C178" s="191"/>
      <c r="D178" s="262"/>
      <c r="E178" s="262"/>
      <c r="F178" s="262"/>
      <c r="G178" s="262"/>
      <c r="H178" s="262"/>
      <c r="I178" s="262"/>
      <c r="J178" s="262"/>
      <c r="K178" s="262"/>
      <c r="L178" s="262"/>
      <c r="M178" s="262"/>
      <c r="N178" s="201"/>
      <c r="O178" s="263"/>
      <c r="P178" s="263"/>
      <c r="Q178" s="201"/>
      <c r="R178" s="201"/>
      <c r="S178" s="191"/>
      <c r="T178" s="191"/>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25"/>
      <c r="BL178" s="225"/>
      <c r="BM178" s="225"/>
      <c r="BN178" s="225"/>
      <c r="BO178" s="225"/>
      <c r="BP178" s="225"/>
      <c r="BQ178" s="225"/>
      <c r="BR178" s="225"/>
      <c r="BS178" s="225"/>
      <c r="BT178" s="225"/>
      <c r="BU178" s="225"/>
      <c r="BV178" s="225"/>
      <c r="BW178" s="225"/>
      <c r="BX178" s="225"/>
      <c r="BY178" s="225"/>
      <c r="BZ178" s="225"/>
      <c r="CA178" s="225"/>
      <c r="CB178" s="225"/>
      <c r="CC178" s="226"/>
      <c r="CD178" s="226"/>
    </row>
    <row r="179" spans="1:82" ht="13.5" customHeight="1">
      <c r="A179" s="191"/>
      <c r="B179" s="191"/>
      <c r="C179" s="191"/>
      <c r="D179" s="262"/>
      <c r="E179" s="262"/>
      <c r="F179" s="262"/>
      <c r="G179" s="262"/>
      <c r="H179" s="262"/>
      <c r="I179" s="262"/>
      <c r="J179" s="262"/>
      <c r="K179" s="262"/>
      <c r="L179" s="262"/>
      <c r="M179" s="262"/>
      <c r="N179" s="201"/>
      <c r="O179" s="263"/>
      <c r="P179" s="263"/>
      <c r="Q179" s="201"/>
      <c r="R179" s="201"/>
      <c r="S179" s="191"/>
      <c r="T179" s="191"/>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25"/>
      <c r="BL179" s="225"/>
      <c r="BM179" s="225"/>
      <c r="BN179" s="225"/>
      <c r="BO179" s="225"/>
      <c r="BP179" s="225"/>
      <c r="BQ179" s="225"/>
      <c r="BR179" s="225"/>
      <c r="BS179" s="225"/>
      <c r="BT179" s="225"/>
      <c r="BU179" s="225"/>
      <c r="BV179" s="225"/>
      <c r="BW179" s="225"/>
      <c r="BX179" s="225"/>
      <c r="BY179" s="225"/>
      <c r="BZ179" s="225"/>
      <c r="CA179" s="225"/>
      <c r="CB179" s="225"/>
      <c r="CC179" s="226"/>
      <c r="CD179" s="226"/>
    </row>
    <row r="180" spans="1:82" ht="13.5" customHeight="1">
      <c r="A180" s="191"/>
      <c r="B180" s="191"/>
      <c r="C180" s="191"/>
      <c r="D180" s="262"/>
      <c r="E180" s="262"/>
      <c r="F180" s="262"/>
      <c r="G180" s="262"/>
      <c r="H180" s="262"/>
      <c r="I180" s="262"/>
      <c r="J180" s="262"/>
      <c r="K180" s="262"/>
      <c r="L180" s="262"/>
      <c r="M180" s="262"/>
      <c r="N180" s="201"/>
      <c r="O180" s="263"/>
      <c r="P180" s="263"/>
      <c r="Q180" s="201"/>
      <c r="R180" s="201"/>
      <c r="S180" s="191"/>
      <c r="T180" s="191"/>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25"/>
      <c r="BL180" s="225"/>
      <c r="BM180" s="225"/>
      <c r="BN180" s="225"/>
      <c r="BO180" s="225"/>
      <c r="BP180" s="225"/>
      <c r="BQ180" s="225"/>
      <c r="BR180" s="225"/>
      <c r="BS180" s="225"/>
      <c r="BT180" s="225"/>
      <c r="BU180" s="225"/>
      <c r="BV180" s="225"/>
      <c r="BW180" s="225"/>
      <c r="BX180" s="225"/>
      <c r="BY180" s="225"/>
      <c r="BZ180" s="225"/>
      <c r="CA180" s="225"/>
      <c r="CB180" s="225"/>
      <c r="CC180" s="226"/>
      <c r="CD180" s="226"/>
    </row>
    <row r="181" spans="1:82" ht="13.5" customHeight="1">
      <c r="A181" s="191"/>
      <c r="B181" s="191"/>
      <c r="C181" s="191"/>
      <c r="D181" s="262"/>
      <c r="E181" s="262"/>
      <c r="F181" s="262"/>
      <c r="G181" s="262"/>
      <c r="H181" s="262"/>
      <c r="I181" s="262"/>
      <c r="J181" s="262"/>
      <c r="K181" s="262"/>
      <c r="L181" s="262"/>
      <c r="M181" s="262"/>
      <c r="N181" s="201"/>
      <c r="O181" s="263"/>
      <c r="P181" s="263"/>
      <c r="Q181" s="201"/>
      <c r="R181" s="201"/>
      <c r="S181" s="191"/>
      <c r="T181" s="191"/>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25"/>
      <c r="BL181" s="225"/>
      <c r="BM181" s="225"/>
      <c r="BN181" s="225"/>
      <c r="BO181" s="225"/>
      <c r="BP181" s="225"/>
      <c r="BQ181" s="225"/>
      <c r="BR181" s="225"/>
      <c r="BS181" s="225"/>
      <c r="BT181" s="225"/>
      <c r="BU181" s="225"/>
      <c r="BV181" s="225"/>
      <c r="BW181" s="225"/>
      <c r="BX181" s="225"/>
      <c r="BY181" s="225"/>
      <c r="BZ181" s="225"/>
      <c r="CA181" s="225"/>
      <c r="CB181" s="225"/>
      <c r="CC181" s="226"/>
      <c r="CD181" s="226"/>
    </row>
    <row r="182" spans="1:82" ht="13.5" customHeight="1">
      <c r="A182" s="191"/>
      <c r="B182" s="191"/>
      <c r="C182" s="191"/>
      <c r="D182" s="262"/>
      <c r="E182" s="262"/>
      <c r="F182" s="262"/>
      <c r="G182" s="262"/>
      <c r="H182" s="262"/>
      <c r="I182" s="262"/>
      <c r="J182" s="262"/>
      <c r="K182" s="262"/>
      <c r="L182" s="262"/>
      <c r="M182" s="262"/>
      <c r="N182" s="201"/>
      <c r="O182" s="263"/>
      <c r="P182" s="263"/>
      <c r="Q182" s="201"/>
      <c r="R182" s="201"/>
      <c r="S182" s="191"/>
      <c r="T182" s="191"/>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25"/>
      <c r="BL182" s="225"/>
      <c r="BM182" s="225"/>
      <c r="BN182" s="225"/>
      <c r="BO182" s="225"/>
      <c r="BP182" s="225"/>
      <c r="BQ182" s="225"/>
      <c r="BR182" s="225"/>
      <c r="BS182" s="225"/>
      <c r="BT182" s="225"/>
      <c r="BU182" s="225"/>
      <c r="BV182" s="225"/>
      <c r="BW182" s="225"/>
      <c r="BX182" s="225"/>
      <c r="BY182" s="225"/>
      <c r="BZ182" s="225"/>
      <c r="CA182" s="225"/>
      <c r="CB182" s="225"/>
      <c r="CC182" s="226"/>
      <c r="CD182" s="226"/>
    </row>
    <row r="183" spans="1:82" ht="13.5" customHeight="1">
      <c r="A183" s="191"/>
      <c r="B183" s="191"/>
      <c r="C183" s="191"/>
      <c r="D183" s="262"/>
      <c r="E183" s="262"/>
      <c r="F183" s="262"/>
      <c r="G183" s="262"/>
      <c r="H183" s="262"/>
      <c r="I183" s="262"/>
      <c r="J183" s="262"/>
      <c r="K183" s="262"/>
      <c r="L183" s="262"/>
      <c r="M183" s="262"/>
      <c r="N183" s="201"/>
      <c r="O183" s="263"/>
      <c r="P183" s="263"/>
      <c r="Q183" s="201"/>
      <c r="R183" s="201"/>
      <c r="S183" s="191"/>
      <c r="T183" s="191"/>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25"/>
      <c r="BZ183" s="225"/>
      <c r="CA183" s="225"/>
      <c r="CB183" s="225"/>
      <c r="CC183" s="226"/>
      <c r="CD183" s="226"/>
    </row>
    <row r="184" spans="1:82" ht="13.5" customHeight="1">
      <c r="A184" s="191"/>
      <c r="B184" s="191"/>
      <c r="C184" s="191"/>
      <c r="D184" s="262"/>
      <c r="E184" s="262"/>
      <c r="F184" s="262"/>
      <c r="G184" s="262"/>
      <c r="H184" s="262"/>
      <c r="I184" s="262"/>
      <c r="J184" s="262"/>
      <c r="K184" s="262"/>
      <c r="L184" s="262"/>
      <c r="M184" s="262"/>
      <c r="N184" s="201"/>
      <c r="O184" s="263"/>
      <c r="P184" s="263"/>
      <c r="Q184" s="201"/>
      <c r="R184" s="201"/>
      <c r="S184" s="191"/>
      <c r="T184" s="191"/>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25"/>
      <c r="BL184" s="225"/>
      <c r="BM184" s="225"/>
      <c r="BN184" s="225"/>
      <c r="BO184" s="225"/>
      <c r="BP184" s="225"/>
      <c r="BQ184" s="225"/>
      <c r="BR184" s="225"/>
      <c r="BS184" s="225"/>
      <c r="BT184" s="225"/>
      <c r="BU184" s="225"/>
      <c r="BV184" s="225"/>
      <c r="BW184" s="225"/>
      <c r="BX184" s="225"/>
      <c r="BY184" s="225"/>
      <c r="BZ184" s="225"/>
      <c r="CA184" s="225"/>
      <c r="CB184" s="225"/>
      <c r="CC184" s="226"/>
      <c r="CD184" s="226"/>
    </row>
    <row r="185" spans="1:82" ht="13.5" customHeight="1">
      <c r="A185" s="191"/>
      <c r="B185" s="191"/>
      <c r="C185" s="191"/>
      <c r="D185" s="262"/>
      <c r="E185" s="262"/>
      <c r="F185" s="262"/>
      <c r="G185" s="262"/>
      <c r="H185" s="262"/>
      <c r="I185" s="262"/>
      <c r="J185" s="262"/>
      <c r="K185" s="262"/>
      <c r="L185" s="262"/>
      <c r="M185" s="262"/>
      <c r="N185" s="201"/>
      <c r="O185" s="263"/>
      <c r="P185" s="263"/>
      <c r="Q185" s="201"/>
      <c r="R185" s="201"/>
      <c r="S185" s="191"/>
      <c r="T185" s="191"/>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25"/>
      <c r="BL185" s="225"/>
      <c r="BM185" s="225"/>
      <c r="BN185" s="225"/>
      <c r="BO185" s="225"/>
      <c r="BP185" s="225"/>
      <c r="BQ185" s="225"/>
      <c r="BR185" s="225"/>
      <c r="BS185" s="225"/>
      <c r="BT185" s="225"/>
      <c r="BU185" s="225"/>
      <c r="BV185" s="225"/>
      <c r="BW185" s="225"/>
      <c r="BX185" s="225"/>
      <c r="BY185" s="225"/>
      <c r="BZ185" s="225"/>
      <c r="CA185" s="225"/>
      <c r="CB185" s="225"/>
      <c r="CC185" s="226"/>
      <c r="CD185" s="226"/>
    </row>
    <row r="186" spans="1:82" ht="13.5" customHeight="1">
      <c r="A186" s="191"/>
      <c r="B186" s="191"/>
      <c r="C186" s="191"/>
      <c r="D186" s="262"/>
      <c r="E186" s="262"/>
      <c r="F186" s="262"/>
      <c r="G186" s="262"/>
      <c r="H186" s="262"/>
      <c r="I186" s="262"/>
      <c r="J186" s="262"/>
      <c r="K186" s="262"/>
      <c r="L186" s="262"/>
      <c r="M186" s="262"/>
      <c r="N186" s="201"/>
      <c r="O186" s="263"/>
      <c r="P186" s="263"/>
      <c r="Q186" s="201"/>
      <c r="R186" s="201"/>
      <c r="S186" s="191"/>
      <c r="T186" s="191"/>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25"/>
      <c r="BL186" s="225"/>
      <c r="BM186" s="225"/>
      <c r="BN186" s="225"/>
      <c r="BO186" s="225"/>
      <c r="BP186" s="225"/>
      <c r="BQ186" s="225"/>
      <c r="BR186" s="225"/>
      <c r="BS186" s="225"/>
      <c r="BT186" s="225"/>
      <c r="BU186" s="225"/>
      <c r="BV186" s="225"/>
      <c r="BW186" s="225"/>
      <c r="BX186" s="225"/>
      <c r="BY186" s="225"/>
      <c r="BZ186" s="225"/>
      <c r="CA186" s="225"/>
      <c r="CB186" s="225"/>
      <c r="CC186" s="226"/>
      <c r="CD186" s="226"/>
    </row>
    <row r="187" spans="1:82" ht="13.5" customHeight="1">
      <c r="A187" s="191"/>
      <c r="B187" s="191"/>
      <c r="C187" s="191"/>
      <c r="D187" s="262"/>
      <c r="E187" s="262"/>
      <c r="F187" s="262"/>
      <c r="G187" s="262"/>
      <c r="H187" s="262"/>
      <c r="I187" s="262"/>
      <c r="J187" s="262"/>
      <c r="K187" s="262"/>
      <c r="L187" s="262"/>
      <c r="M187" s="262"/>
      <c r="N187" s="201"/>
      <c r="O187" s="263"/>
      <c r="P187" s="263"/>
      <c r="Q187" s="201"/>
      <c r="R187" s="201"/>
      <c r="S187" s="191"/>
      <c r="T187" s="191"/>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25"/>
      <c r="BL187" s="225"/>
      <c r="BM187" s="225"/>
      <c r="BN187" s="225"/>
      <c r="BO187" s="225"/>
      <c r="BP187" s="225"/>
      <c r="BQ187" s="225"/>
      <c r="BR187" s="225"/>
      <c r="BS187" s="225"/>
      <c r="BT187" s="225"/>
      <c r="BU187" s="225"/>
      <c r="BV187" s="225"/>
      <c r="BW187" s="225"/>
      <c r="BX187" s="225"/>
      <c r="BY187" s="225"/>
      <c r="BZ187" s="225"/>
      <c r="CA187" s="225"/>
      <c r="CB187" s="225"/>
      <c r="CC187" s="226"/>
      <c r="CD187" s="226"/>
    </row>
    <row r="188" spans="1:82" ht="13.5" customHeight="1">
      <c r="A188" s="191"/>
      <c r="B188" s="191"/>
      <c r="C188" s="191"/>
      <c r="D188" s="262"/>
      <c r="E188" s="262"/>
      <c r="F188" s="262"/>
      <c r="G188" s="262"/>
      <c r="H188" s="262"/>
      <c r="I188" s="262"/>
      <c r="J188" s="262"/>
      <c r="K188" s="262"/>
      <c r="L188" s="262"/>
      <c r="M188" s="262"/>
      <c r="N188" s="201"/>
      <c r="O188" s="263"/>
      <c r="P188" s="263"/>
      <c r="Q188" s="201"/>
      <c r="R188" s="201"/>
      <c r="S188" s="191"/>
      <c r="T188" s="191"/>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25"/>
      <c r="BL188" s="225"/>
      <c r="BM188" s="225"/>
      <c r="BN188" s="225"/>
      <c r="BO188" s="225"/>
      <c r="BP188" s="225"/>
      <c r="BQ188" s="225"/>
      <c r="BR188" s="225"/>
      <c r="BS188" s="225"/>
      <c r="BT188" s="225"/>
      <c r="BU188" s="225"/>
      <c r="BV188" s="225"/>
      <c r="BW188" s="225"/>
      <c r="BX188" s="225"/>
      <c r="BY188" s="225"/>
      <c r="BZ188" s="225"/>
      <c r="CA188" s="225"/>
      <c r="CB188" s="225"/>
      <c r="CC188" s="226"/>
      <c r="CD188" s="226"/>
    </row>
    <row r="189" spans="1:82" ht="13.5" customHeight="1">
      <c r="A189" s="191"/>
      <c r="B189" s="191"/>
      <c r="C189" s="191"/>
      <c r="D189" s="262"/>
      <c r="E189" s="262"/>
      <c r="F189" s="262"/>
      <c r="G189" s="262"/>
      <c r="H189" s="262"/>
      <c r="I189" s="262"/>
      <c r="J189" s="262"/>
      <c r="K189" s="262"/>
      <c r="L189" s="262"/>
      <c r="M189" s="262"/>
      <c r="N189" s="201"/>
      <c r="O189" s="263"/>
      <c r="P189" s="263"/>
      <c r="Q189" s="201"/>
      <c r="R189" s="201"/>
      <c r="S189" s="191"/>
      <c r="T189" s="191"/>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25"/>
      <c r="BL189" s="225"/>
      <c r="BM189" s="225"/>
      <c r="BN189" s="225"/>
      <c r="BO189" s="225"/>
      <c r="BP189" s="225"/>
      <c r="BQ189" s="225"/>
      <c r="BR189" s="225"/>
      <c r="BS189" s="225"/>
      <c r="BT189" s="225"/>
      <c r="BU189" s="225"/>
      <c r="BV189" s="225"/>
      <c r="BW189" s="225"/>
      <c r="BX189" s="225"/>
      <c r="BY189" s="225"/>
      <c r="BZ189" s="225"/>
      <c r="CA189" s="225"/>
      <c r="CB189" s="225"/>
      <c r="CC189" s="226"/>
      <c r="CD189" s="226"/>
    </row>
    <row r="190" spans="1:82" ht="13.5" customHeight="1">
      <c r="A190" s="191"/>
      <c r="B190" s="191"/>
      <c r="C190" s="191"/>
      <c r="D190" s="262"/>
      <c r="E190" s="262"/>
      <c r="F190" s="262"/>
      <c r="G190" s="262"/>
      <c r="H190" s="262"/>
      <c r="I190" s="262"/>
      <c r="J190" s="262"/>
      <c r="K190" s="262"/>
      <c r="L190" s="262"/>
      <c r="M190" s="262"/>
      <c r="N190" s="201"/>
      <c r="O190" s="263"/>
      <c r="P190" s="263"/>
      <c r="Q190" s="201"/>
      <c r="R190" s="201"/>
      <c r="S190" s="191"/>
      <c r="T190" s="191"/>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25"/>
      <c r="BL190" s="225"/>
      <c r="BM190" s="225"/>
      <c r="BN190" s="225"/>
      <c r="BO190" s="225"/>
      <c r="BP190" s="225"/>
      <c r="BQ190" s="225"/>
      <c r="BR190" s="225"/>
      <c r="BS190" s="225"/>
      <c r="BT190" s="225"/>
      <c r="BU190" s="225"/>
      <c r="BV190" s="225"/>
      <c r="BW190" s="225"/>
      <c r="BX190" s="225"/>
      <c r="BY190" s="225"/>
      <c r="BZ190" s="225"/>
      <c r="CA190" s="225"/>
      <c r="CB190" s="225"/>
      <c r="CC190" s="226"/>
      <c r="CD190" s="226"/>
    </row>
    <row r="191" spans="1:82" ht="13.5" customHeight="1">
      <c r="A191" s="191"/>
      <c r="B191" s="191"/>
      <c r="C191" s="191"/>
      <c r="D191" s="262"/>
      <c r="E191" s="262"/>
      <c r="F191" s="262"/>
      <c r="G191" s="262"/>
      <c r="H191" s="262"/>
      <c r="I191" s="262"/>
      <c r="J191" s="262"/>
      <c r="K191" s="262"/>
      <c r="L191" s="262"/>
      <c r="M191" s="262"/>
      <c r="N191" s="201"/>
      <c r="O191" s="263"/>
      <c r="P191" s="263"/>
      <c r="Q191" s="201"/>
      <c r="R191" s="201"/>
      <c r="S191" s="191"/>
      <c r="T191" s="191"/>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25"/>
      <c r="BL191" s="225"/>
      <c r="BM191" s="225"/>
      <c r="BN191" s="225"/>
      <c r="BO191" s="225"/>
      <c r="BP191" s="225"/>
      <c r="BQ191" s="225"/>
      <c r="BR191" s="225"/>
      <c r="BS191" s="225"/>
      <c r="BT191" s="225"/>
      <c r="BU191" s="225"/>
      <c r="BV191" s="225"/>
      <c r="BW191" s="225"/>
      <c r="BX191" s="225"/>
      <c r="BY191" s="225"/>
      <c r="BZ191" s="225"/>
      <c r="CA191" s="225"/>
      <c r="CB191" s="225"/>
      <c r="CC191" s="226"/>
      <c r="CD191" s="226"/>
    </row>
    <row r="192" spans="1:82" ht="13.5" customHeight="1">
      <c r="A192" s="191"/>
      <c r="B192" s="191"/>
      <c r="C192" s="191"/>
      <c r="D192" s="262"/>
      <c r="E192" s="262"/>
      <c r="F192" s="262"/>
      <c r="G192" s="262"/>
      <c r="H192" s="262"/>
      <c r="I192" s="262"/>
      <c r="J192" s="262"/>
      <c r="K192" s="262"/>
      <c r="L192" s="262"/>
      <c r="M192" s="262"/>
      <c r="N192" s="201"/>
      <c r="O192" s="263"/>
      <c r="P192" s="263"/>
      <c r="Q192" s="201"/>
      <c r="R192" s="201"/>
      <c r="S192" s="191"/>
      <c r="T192" s="191"/>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25"/>
      <c r="BL192" s="225"/>
      <c r="BM192" s="225"/>
      <c r="BN192" s="225"/>
      <c r="BO192" s="225"/>
      <c r="BP192" s="225"/>
      <c r="BQ192" s="225"/>
      <c r="BR192" s="225"/>
      <c r="BS192" s="225"/>
      <c r="BT192" s="225"/>
      <c r="BU192" s="225"/>
      <c r="BV192" s="225"/>
      <c r="BW192" s="225"/>
      <c r="BX192" s="225"/>
      <c r="BY192" s="225"/>
      <c r="BZ192" s="225"/>
      <c r="CA192" s="225"/>
      <c r="CB192" s="225"/>
      <c r="CC192" s="226"/>
      <c r="CD192" s="226"/>
    </row>
    <row r="193" spans="1:82" ht="13.5" customHeight="1">
      <c r="A193" s="191"/>
      <c r="B193" s="191"/>
      <c r="C193" s="191"/>
      <c r="D193" s="262"/>
      <c r="E193" s="262"/>
      <c r="F193" s="262"/>
      <c r="G193" s="262"/>
      <c r="H193" s="262"/>
      <c r="I193" s="262"/>
      <c r="J193" s="262"/>
      <c r="K193" s="262"/>
      <c r="L193" s="262"/>
      <c r="M193" s="262"/>
      <c r="N193" s="201"/>
      <c r="O193" s="263"/>
      <c r="P193" s="263"/>
      <c r="Q193" s="201"/>
      <c r="R193" s="201"/>
      <c r="S193" s="191"/>
      <c r="T193" s="191"/>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25"/>
      <c r="BL193" s="225"/>
      <c r="BM193" s="225"/>
      <c r="BN193" s="225"/>
      <c r="BO193" s="225"/>
      <c r="BP193" s="225"/>
      <c r="BQ193" s="225"/>
      <c r="BR193" s="225"/>
      <c r="BS193" s="225"/>
      <c r="BT193" s="225"/>
      <c r="BU193" s="225"/>
      <c r="BV193" s="225"/>
      <c r="BW193" s="225"/>
      <c r="BX193" s="225"/>
      <c r="BY193" s="225"/>
      <c r="BZ193" s="225"/>
      <c r="CA193" s="225"/>
      <c r="CB193" s="225"/>
      <c r="CC193" s="226"/>
      <c r="CD193" s="226"/>
    </row>
    <row r="194" spans="1:82" ht="13.5" customHeight="1">
      <c r="A194" s="191"/>
      <c r="B194" s="191"/>
      <c r="C194" s="191"/>
      <c r="D194" s="262"/>
      <c r="E194" s="262"/>
      <c r="F194" s="262"/>
      <c r="G194" s="262"/>
      <c r="H194" s="262"/>
      <c r="I194" s="262"/>
      <c r="J194" s="262"/>
      <c r="K194" s="262"/>
      <c r="L194" s="262"/>
      <c r="M194" s="262"/>
      <c r="N194" s="201"/>
      <c r="O194" s="263"/>
      <c r="P194" s="263"/>
      <c r="Q194" s="201"/>
      <c r="R194" s="201"/>
      <c r="S194" s="191"/>
      <c r="T194" s="191"/>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25"/>
      <c r="BL194" s="225"/>
      <c r="BM194" s="225"/>
      <c r="BN194" s="225"/>
      <c r="BO194" s="225"/>
      <c r="BP194" s="225"/>
      <c r="BQ194" s="225"/>
      <c r="BR194" s="225"/>
      <c r="BS194" s="225"/>
      <c r="BT194" s="225"/>
      <c r="BU194" s="225"/>
      <c r="BV194" s="225"/>
      <c r="BW194" s="225"/>
      <c r="BX194" s="225"/>
      <c r="BY194" s="225"/>
      <c r="BZ194" s="225"/>
      <c r="CA194" s="225"/>
      <c r="CB194" s="225"/>
      <c r="CC194" s="226"/>
      <c r="CD194" s="226"/>
    </row>
    <row r="195" spans="1:82" ht="13.5" customHeight="1">
      <c r="A195" s="191"/>
      <c r="B195" s="191"/>
      <c r="C195" s="191"/>
      <c r="D195" s="262"/>
      <c r="E195" s="262"/>
      <c r="F195" s="262"/>
      <c r="G195" s="262"/>
      <c r="H195" s="262"/>
      <c r="I195" s="262"/>
      <c r="J195" s="262"/>
      <c r="K195" s="262"/>
      <c r="L195" s="262"/>
      <c r="M195" s="262"/>
      <c r="N195" s="201"/>
      <c r="O195" s="263"/>
      <c r="P195" s="263"/>
      <c r="Q195" s="201"/>
      <c r="R195" s="201"/>
      <c r="S195" s="191"/>
      <c r="T195" s="191"/>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25"/>
      <c r="BL195" s="225"/>
      <c r="BM195" s="225"/>
      <c r="BN195" s="225"/>
      <c r="BO195" s="225"/>
      <c r="BP195" s="225"/>
      <c r="BQ195" s="225"/>
      <c r="BR195" s="225"/>
      <c r="BS195" s="225"/>
      <c r="BT195" s="225"/>
      <c r="BU195" s="225"/>
      <c r="BV195" s="225"/>
      <c r="BW195" s="225"/>
      <c r="BX195" s="225"/>
      <c r="BY195" s="225"/>
      <c r="BZ195" s="225"/>
      <c r="CA195" s="225"/>
      <c r="CB195" s="225"/>
      <c r="CC195" s="226"/>
      <c r="CD195" s="226"/>
    </row>
    <row r="196" spans="1:82" ht="13.5" customHeight="1">
      <c r="A196" s="191"/>
      <c r="B196" s="191"/>
      <c r="C196" s="191"/>
      <c r="D196" s="262"/>
      <c r="E196" s="262"/>
      <c r="F196" s="262"/>
      <c r="G196" s="262"/>
      <c r="H196" s="262"/>
      <c r="I196" s="262"/>
      <c r="J196" s="262"/>
      <c r="K196" s="262"/>
      <c r="L196" s="262"/>
      <c r="M196" s="262"/>
      <c r="N196" s="201"/>
      <c r="O196" s="263"/>
      <c r="P196" s="263"/>
      <c r="Q196" s="201"/>
      <c r="R196" s="201"/>
      <c r="S196" s="191"/>
      <c r="T196" s="191"/>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25"/>
      <c r="BL196" s="225"/>
      <c r="BM196" s="225"/>
      <c r="BN196" s="225"/>
      <c r="BO196" s="225"/>
      <c r="BP196" s="225"/>
      <c r="BQ196" s="225"/>
      <c r="BR196" s="225"/>
      <c r="BS196" s="225"/>
      <c r="BT196" s="225"/>
      <c r="BU196" s="225"/>
      <c r="BV196" s="225"/>
      <c r="BW196" s="225"/>
      <c r="BX196" s="225"/>
      <c r="BY196" s="225"/>
      <c r="BZ196" s="225"/>
      <c r="CA196" s="225"/>
      <c r="CB196" s="225"/>
      <c r="CC196" s="226"/>
      <c r="CD196" s="226"/>
    </row>
    <row r="197" spans="1:82" ht="13.5" customHeight="1">
      <c r="A197" s="191"/>
      <c r="B197" s="191"/>
      <c r="C197" s="191"/>
      <c r="D197" s="262"/>
      <c r="E197" s="262"/>
      <c r="F197" s="262"/>
      <c r="G197" s="262"/>
      <c r="H197" s="262"/>
      <c r="I197" s="262"/>
      <c r="J197" s="262"/>
      <c r="K197" s="262"/>
      <c r="L197" s="262"/>
      <c r="M197" s="262"/>
      <c r="N197" s="201"/>
      <c r="O197" s="263"/>
      <c r="P197" s="263"/>
      <c r="Q197" s="201"/>
      <c r="R197" s="201"/>
      <c r="S197" s="191"/>
      <c r="T197" s="191"/>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25"/>
      <c r="BL197" s="225"/>
      <c r="BM197" s="225"/>
      <c r="BN197" s="225"/>
      <c r="BO197" s="225"/>
      <c r="BP197" s="225"/>
      <c r="BQ197" s="225"/>
      <c r="BR197" s="225"/>
      <c r="BS197" s="225"/>
      <c r="BT197" s="225"/>
      <c r="BU197" s="225"/>
      <c r="BV197" s="225"/>
      <c r="BW197" s="225"/>
      <c r="BX197" s="225"/>
      <c r="BY197" s="225"/>
      <c r="BZ197" s="225"/>
      <c r="CA197" s="225"/>
      <c r="CB197" s="225"/>
      <c r="CC197" s="226"/>
      <c r="CD197" s="226"/>
    </row>
    <row r="198" spans="1:82" ht="13.5" customHeight="1">
      <c r="A198" s="191"/>
      <c r="B198" s="191"/>
      <c r="C198" s="191"/>
      <c r="D198" s="262"/>
      <c r="E198" s="262"/>
      <c r="F198" s="262"/>
      <c r="G198" s="262"/>
      <c r="H198" s="262"/>
      <c r="I198" s="262"/>
      <c r="J198" s="262"/>
      <c r="K198" s="262"/>
      <c r="L198" s="262"/>
      <c r="M198" s="262"/>
      <c r="N198" s="201"/>
      <c r="O198" s="263"/>
      <c r="P198" s="263"/>
      <c r="Q198" s="201"/>
      <c r="R198" s="201"/>
      <c r="S198" s="191"/>
      <c r="T198" s="191"/>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25"/>
      <c r="BL198" s="225"/>
      <c r="BM198" s="225"/>
      <c r="BN198" s="225"/>
      <c r="BO198" s="225"/>
      <c r="BP198" s="225"/>
      <c r="BQ198" s="225"/>
      <c r="BR198" s="225"/>
      <c r="BS198" s="225"/>
      <c r="BT198" s="225"/>
      <c r="BU198" s="225"/>
      <c r="BV198" s="225"/>
      <c r="BW198" s="225"/>
      <c r="BX198" s="225"/>
      <c r="BY198" s="225"/>
      <c r="BZ198" s="225"/>
      <c r="CA198" s="225"/>
      <c r="CB198" s="225"/>
      <c r="CC198" s="226"/>
      <c r="CD198" s="226"/>
    </row>
    <row r="199" spans="1:82" ht="13.5" customHeight="1">
      <c r="A199" s="191"/>
      <c r="B199" s="191"/>
      <c r="C199" s="191"/>
      <c r="D199" s="262"/>
      <c r="E199" s="262"/>
      <c r="F199" s="262"/>
      <c r="G199" s="262"/>
      <c r="H199" s="262"/>
      <c r="I199" s="262"/>
      <c r="J199" s="262"/>
      <c r="K199" s="262"/>
      <c r="L199" s="262"/>
      <c r="M199" s="262"/>
      <c r="N199" s="201"/>
      <c r="O199" s="263"/>
      <c r="P199" s="263"/>
      <c r="Q199" s="201"/>
      <c r="R199" s="201"/>
      <c r="S199" s="191"/>
      <c r="T199" s="191"/>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25"/>
      <c r="BL199" s="225"/>
      <c r="BM199" s="225"/>
      <c r="BN199" s="225"/>
      <c r="BO199" s="225"/>
      <c r="BP199" s="225"/>
      <c r="BQ199" s="225"/>
      <c r="BR199" s="225"/>
      <c r="BS199" s="225"/>
      <c r="BT199" s="225"/>
      <c r="BU199" s="225"/>
      <c r="BV199" s="225"/>
      <c r="BW199" s="225"/>
      <c r="BX199" s="225"/>
      <c r="BY199" s="225"/>
      <c r="BZ199" s="225"/>
      <c r="CA199" s="225"/>
      <c r="CB199" s="225"/>
      <c r="CC199" s="226"/>
      <c r="CD199" s="226"/>
    </row>
    <row r="200" spans="1:82" ht="13.5" customHeight="1">
      <c r="A200" s="191"/>
      <c r="B200" s="191"/>
      <c r="C200" s="191"/>
      <c r="D200" s="262"/>
      <c r="E200" s="262"/>
      <c r="F200" s="262"/>
      <c r="G200" s="262"/>
      <c r="H200" s="262"/>
      <c r="I200" s="262"/>
      <c r="J200" s="262"/>
      <c r="K200" s="262"/>
      <c r="L200" s="262"/>
      <c r="M200" s="262"/>
      <c r="N200" s="201"/>
      <c r="O200" s="263"/>
      <c r="P200" s="263"/>
      <c r="Q200" s="201"/>
      <c r="R200" s="201"/>
      <c r="S200" s="191"/>
      <c r="T200" s="191"/>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25"/>
      <c r="BL200" s="225"/>
      <c r="BM200" s="225"/>
      <c r="BN200" s="225"/>
      <c r="BO200" s="225"/>
      <c r="BP200" s="225"/>
      <c r="BQ200" s="225"/>
      <c r="BR200" s="225"/>
      <c r="BS200" s="225"/>
      <c r="BT200" s="225"/>
      <c r="BU200" s="225"/>
      <c r="BV200" s="225"/>
      <c r="BW200" s="225"/>
      <c r="BX200" s="225"/>
      <c r="BY200" s="225"/>
      <c r="BZ200" s="225"/>
      <c r="CA200" s="225"/>
      <c r="CB200" s="225"/>
      <c r="CC200" s="226"/>
      <c r="CD200" s="226"/>
    </row>
    <row r="201" spans="1:82" ht="13.5" customHeight="1">
      <c r="A201" s="191"/>
      <c r="B201" s="191"/>
      <c r="C201" s="191"/>
      <c r="D201" s="262"/>
      <c r="E201" s="262"/>
      <c r="F201" s="262"/>
      <c r="G201" s="262"/>
      <c r="H201" s="262"/>
      <c r="I201" s="262"/>
      <c r="J201" s="262"/>
      <c r="K201" s="262"/>
      <c r="L201" s="262"/>
      <c r="M201" s="262"/>
      <c r="N201" s="201"/>
      <c r="O201" s="263"/>
      <c r="P201" s="263"/>
      <c r="Q201" s="201"/>
      <c r="R201" s="201"/>
      <c r="S201" s="191"/>
      <c r="T201" s="191"/>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6"/>
      <c r="CD201" s="226"/>
    </row>
    <row r="202" spans="1:82" ht="13.5" customHeight="1">
      <c r="A202" s="191"/>
      <c r="B202" s="191"/>
      <c r="C202" s="191"/>
      <c r="D202" s="262"/>
      <c r="E202" s="262"/>
      <c r="F202" s="262"/>
      <c r="G202" s="262"/>
      <c r="H202" s="262"/>
      <c r="I202" s="262"/>
      <c r="J202" s="262"/>
      <c r="K202" s="262"/>
      <c r="L202" s="262"/>
      <c r="M202" s="262"/>
      <c r="N202" s="201"/>
      <c r="O202" s="263"/>
      <c r="P202" s="263"/>
      <c r="Q202" s="201"/>
      <c r="R202" s="201"/>
      <c r="S202" s="191"/>
      <c r="T202" s="191"/>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6"/>
      <c r="CD202" s="226"/>
    </row>
    <row r="203" spans="1:82" ht="13.5" customHeight="1">
      <c r="A203" s="191"/>
      <c r="B203" s="191"/>
      <c r="C203" s="191"/>
      <c r="D203" s="262"/>
      <c r="E203" s="262"/>
      <c r="F203" s="262"/>
      <c r="G203" s="262"/>
      <c r="H203" s="262"/>
      <c r="I203" s="262"/>
      <c r="J203" s="262"/>
      <c r="K203" s="262"/>
      <c r="L203" s="262"/>
      <c r="M203" s="262"/>
      <c r="N203" s="201"/>
      <c r="O203" s="263"/>
      <c r="P203" s="263"/>
      <c r="Q203" s="201"/>
      <c r="R203" s="201"/>
      <c r="S203" s="191"/>
      <c r="T203" s="191"/>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25"/>
      <c r="BL203" s="225"/>
      <c r="BM203" s="225"/>
      <c r="BN203" s="225"/>
      <c r="BO203" s="225"/>
      <c r="BP203" s="225"/>
      <c r="BQ203" s="225"/>
      <c r="BR203" s="225"/>
      <c r="BS203" s="225"/>
      <c r="BT203" s="225"/>
      <c r="BU203" s="225"/>
      <c r="BV203" s="225"/>
      <c r="BW203" s="225"/>
      <c r="BX203" s="225"/>
      <c r="BY203" s="225"/>
      <c r="BZ203" s="225"/>
      <c r="CA203" s="225"/>
      <c r="CB203" s="225"/>
      <c r="CC203" s="226"/>
      <c r="CD203" s="226"/>
    </row>
    <row r="204" spans="1:82" ht="13.5" customHeight="1">
      <c r="A204" s="191"/>
      <c r="B204" s="191"/>
      <c r="C204" s="191"/>
      <c r="D204" s="262"/>
      <c r="E204" s="262"/>
      <c r="F204" s="262"/>
      <c r="G204" s="262"/>
      <c r="H204" s="262"/>
      <c r="I204" s="262"/>
      <c r="J204" s="262"/>
      <c r="K204" s="262"/>
      <c r="L204" s="262"/>
      <c r="M204" s="262"/>
      <c r="N204" s="201"/>
      <c r="O204" s="263"/>
      <c r="P204" s="263"/>
      <c r="Q204" s="201"/>
      <c r="R204" s="201"/>
      <c r="S204" s="191"/>
      <c r="T204" s="191"/>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25"/>
      <c r="BL204" s="225"/>
      <c r="BM204" s="225"/>
      <c r="BN204" s="225"/>
      <c r="BO204" s="225"/>
      <c r="BP204" s="225"/>
      <c r="BQ204" s="225"/>
      <c r="BR204" s="225"/>
      <c r="BS204" s="225"/>
      <c r="BT204" s="225"/>
      <c r="BU204" s="225"/>
      <c r="BV204" s="225"/>
      <c r="BW204" s="225"/>
      <c r="BX204" s="225"/>
      <c r="BY204" s="225"/>
      <c r="BZ204" s="225"/>
      <c r="CA204" s="225"/>
      <c r="CB204" s="225"/>
      <c r="CC204" s="226"/>
      <c r="CD204" s="226"/>
    </row>
    <row r="205" spans="1:82" ht="13.5" customHeight="1">
      <c r="A205" s="191"/>
      <c r="B205" s="191"/>
      <c r="C205" s="191"/>
      <c r="D205" s="262"/>
      <c r="E205" s="262"/>
      <c r="F205" s="262"/>
      <c r="G205" s="262"/>
      <c r="H205" s="262"/>
      <c r="I205" s="262"/>
      <c r="J205" s="262"/>
      <c r="K205" s="262"/>
      <c r="L205" s="262"/>
      <c r="M205" s="262"/>
      <c r="N205" s="201"/>
      <c r="O205" s="263"/>
      <c r="P205" s="263"/>
      <c r="Q205" s="201"/>
      <c r="R205" s="201"/>
      <c r="S205" s="191"/>
      <c r="T205" s="191"/>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25"/>
      <c r="BL205" s="225"/>
      <c r="BM205" s="225"/>
      <c r="BN205" s="225"/>
      <c r="BO205" s="225"/>
      <c r="BP205" s="225"/>
      <c r="BQ205" s="225"/>
      <c r="BR205" s="225"/>
      <c r="BS205" s="225"/>
      <c r="BT205" s="225"/>
      <c r="BU205" s="225"/>
      <c r="BV205" s="225"/>
      <c r="BW205" s="225"/>
      <c r="BX205" s="225"/>
      <c r="BY205" s="225"/>
      <c r="BZ205" s="225"/>
      <c r="CA205" s="225"/>
      <c r="CB205" s="225"/>
      <c r="CC205" s="226"/>
      <c r="CD205" s="226"/>
    </row>
    <row r="206" spans="1:82" ht="13.5" customHeight="1">
      <c r="A206" s="191"/>
      <c r="B206" s="191"/>
      <c r="C206" s="191"/>
      <c r="D206" s="262"/>
      <c r="E206" s="262"/>
      <c r="F206" s="262"/>
      <c r="G206" s="262"/>
      <c r="H206" s="262"/>
      <c r="I206" s="262"/>
      <c r="J206" s="262"/>
      <c r="K206" s="262"/>
      <c r="L206" s="262"/>
      <c r="M206" s="262"/>
      <c r="N206" s="201"/>
      <c r="O206" s="263"/>
      <c r="P206" s="263"/>
      <c r="Q206" s="201"/>
      <c r="R206" s="201"/>
      <c r="S206" s="191"/>
      <c r="T206" s="191"/>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25"/>
      <c r="BL206" s="225"/>
      <c r="BM206" s="225"/>
      <c r="BN206" s="225"/>
      <c r="BO206" s="225"/>
      <c r="BP206" s="225"/>
      <c r="BQ206" s="225"/>
      <c r="BR206" s="225"/>
      <c r="BS206" s="225"/>
      <c r="BT206" s="225"/>
      <c r="BU206" s="225"/>
      <c r="BV206" s="225"/>
      <c r="BW206" s="225"/>
      <c r="BX206" s="225"/>
      <c r="BY206" s="225"/>
      <c r="BZ206" s="225"/>
      <c r="CA206" s="225"/>
      <c r="CB206" s="225"/>
      <c r="CC206" s="226"/>
      <c r="CD206" s="226"/>
    </row>
    <row r="207" spans="1:82" ht="13.5" customHeight="1">
      <c r="A207" s="191"/>
      <c r="B207" s="191"/>
      <c r="C207" s="191"/>
      <c r="D207" s="262"/>
      <c r="E207" s="262"/>
      <c r="F207" s="262"/>
      <c r="G207" s="262"/>
      <c r="H207" s="262"/>
      <c r="I207" s="262"/>
      <c r="J207" s="262"/>
      <c r="K207" s="262"/>
      <c r="L207" s="262"/>
      <c r="M207" s="262"/>
      <c r="N207" s="201"/>
      <c r="O207" s="263"/>
      <c r="P207" s="263"/>
      <c r="Q207" s="201"/>
      <c r="R207" s="201"/>
      <c r="S207" s="191"/>
      <c r="T207" s="191"/>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25"/>
      <c r="BL207" s="225"/>
      <c r="BM207" s="225"/>
      <c r="BN207" s="225"/>
      <c r="BO207" s="225"/>
      <c r="BP207" s="225"/>
      <c r="BQ207" s="225"/>
      <c r="BR207" s="225"/>
      <c r="BS207" s="225"/>
      <c r="BT207" s="225"/>
      <c r="BU207" s="225"/>
      <c r="BV207" s="225"/>
      <c r="BW207" s="225"/>
      <c r="BX207" s="225"/>
      <c r="BY207" s="225"/>
      <c r="BZ207" s="225"/>
      <c r="CA207" s="225"/>
      <c r="CB207" s="225"/>
      <c r="CC207" s="226"/>
      <c r="CD207" s="226"/>
    </row>
    <row r="208" spans="1:82" ht="13.5" customHeight="1">
      <c r="A208" s="191"/>
      <c r="B208" s="191"/>
      <c r="C208" s="191"/>
      <c r="D208" s="262"/>
      <c r="E208" s="262"/>
      <c r="F208" s="262"/>
      <c r="G208" s="262"/>
      <c r="H208" s="262"/>
      <c r="I208" s="262"/>
      <c r="J208" s="262"/>
      <c r="K208" s="262"/>
      <c r="L208" s="262"/>
      <c r="M208" s="262"/>
      <c r="N208" s="201"/>
      <c r="O208" s="263"/>
      <c r="P208" s="263"/>
      <c r="Q208" s="201"/>
      <c r="R208" s="201"/>
      <c r="S208" s="191"/>
      <c r="T208" s="191"/>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25"/>
      <c r="BL208" s="225"/>
      <c r="BM208" s="225"/>
      <c r="BN208" s="225"/>
      <c r="BO208" s="225"/>
      <c r="BP208" s="225"/>
      <c r="BQ208" s="225"/>
      <c r="BR208" s="225"/>
      <c r="BS208" s="225"/>
      <c r="BT208" s="225"/>
      <c r="BU208" s="225"/>
      <c r="BV208" s="225"/>
      <c r="BW208" s="225"/>
      <c r="BX208" s="225"/>
      <c r="BY208" s="225"/>
      <c r="BZ208" s="225"/>
      <c r="CA208" s="225"/>
      <c r="CB208" s="225"/>
      <c r="CC208" s="226"/>
      <c r="CD208" s="226"/>
    </row>
    <row r="209" spans="1:82" ht="13.5" customHeight="1">
      <c r="A209" s="191"/>
      <c r="B209" s="191"/>
      <c r="C209" s="191"/>
      <c r="D209" s="262"/>
      <c r="E209" s="262"/>
      <c r="F209" s="262"/>
      <c r="G209" s="262"/>
      <c r="H209" s="262"/>
      <c r="I209" s="262"/>
      <c r="J209" s="262"/>
      <c r="K209" s="262"/>
      <c r="L209" s="262"/>
      <c r="M209" s="262"/>
      <c r="N209" s="201"/>
      <c r="O209" s="263"/>
      <c r="P209" s="263"/>
      <c r="Q209" s="201"/>
      <c r="R209" s="201"/>
      <c r="S209" s="191"/>
      <c r="T209" s="191"/>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25"/>
      <c r="BL209" s="225"/>
      <c r="BM209" s="225"/>
      <c r="BN209" s="225"/>
      <c r="BO209" s="225"/>
      <c r="BP209" s="225"/>
      <c r="BQ209" s="225"/>
      <c r="BR209" s="225"/>
      <c r="BS209" s="225"/>
      <c r="BT209" s="225"/>
      <c r="BU209" s="225"/>
      <c r="BV209" s="225"/>
      <c r="BW209" s="225"/>
      <c r="BX209" s="225"/>
      <c r="BY209" s="225"/>
      <c r="BZ209" s="225"/>
      <c r="CA209" s="225"/>
      <c r="CB209" s="225"/>
      <c r="CC209" s="226"/>
      <c r="CD209" s="226"/>
    </row>
    <row r="210" spans="1:82" ht="13.5" customHeight="1">
      <c r="A210" s="191"/>
      <c r="B210" s="191"/>
      <c r="C210" s="191"/>
      <c r="D210" s="262"/>
      <c r="E210" s="262"/>
      <c r="F210" s="262"/>
      <c r="G210" s="262"/>
      <c r="H210" s="262"/>
      <c r="I210" s="262"/>
      <c r="J210" s="262"/>
      <c r="K210" s="262"/>
      <c r="L210" s="262"/>
      <c r="M210" s="262"/>
      <c r="N210" s="201"/>
      <c r="O210" s="263"/>
      <c r="P210" s="263"/>
      <c r="Q210" s="201"/>
      <c r="R210" s="201"/>
      <c r="S210" s="191"/>
      <c r="T210" s="191"/>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6"/>
      <c r="CD210" s="226"/>
    </row>
    <row r="211" spans="1:82" ht="13.5" customHeight="1">
      <c r="A211" s="191"/>
      <c r="B211" s="191"/>
      <c r="C211" s="191"/>
      <c r="D211" s="262"/>
      <c r="E211" s="262"/>
      <c r="F211" s="262"/>
      <c r="G211" s="262"/>
      <c r="H211" s="262"/>
      <c r="I211" s="262"/>
      <c r="J211" s="262"/>
      <c r="K211" s="262"/>
      <c r="L211" s="262"/>
      <c r="M211" s="262"/>
      <c r="N211" s="201"/>
      <c r="O211" s="263"/>
      <c r="P211" s="263"/>
      <c r="Q211" s="201"/>
      <c r="R211" s="201"/>
      <c r="S211" s="191"/>
      <c r="T211" s="191"/>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25"/>
      <c r="BL211" s="225"/>
      <c r="BM211" s="225"/>
      <c r="BN211" s="225"/>
      <c r="BO211" s="225"/>
      <c r="BP211" s="225"/>
      <c r="BQ211" s="225"/>
      <c r="BR211" s="225"/>
      <c r="BS211" s="225"/>
      <c r="BT211" s="225"/>
      <c r="BU211" s="225"/>
      <c r="BV211" s="225"/>
      <c r="BW211" s="225"/>
      <c r="BX211" s="225"/>
      <c r="BY211" s="225"/>
      <c r="BZ211" s="225"/>
      <c r="CA211" s="225"/>
      <c r="CB211" s="225"/>
      <c r="CC211" s="226"/>
      <c r="CD211" s="226"/>
    </row>
    <row r="212" spans="1:82" ht="13.5" customHeight="1">
      <c r="A212" s="191"/>
      <c r="B212" s="191"/>
      <c r="C212" s="191"/>
      <c r="D212" s="262"/>
      <c r="E212" s="262"/>
      <c r="F212" s="262"/>
      <c r="G212" s="262"/>
      <c r="H212" s="262"/>
      <c r="I212" s="262"/>
      <c r="J212" s="262"/>
      <c r="K212" s="262"/>
      <c r="L212" s="262"/>
      <c r="M212" s="262"/>
      <c r="N212" s="201"/>
      <c r="O212" s="263"/>
      <c r="P212" s="263"/>
      <c r="Q212" s="201"/>
      <c r="R212" s="201"/>
      <c r="S212" s="191"/>
      <c r="T212" s="191"/>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25"/>
      <c r="BL212" s="225"/>
      <c r="BM212" s="225"/>
      <c r="BN212" s="225"/>
      <c r="BO212" s="225"/>
      <c r="BP212" s="225"/>
      <c r="BQ212" s="225"/>
      <c r="BR212" s="225"/>
      <c r="BS212" s="225"/>
      <c r="BT212" s="225"/>
      <c r="BU212" s="225"/>
      <c r="BV212" s="225"/>
      <c r="BW212" s="225"/>
      <c r="BX212" s="225"/>
      <c r="BY212" s="225"/>
      <c r="BZ212" s="225"/>
      <c r="CA212" s="225"/>
      <c r="CB212" s="225"/>
      <c r="CC212" s="226"/>
      <c r="CD212" s="226"/>
    </row>
    <row r="213" spans="1:82" ht="13.5" customHeight="1">
      <c r="A213" s="191"/>
      <c r="B213" s="191"/>
      <c r="C213" s="191"/>
      <c r="D213" s="262"/>
      <c r="E213" s="262"/>
      <c r="F213" s="262"/>
      <c r="G213" s="262"/>
      <c r="H213" s="262"/>
      <c r="I213" s="262"/>
      <c r="J213" s="262"/>
      <c r="K213" s="262"/>
      <c r="L213" s="262"/>
      <c r="M213" s="262"/>
      <c r="N213" s="201"/>
      <c r="O213" s="263"/>
      <c r="P213" s="263"/>
      <c r="Q213" s="201"/>
      <c r="R213" s="201"/>
      <c r="S213" s="191"/>
      <c r="T213" s="191"/>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25"/>
      <c r="BL213" s="225"/>
      <c r="BM213" s="225"/>
      <c r="BN213" s="225"/>
      <c r="BO213" s="225"/>
      <c r="BP213" s="225"/>
      <c r="BQ213" s="225"/>
      <c r="BR213" s="225"/>
      <c r="BS213" s="225"/>
      <c r="BT213" s="225"/>
      <c r="BU213" s="225"/>
      <c r="BV213" s="225"/>
      <c r="BW213" s="225"/>
      <c r="BX213" s="225"/>
      <c r="BY213" s="225"/>
      <c r="BZ213" s="225"/>
      <c r="CA213" s="225"/>
      <c r="CB213" s="225"/>
      <c r="CC213" s="226"/>
      <c r="CD213" s="226"/>
    </row>
    <row r="214" spans="1:82" ht="13.5" customHeight="1">
      <c r="A214" s="191"/>
      <c r="B214" s="191"/>
      <c r="C214" s="191"/>
      <c r="D214" s="262"/>
      <c r="E214" s="262"/>
      <c r="F214" s="262"/>
      <c r="G214" s="262"/>
      <c r="H214" s="262"/>
      <c r="I214" s="262"/>
      <c r="J214" s="262"/>
      <c r="K214" s="262"/>
      <c r="L214" s="262"/>
      <c r="M214" s="262"/>
      <c r="N214" s="201"/>
      <c r="O214" s="263"/>
      <c r="P214" s="263"/>
      <c r="Q214" s="201"/>
      <c r="R214" s="201"/>
      <c r="S214" s="191"/>
      <c r="T214" s="191"/>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6"/>
      <c r="CD214" s="226"/>
    </row>
    <row r="215" spans="1:82" ht="13.5" customHeight="1">
      <c r="A215" s="191"/>
      <c r="B215" s="191"/>
      <c r="C215" s="191"/>
      <c r="D215" s="262"/>
      <c r="E215" s="262"/>
      <c r="F215" s="262"/>
      <c r="G215" s="262"/>
      <c r="H215" s="262"/>
      <c r="I215" s="262"/>
      <c r="J215" s="262"/>
      <c r="K215" s="262"/>
      <c r="L215" s="262"/>
      <c r="M215" s="262"/>
      <c r="N215" s="201"/>
      <c r="O215" s="263"/>
      <c r="P215" s="263"/>
      <c r="Q215" s="201"/>
      <c r="R215" s="201"/>
      <c r="S215" s="191"/>
      <c r="T215" s="191"/>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6"/>
      <c r="CD215" s="226"/>
    </row>
    <row r="216" spans="1:82" ht="13.5" customHeight="1">
      <c r="A216" s="191"/>
      <c r="B216" s="191"/>
      <c r="C216" s="191"/>
      <c r="D216" s="262"/>
      <c r="E216" s="262"/>
      <c r="F216" s="262"/>
      <c r="G216" s="262"/>
      <c r="H216" s="262"/>
      <c r="I216" s="262"/>
      <c r="J216" s="262"/>
      <c r="K216" s="262"/>
      <c r="L216" s="262"/>
      <c r="M216" s="262"/>
      <c r="N216" s="201"/>
      <c r="O216" s="263"/>
      <c r="P216" s="263"/>
      <c r="Q216" s="201"/>
      <c r="R216" s="201"/>
      <c r="S216" s="191"/>
      <c r="T216" s="191"/>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6"/>
      <c r="CD216" s="226"/>
    </row>
    <row r="217" spans="1:82" ht="13.5" customHeight="1">
      <c r="A217" s="191"/>
      <c r="B217" s="191"/>
      <c r="C217" s="191"/>
      <c r="D217" s="262"/>
      <c r="E217" s="262"/>
      <c r="F217" s="262"/>
      <c r="G217" s="262"/>
      <c r="H217" s="262"/>
      <c r="I217" s="262"/>
      <c r="J217" s="262"/>
      <c r="K217" s="262"/>
      <c r="L217" s="262"/>
      <c r="M217" s="262"/>
      <c r="N217" s="201"/>
      <c r="O217" s="263"/>
      <c r="P217" s="263"/>
      <c r="Q217" s="201"/>
      <c r="R217" s="201"/>
      <c r="S217" s="191"/>
      <c r="T217" s="191"/>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25"/>
      <c r="BL217" s="225"/>
      <c r="BM217" s="225"/>
      <c r="BN217" s="225"/>
      <c r="BO217" s="225"/>
      <c r="BP217" s="225"/>
      <c r="BQ217" s="225"/>
      <c r="BR217" s="225"/>
      <c r="BS217" s="225"/>
      <c r="BT217" s="225"/>
      <c r="BU217" s="225"/>
      <c r="BV217" s="225"/>
      <c r="BW217" s="225"/>
      <c r="BX217" s="225"/>
      <c r="BY217" s="225"/>
      <c r="BZ217" s="225"/>
      <c r="CA217" s="225"/>
      <c r="CB217" s="225"/>
      <c r="CC217" s="226"/>
      <c r="CD217" s="226"/>
    </row>
    <row r="218" spans="1:82" ht="13.5" customHeight="1">
      <c r="A218" s="191"/>
      <c r="B218" s="191"/>
      <c r="C218" s="191"/>
      <c r="D218" s="262"/>
      <c r="E218" s="262"/>
      <c r="F218" s="262"/>
      <c r="G218" s="262"/>
      <c r="H218" s="262"/>
      <c r="I218" s="262"/>
      <c r="J218" s="262"/>
      <c r="K218" s="262"/>
      <c r="L218" s="262"/>
      <c r="M218" s="262"/>
      <c r="N218" s="201"/>
      <c r="O218" s="263"/>
      <c r="P218" s="263"/>
      <c r="Q218" s="201"/>
      <c r="R218" s="201"/>
      <c r="S218" s="191"/>
      <c r="T218" s="191"/>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25"/>
      <c r="BL218" s="225"/>
      <c r="BM218" s="225"/>
      <c r="BN218" s="225"/>
      <c r="BO218" s="225"/>
      <c r="BP218" s="225"/>
      <c r="BQ218" s="225"/>
      <c r="BR218" s="225"/>
      <c r="BS218" s="225"/>
      <c r="BT218" s="225"/>
      <c r="BU218" s="225"/>
      <c r="BV218" s="225"/>
      <c r="BW218" s="225"/>
      <c r="BX218" s="225"/>
      <c r="BY218" s="225"/>
      <c r="BZ218" s="225"/>
      <c r="CA218" s="225"/>
      <c r="CB218" s="225"/>
      <c r="CC218" s="226"/>
      <c r="CD218" s="226"/>
    </row>
    <row r="219" spans="1:82" ht="13.5" customHeight="1">
      <c r="A219" s="191"/>
      <c r="B219" s="191"/>
      <c r="C219" s="191"/>
      <c r="D219" s="262"/>
      <c r="E219" s="262"/>
      <c r="F219" s="262"/>
      <c r="G219" s="262"/>
      <c r="H219" s="262"/>
      <c r="I219" s="262"/>
      <c r="J219" s="262"/>
      <c r="K219" s="262"/>
      <c r="L219" s="262"/>
      <c r="M219" s="262"/>
      <c r="N219" s="201"/>
      <c r="O219" s="263"/>
      <c r="P219" s="263"/>
      <c r="Q219" s="201"/>
      <c r="R219" s="201"/>
      <c r="S219" s="191"/>
      <c r="T219" s="191"/>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225"/>
      <c r="BU219" s="225"/>
      <c r="BV219" s="225"/>
      <c r="BW219" s="225"/>
      <c r="BX219" s="225"/>
      <c r="BY219" s="225"/>
      <c r="BZ219" s="225"/>
      <c r="CA219" s="225"/>
      <c r="CB219" s="225"/>
      <c r="CC219" s="226"/>
      <c r="CD219" s="226"/>
    </row>
    <row r="220" spans="1:82" ht="13.5" customHeight="1">
      <c r="A220" s="191"/>
      <c r="B220" s="191"/>
      <c r="C220" s="191"/>
      <c r="D220" s="262"/>
      <c r="E220" s="262"/>
      <c r="F220" s="262"/>
      <c r="G220" s="262"/>
      <c r="H220" s="262"/>
      <c r="I220" s="262"/>
      <c r="J220" s="262"/>
      <c r="K220" s="262"/>
      <c r="L220" s="262"/>
      <c r="M220" s="262"/>
      <c r="N220" s="201"/>
      <c r="O220" s="263"/>
      <c r="P220" s="263"/>
      <c r="Q220" s="201"/>
      <c r="R220" s="201"/>
      <c r="S220" s="191"/>
      <c r="T220" s="191"/>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25"/>
      <c r="BL220" s="225"/>
      <c r="BM220" s="225"/>
      <c r="BN220" s="225"/>
      <c r="BO220" s="225"/>
      <c r="BP220" s="225"/>
      <c r="BQ220" s="225"/>
      <c r="BR220" s="225"/>
      <c r="BS220" s="225"/>
      <c r="BT220" s="225"/>
      <c r="BU220" s="225"/>
      <c r="BV220" s="225"/>
      <c r="BW220" s="225"/>
      <c r="BX220" s="225"/>
      <c r="BY220" s="225"/>
      <c r="BZ220" s="225"/>
      <c r="CA220" s="225"/>
      <c r="CB220" s="225"/>
      <c r="CC220" s="226"/>
      <c r="CD220" s="226"/>
    </row>
    <row r="221" spans="1:82" ht="13.5" customHeight="1">
      <c r="A221" s="191"/>
      <c r="B221" s="191"/>
      <c r="C221" s="191"/>
      <c r="D221" s="262"/>
      <c r="E221" s="262"/>
      <c r="F221" s="262"/>
      <c r="G221" s="262"/>
      <c r="H221" s="262"/>
      <c r="I221" s="262"/>
      <c r="J221" s="262"/>
      <c r="K221" s="262"/>
      <c r="L221" s="262"/>
      <c r="M221" s="262"/>
      <c r="N221" s="201"/>
      <c r="O221" s="263"/>
      <c r="P221" s="263"/>
      <c r="Q221" s="201"/>
      <c r="R221" s="201"/>
      <c r="S221" s="191"/>
      <c r="T221" s="191"/>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25"/>
      <c r="BL221" s="225"/>
      <c r="BM221" s="225"/>
      <c r="BN221" s="225"/>
      <c r="BO221" s="225"/>
      <c r="BP221" s="225"/>
      <c r="BQ221" s="225"/>
      <c r="BR221" s="225"/>
      <c r="BS221" s="225"/>
      <c r="BT221" s="225"/>
      <c r="BU221" s="225"/>
      <c r="BV221" s="225"/>
      <c r="BW221" s="225"/>
      <c r="BX221" s="225"/>
      <c r="BY221" s="225"/>
      <c r="BZ221" s="225"/>
      <c r="CA221" s="225"/>
      <c r="CB221" s="225"/>
      <c r="CC221" s="226"/>
      <c r="CD221" s="226"/>
    </row>
    <row r="222" spans="1:82" ht="13.5" customHeight="1">
      <c r="A222" s="191"/>
      <c r="B222" s="191"/>
      <c r="C222" s="191"/>
      <c r="D222" s="262"/>
      <c r="E222" s="262"/>
      <c r="F222" s="262"/>
      <c r="G222" s="262"/>
      <c r="H222" s="262"/>
      <c r="I222" s="262"/>
      <c r="J222" s="262"/>
      <c r="K222" s="262"/>
      <c r="L222" s="262"/>
      <c r="M222" s="262"/>
      <c r="N222" s="201"/>
      <c r="O222" s="263"/>
      <c r="P222" s="263"/>
      <c r="Q222" s="201"/>
      <c r="R222" s="201"/>
      <c r="S222" s="191"/>
      <c r="T222" s="191"/>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25"/>
      <c r="BL222" s="225"/>
      <c r="BM222" s="225"/>
      <c r="BN222" s="225"/>
      <c r="BO222" s="225"/>
      <c r="BP222" s="225"/>
      <c r="BQ222" s="225"/>
      <c r="BR222" s="225"/>
      <c r="BS222" s="225"/>
      <c r="BT222" s="225"/>
      <c r="BU222" s="225"/>
      <c r="BV222" s="225"/>
      <c r="BW222" s="225"/>
      <c r="BX222" s="225"/>
      <c r="BY222" s="225"/>
      <c r="BZ222" s="225"/>
      <c r="CA222" s="225"/>
      <c r="CB222" s="225"/>
      <c r="CC222" s="226"/>
      <c r="CD222" s="226"/>
    </row>
    <row r="223" spans="1:82" ht="13.5" customHeight="1">
      <c r="A223" s="191"/>
      <c r="B223" s="191"/>
      <c r="C223" s="191"/>
      <c r="D223" s="262"/>
      <c r="E223" s="262"/>
      <c r="F223" s="262"/>
      <c r="G223" s="262"/>
      <c r="H223" s="262"/>
      <c r="I223" s="262"/>
      <c r="J223" s="262"/>
      <c r="K223" s="262"/>
      <c r="L223" s="262"/>
      <c r="M223" s="262"/>
      <c r="N223" s="201"/>
      <c r="O223" s="263"/>
      <c r="P223" s="263"/>
      <c r="Q223" s="201"/>
      <c r="R223" s="201"/>
      <c r="S223" s="191"/>
      <c r="T223" s="191"/>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25"/>
      <c r="BL223" s="225"/>
      <c r="BM223" s="225"/>
      <c r="BN223" s="225"/>
      <c r="BO223" s="225"/>
      <c r="BP223" s="225"/>
      <c r="BQ223" s="225"/>
      <c r="BR223" s="225"/>
      <c r="BS223" s="225"/>
      <c r="BT223" s="225"/>
      <c r="BU223" s="225"/>
      <c r="BV223" s="225"/>
      <c r="BW223" s="225"/>
      <c r="BX223" s="225"/>
      <c r="BY223" s="225"/>
      <c r="BZ223" s="225"/>
      <c r="CA223" s="225"/>
      <c r="CB223" s="225"/>
      <c r="CC223" s="226"/>
      <c r="CD223" s="226"/>
    </row>
    <row r="224" spans="1:82" ht="13.5" customHeight="1">
      <c r="A224" s="191"/>
      <c r="B224" s="191"/>
      <c r="C224" s="191"/>
      <c r="D224" s="262"/>
      <c r="E224" s="262"/>
      <c r="F224" s="262"/>
      <c r="G224" s="262"/>
      <c r="H224" s="262"/>
      <c r="I224" s="262"/>
      <c r="J224" s="262"/>
      <c r="K224" s="262"/>
      <c r="L224" s="262"/>
      <c r="M224" s="262"/>
      <c r="N224" s="201"/>
      <c r="O224" s="263"/>
      <c r="P224" s="263"/>
      <c r="Q224" s="201"/>
      <c r="R224" s="201"/>
      <c r="S224" s="191"/>
      <c r="T224" s="191"/>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25"/>
      <c r="BL224" s="225"/>
      <c r="BM224" s="225"/>
      <c r="BN224" s="225"/>
      <c r="BO224" s="225"/>
      <c r="BP224" s="225"/>
      <c r="BQ224" s="225"/>
      <c r="BR224" s="225"/>
      <c r="BS224" s="225"/>
      <c r="BT224" s="225"/>
      <c r="BU224" s="225"/>
      <c r="BV224" s="225"/>
      <c r="BW224" s="225"/>
      <c r="BX224" s="225"/>
      <c r="BY224" s="225"/>
      <c r="BZ224" s="225"/>
      <c r="CA224" s="225"/>
      <c r="CB224" s="225"/>
      <c r="CC224" s="226"/>
      <c r="CD224" s="226"/>
    </row>
    <row r="225" spans="1:82" ht="13.5" customHeight="1">
      <c r="A225" s="191"/>
      <c r="B225" s="191"/>
      <c r="C225" s="191"/>
      <c r="D225" s="262"/>
      <c r="E225" s="262"/>
      <c r="F225" s="262"/>
      <c r="G225" s="262"/>
      <c r="H225" s="262"/>
      <c r="I225" s="262"/>
      <c r="J225" s="262"/>
      <c r="K225" s="262"/>
      <c r="L225" s="262"/>
      <c r="M225" s="262"/>
      <c r="N225" s="201"/>
      <c r="O225" s="263"/>
      <c r="P225" s="263"/>
      <c r="Q225" s="201"/>
      <c r="R225" s="201"/>
      <c r="S225" s="191"/>
      <c r="T225" s="191"/>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25"/>
      <c r="BL225" s="225"/>
      <c r="BM225" s="225"/>
      <c r="BN225" s="225"/>
      <c r="BO225" s="225"/>
      <c r="BP225" s="225"/>
      <c r="BQ225" s="225"/>
      <c r="BR225" s="225"/>
      <c r="BS225" s="225"/>
      <c r="BT225" s="225"/>
      <c r="BU225" s="225"/>
      <c r="BV225" s="225"/>
      <c r="BW225" s="225"/>
      <c r="BX225" s="225"/>
      <c r="BY225" s="225"/>
      <c r="BZ225" s="225"/>
      <c r="CA225" s="225"/>
      <c r="CB225" s="225"/>
      <c r="CC225" s="226"/>
      <c r="CD225" s="226"/>
    </row>
    <row r="226" spans="1:82" ht="13.5" customHeight="1">
      <c r="A226" s="191"/>
      <c r="B226" s="191"/>
      <c r="C226" s="191"/>
      <c r="D226" s="262"/>
      <c r="E226" s="262"/>
      <c r="F226" s="262"/>
      <c r="G226" s="262"/>
      <c r="H226" s="262"/>
      <c r="I226" s="262"/>
      <c r="J226" s="262"/>
      <c r="K226" s="262"/>
      <c r="L226" s="262"/>
      <c r="M226" s="262"/>
      <c r="N226" s="201"/>
      <c r="O226" s="263"/>
      <c r="P226" s="263"/>
      <c r="Q226" s="201"/>
      <c r="R226" s="201"/>
      <c r="S226" s="191"/>
      <c r="T226" s="191"/>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25"/>
      <c r="BL226" s="225"/>
      <c r="BM226" s="225"/>
      <c r="BN226" s="225"/>
      <c r="BO226" s="225"/>
      <c r="BP226" s="225"/>
      <c r="BQ226" s="225"/>
      <c r="BR226" s="225"/>
      <c r="BS226" s="225"/>
      <c r="BT226" s="225"/>
      <c r="BU226" s="225"/>
      <c r="BV226" s="225"/>
      <c r="BW226" s="225"/>
      <c r="BX226" s="225"/>
      <c r="BY226" s="225"/>
      <c r="BZ226" s="225"/>
      <c r="CA226" s="225"/>
      <c r="CB226" s="225"/>
      <c r="CC226" s="226"/>
      <c r="CD226" s="226"/>
    </row>
    <row r="227" spans="1:82" ht="13.5" customHeight="1">
      <c r="A227" s="191"/>
      <c r="B227" s="191"/>
      <c r="C227" s="191"/>
      <c r="D227" s="262"/>
      <c r="E227" s="262"/>
      <c r="F227" s="262"/>
      <c r="G227" s="262"/>
      <c r="H227" s="262"/>
      <c r="I227" s="262"/>
      <c r="J227" s="262"/>
      <c r="K227" s="262"/>
      <c r="L227" s="262"/>
      <c r="M227" s="262"/>
      <c r="N227" s="201"/>
      <c r="O227" s="263"/>
      <c r="P227" s="263"/>
      <c r="Q227" s="201"/>
      <c r="R227" s="201"/>
      <c r="S227" s="191"/>
      <c r="T227" s="191"/>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25"/>
      <c r="BL227" s="225"/>
      <c r="BM227" s="225"/>
      <c r="BN227" s="225"/>
      <c r="BO227" s="225"/>
      <c r="BP227" s="225"/>
      <c r="BQ227" s="225"/>
      <c r="BR227" s="225"/>
      <c r="BS227" s="225"/>
      <c r="BT227" s="225"/>
      <c r="BU227" s="225"/>
      <c r="BV227" s="225"/>
      <c r="BW227" s="225"/>
      <c r="BX227" s="225"/>
      <c r="BY227" s="225"/>
      <c r="BZ227" s="225"/>
      <c r="CA227" s="225"/>
      <c r="CB227" s="225"/>
      <c r="CC227" s="226"/>
      <c r="CD227" s="226"/>
    </row>
    <row r="228" spans="1:82" ht="13.5" customHeight="1">
      <c r="A228" s="191"/>
      <c r="B228" s="191"/>
      <c r="C228" s="191"/>
      <c r="D228" s="262"/>
      <c r="E228" s="262"/>
      <c r="F228" s="262"/>
      <c r="G228" s="262"/>
      <c r="H228" s="262"/>
      <c r="I228" s="262"/>
      <c r="J228" s="262"/>
      <c r="K228" s="262"/>
      <c r="L228" s="262"/>
      <c r="M228" s="262"/>
      <c r="N228" s="201"/>
      <c r="O228" s="263"/>
      <c r="P228" s="263"/>
      <c r="Q228" s="201"/>
      <c r="R228" s="201"/>
      <c r="S228" s="191"/>
      <c r="T228" s="191"/>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25"/>
      <c r="BL228" s="225"/>
      <c r="BM228" s="225"/>
      <c r="BN228" s="225"/>
      <c r="BO228" s="225"/>
      <c r="BP228" s="225"/>
      <c r="BQ228" s="225"/>
      <c r="BR228" s="225"/>
      <c r="BS228" s="225"/>
      <c r="BT228" s="225"/>
      <c r="BU228" s="225"/>
      <c r="BV228" s="225"/>
      <c r="BW228" s="225"/>
      <c r="BX228" s="225"/>
      <c r="BY228" s="225"/>
      <c r="BZ228" s="225"/>
      <c r="CA228" s="225"/>
      <c r="CB228" s="225"/>
      <c r="CC228" s="226"/>
      <c r="CD228" s="226"/>
    </row>
    <row r="229" spans="1:82" ht="13.5" customHeight="1">
      <c r="A229" s="191"/>
      <c r="B229" s="191"/>
      <c r="C229" s="191"/>
      <c r="D229" s="262"/>
      <c r="E229" s="262"/>
      <c r="F229" s="262"/>
      <c r="G229" s="262"/>
      <c r="H229" s="262"/>
      <c r="I229" s="262"/>
      <c r="J229" s="262"/>
      <c r="K229" s="262"/>
      <c r="L229" s="262"/>
      <c r="M229" s="262"/>
      <c r="N229" s="201"/>
      <c r="O229" s="263"/>
      <c r="P229" s="263"/>
      <c r="Q229" s="201"/>
      <c r="R229" s="201"/>
      <c r="S229" s="191"/>
      <c r="T229" s="191"/>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25"/>
      <c r="BL229" s="225"/>
      <c r="BM229" s="225"/>
      <c r="BN229" s="225"/>
      <c r="BO229" s="225"/>
      <c r="BP229" s="225"/>
      <c r="BQ229" s="225"/>
      <c r="BR229" s="225"/>
      <c r="BS229" s="225"/>
      <c r="BT229" s="225"/>
      <c r="BU229" s="225"/>
      <c r="BV229" s="225"/>
      <c r="BW229" s="225"/>
      <c r="BX229" s="225"/>
      <c r="BY229" s="225"/>
      <c r="BZ229" s="225"/>
      <c r="CA229" s="225"/>
      <c r="CB229" s="225"/>
      <c r="CC229" s="226"/>
      <c r="CD229" s="226"/>
    </row>
    <row r="230" spans="1:82" ht="13.5" customHeight="1">
      <c r="A230" s="191"/>
      <c r="B230" s="191"/>
      <c r="C230" s="191"/>
      <c r="D230" s="262"/>
      <c r="E230" s="262"/>
      <c r="F230" s="262"/>
      <c r="G230" s="262"/>
      <c r="H230" s="262"/>
      <c r="I230" s="262"/>
      <c r="J230" s="262"/>
      <c r="K230" s="262"/>
      <c r="L230" s="262"/>
      <c r="M230" s="262"/>
      <c r="N230" s="201"/>
      <c r="O230" s="263"/>
      <c r="P230" s="263"/>
      <c r="Q230" s="201"/>
      <c r="R230" s="201"/>
      <c r="S230" s="191"/>
      <c r="T230" s="191"/>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6"/>
      <c r="CD230" s="226"/>
    </row>
    <row r="231" spans="1:82" ht="13.5" customHeight="1">
      <c r="A231" s="191"/>
      <c r="B231" s="191"/>
      <c r="C231" s="191"/>
      <c r="D231" s="262"/>
      <c r="E231" s="262"/>
      <c r="F231" s="262"/>
      <c r="G231" s="262"/>
      <c r="H231" s="262"/>
      <c r="I231" s="262"/>
      <c r="J231" s="262"/>
      <c r="K231" s="262"/>
      <c r="L231" s="262"/>
      <c r="M231" s="262"/>
      <c r="N231" s="201"/>
      <c r="O231" s="263"/>
      <c r="P231" s="263"/>
      <c r="Q231" s="201"/>
      <c r="R231" s="201"/>
      <c r="S231" s="191"/>
      <c r="T231" s="191"/>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c r="BM231" s="225"/>
      <c r="BN231" s="225"/>
      <c r="BO231" s="225"/>
      <c r="BP231" s="225"/>
      <c r="BQ231" s="225"/>
      <c r="BR231" s="225"/>
      <c r="BS231" s="225"/>
      <c r="BT231" s="225"/>
      <c r="BU231" s="225"/>
      <c r="BV231" s="225"/>
      <c r="BW231" s="225"/>
      <c r="BX231" s="225"/>
      <c r="BY231" s="225"/>
      <c r="BZ231" s="225"/>
      <c r="CA231" s="225"/>
      <c r="CB231" s="225"/>
      <c r="CC231" s="226"/>
      <c r="CD231" s="226"/>
    </row>
    <row r="232" spans="1:82" ht="13.5" customHeight="1">
      <c r="A232" s="191"/>
      <c r="B232" s="191"/>
      <c r="C232" s="191"/>
      <c r="D232" s="262"/>
      <c r="E232" s="262"/>
      <c r="F232" s="262"/>
      <c r="G232" s="262"/>
      <c r="H232" s="262"/>
      <c r="I232" s="262"/>
      <c r="J232" s="262"/>
      <c r="K232" s="262"/>
      <c r="L232" s="262"/>
      <c r="M232" s="262"/>
      <c r="N232" s="201"/>
      <c r="O232" s="263"/>
      <c r="P232" s="263"/>
      <c r="Q232" s="201"/>
      <c r="R232" s="201"/>
      <c r="S232" s="191"/>
      <c r="T232" s="191"/>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c r="BM232" s="225"/>
      <c r="BN232" s="225"/>
      <c r="BO232" s="225"/>
      <c r="BP232" s="225"/>
      <c r="BQ232" s="225"/>
      <c r="BR232" s="225"/>
      <c r="BS232" s="225"/>
      <c r="BT232" s="225"/>
      <c r="BU232" s="225"/>
      <c r="BV232" s="225"/>
      <c r="BW232" s="225"/>
      <c r="BX232" s="225"/>
      <c r="BY232" s="225"/>
      <c r="BZ232" s="225"/>
      <c r="CA232" s="225"/>
      <c r="CB232" s="225"/>
      <c r="CC232" s="226"/>
      <c r="CD232" s="226"/>
    </row>
    <row r="233" spans="1:82" ht="13.5" customHeight="1">
      <c r="A233" s="191"/>
      <c r="B233" s="191"/>
      <c r="C233" s="191"/>
      <c r="D233" s="262"/>
      <c r="E233" s="262"/>
      <c r="F233" s="262"/>
      <c r="G233" s="262"/>
      <c r="H233" s="262"/>
      <c r="I233" s="262"/>
      <c r="J233" s="262"/>
      <c r="K233" s="262"/>
      <c r="L233" s="262"/>
      <c r="M233" s="262"/>
      <c r="N233" s="201"/>
      <c r="O233" s="263"/>
      <c r="P233" s="263"/>
      <c r="Q233" s="201"/>
      <c r="R233" s="201"/>
      <c r="S233" s="191"/>
      <c r="T233" s="191"/>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c r="BM233" s="225"/>
      <c r="BN233" s="225"/>
      <c r="BO233" s="225"/>
      <c r="BP233" s="225"/>
      <c r="BQ233" s="225"/>
      <c r="BR233" s="225"/>
      <c r="BS233" s="225"/>
      <c r="BT233" s="225"/>
      <c r="BU233" s="225"/>
      <c r="BV233" s="225"/>
      <c r="BW233" s="225"/>
      <c r="BX233" s="225"/>
      <c r="BY233" s="225"/>
      <c r="BZ233" s="225"/>
      <c r="CA233" s="225"/>
      <c r="CB233" s="225"/>
      <c r="CC233" s="226"/>
      <c r="CD233" s="226"/>
    </row>
    <row r="234" spans="1:82" ht="13.5" customHeight="1">
      <c r="A234" s="191"/>
      <c r="B234" s="191"/>
      <c r="C234" s="191"/>
      <c r="D234" s="262"/>
      <c r="E234" s="262"/>
      <c r="F234" s="262"/>
      <c r="G234" s="262"/>
      <c r="H234" s="262"/>
      <c r="I234" s="262"/>
      <c r="J234" s="262"/>
      <c r="K234" s="262"/>
      <c r="L234" s="262"/>
      <c r="M234" s="262"/>
      <c r="N234" s="201"/>
      <c r="O234" s="263"/>
      <c r="P234" s="263"/>
      <c r="Q234" s="201"/>
      <c r="R234" s="201"/>
      <c r="S234" s="191"/>
      <c r="T234" s="191"/>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c r="BM234" s="225"/>
      <c r="BN234" s="225"/>
      <c r="BO234" s="225"/>
      <c r="BP234" s="225"/>
      <c r="BQ234" s="225"/>
      <c r="BR234" s="225"/>
      <c r="BS234" s="225"/>
      <c r="BT234" s="225"/>
      <c r="BU234" s="225"/>
      <c r="BV234" s="225"/>
      <c r="BW234" s="225"/>
      <c r="BX234" s="225"/>
      <c r="BY234" s="225"/>
      <c r="BZ234" s="225"/>
      <c r="CA234" s="225"/>
      <c r="CB234" s="225"/>
      <c r="CC234" s="226"/>
      <c r="CD234" s="226"/>
    </row>
    <row r="235" spans="1:82" ht="13.5" customHeight="1">
      <c r="A235" s="191"/>
      <c r="B235" s="191"/>
      <c r="C235" s="191"/>
      <c r="D235" s="262"/>
      <c r="E235" s="262"/>
      <c r="F235" s="262"/>
      <c r="G235" s="262"/>
      <c r="H235" s="262"/>
      <c r="I235" s="262"/>
      <c r="J235" s="262"/>
      <c r="K235" s="262"/>
      <c r="L235" s="262"/>
      <c r="M235" s="262"/>
      <c r="N235" s="201"/>
      <c r="O235" s="263"/>
      <c r="P235" s="263"/>
      <c r="Q235" s="201"/>
      <c r="R235" s="201"/>
      <c r="S235" s="191"/>
      <c r="T235" s="191"/>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c r="BM235" s="225"/>
      <c r="BN235" s="225"/>
      <c r="BO235" s="225"/>
      <c r="BP235" s="225"/>
      <c r="BQ235" s="225"/>
      <c r="BR235" s="225"/>
      <c r="BS235" s="225"/>
      <c r="BT235" s="225"/>
      <c r="BU235" s="225"/>
      <c r="BV235" s="225"/>
      <c r="BW235" s="225"/>
      <c r="BX235" s="225"/>
      <c r="BY235" s="225"/>
      <c r="BZ235" s="225"/>
      <c r="CA235" s="225"/>
      <c r="CB235" s="225"/>
      <c r="CC235" s="226"/>
      <c r="CD235" s="226"/>
    </row>
    <row r="236" spans="1:82" ht="13.5" customHeight="1">
      <c r="A236" s="191"/>
      <c r="B236" s="191"/>
      <c r="C236" s="191"/>
      <c r="D236" s="262"/>
      <c r="E236" s="262"/>
      <c r="F236" s="262"/>
      <c r="G236" s="262"/>
      <c r="H236" s="262"/>
      <c r="I236" s="262"/>
      <c r="J236" s="262"/>
      <c r="K236" s="262"/>
      <c r="L236" s="262"/>
      <c r="M236" s="262"/>
      <c r="N236" s="201"/>
      <c r="O236" s="263"/>
      <c r="P236" s="263"/>
      <c r="Q236" s="201"/>
      <c r="R236" s="201"/>
      <c r="S236" s="191"/>
      <c r="T236" s="191"/>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c r="BM236" s="225"/>
      <c r="BN236" s="225"/>
      <c r="BO236" s="225"/>
      <c r="BP236" s="225"/>
      <c r="BQ236" s="225"/>
      <c r="BR236" s="225"/>
      <c r="BS236" s="225"/>
      <c r="BT236" s="225"/>
      <c r="BU236" s="225"/>
      <c r="BV236" s="225"/>
      <c r="BW236" s="225"/>
      <c r="BX236" s="225"/>
      <c r="BY236" s="225"/>
      <c r="BZ236" s="225"/>
      <c r="CA236" s="225"/>
      <c r="CB236" s="225"/>
      <c r="CC236" s="226"/>
      <c r="CD236" s="226"/>
    </row>
    <row r="237" spans="1:82" ht="13.5" customHeight="1">
      <c r="A237" s="191"/>
      <c r="B237" s="191"/>
      <c r="C237" s="191"/>
      <c r="D237" s="262"/>
      <c r="E237" s="262"/>
      <c r="F237" s="262"/>
      <c r="G237" s="262"/>
      <c r="H237" s="262"/>
      <c r="I237" s="262"/>
      <c r="J237" s="262"/>
      <c r="K237" s="262"/>
      <c r="L237" s="262"/>
      <c r="M237" s="262"/>
      <c r="N237" s="201"/>
      <c r="O237" s="263"/>
      <c r="P237" s="263"/>
      <c r="Q237" s="201"/>
      <c r="R237" s="201"/>
      <c r="S237" s="191"/>
      <c r="T237" s="191"/>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6"/>
      <c r="CD237" s="226"/>
    </row>
    <row r="238" spans="1:82" ht="13.5" customHeight="1">
      <c r="A238" s="191"/>
      <c r="B238" s="191"/>
      <c r="C238" s="191"/>
      <c r="D238" s="262"/>
      <c r="E238" s="262"/>
      <c r="F238" s="262"/>
      <c r="G238" s="262"/>
      <c r="H238" s="262"/>
      <c r="I238" s="262"/>
      <c r="J238" s="262"/>
      <c r="K238" s="262"/>
      <c r="L238" s="262"/>
      <c r="M238" s="262"/>
      <c r="N238" s="201"/>
      <c r="O238" s="263"/>
      <c r="P238" s="263"/>
      <c r="Q238" s="201"/>
      <c r="R238" s="201"/>
      <c r="S238" s="191"/>
      <c r="T238" s="191"/>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c r="BM238" s="225"/>
      <c r="BN238" s="225"/>
      <c r="BO238" s="225"/>
      <c r="BP238" s="225"/>
      <c r="BQ238" s="225"/>
      <c r="BR238" s="225"/>
      <c r="BS238" s="225"/>
      <c r="BT238" s="225"/>
      <c r="BU238" s="225"/>
      <c r="BV238" s="225"/>
      <c r="BW238" s="225"/>
      <c r="BX238" s="225"/>
      <c r="BY238" s="225"/>
      <c r="BZ238" s="225"/>
      <c r="CA238" s="225"/>
      <c r="CB238" s="225"/>
      <c r="CC238" s="226"/>
      <c r="CD238" s="226"/>
    </row>
    <row r="239" spans="1:82" ht="13.5" customHeight="1">
      <c r="A239" s="191"/>
      <c r="B239" s="191"/>
      <c r="C239" s="191"/>
      <c r="D239" s="262"/>
      <c r="E239" s="262"/>
      <c r="F239" s="262"/>
      <c r="G239" s="262"/>
      <c r="H239" s="262"/>
      <c r="I239" s="262"/>
      <c r="J239" s="262"/>
      <c r="K239" s="262"/>
      <c r="L239" s="262"/>
      <c r="M239" s="262"/>
      <c r="N239" s="201"/>
      <c r="O239" s="263"/>
      <c r="P239" s="263"/>
      <c r="Q239" s="201"/>
      <c r="R239" s="201"/>
      <c r="S239" s="191"/>
      <c r="T239" s="191"/>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c r="BM239" s="225"/>
      <c r="BN239" s="225"/>
      <c r="BO239" s="225"/>
      <c r="BP239" s="225"/>
      <c r="BQ239" s="225"/>
      <c r="BR239" s="225"/>
      <c r="BS239" s="225"/>
      <c r="BT239" s="225"/>
      <c r="BU239" s="225"/>
      <c r="BV239" s="225"/>
      <c r="BW239" s="225"/>
      <c r="BX239" s="225"/>
      <c r="BY239" s="225"/>
      <c r="BZ239" s="225"/>
      <c r="CA239" s="225"/>
      <c r="CB239" s="225"/>
      <c r="CC239" s="226"/>
      <c r="CD239" s="226"/>
    </row>
    <row r="240" spans="1:82" ht="13.5" customHeight="1">
      <c r="A240" s="191"/>
      <c r="B240" s="191"/>
      <c r="C240" s="191"/>
      <c r="D240" s="262"/>
      <c r="E240" s="262"/>
      <c r="F240" s="262"/>
      <c r="G240" s="262"/>
      <c r="H240" s="262"/>
      <c r="I240" s="262"/>
      <c r="J240" s="262"/>
      <c r="K240" s="262"/>
      <c r="L240" s="262"/>
      <c r="M240" s="262"/>
      <c r="N240" s="201"/>
      <c r="O240" s="263"/>
      <c r="P240" s="263"/>
      <c r="Q240" s="201"/>
      <c r="R240" s="201"/>
      <c r="S240" s="191"/>
      <c r="T240" s="191"/>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c r="BM240" s="225"/>
      <c r="BN240" s="225"/>
      <c r="BO240" s="225"/>
      <c r="BP240" s="225"/>
      <c r="BQ240" s="225"/>
      <c r="BR240" s="225"/>
      <c r="BS240" s="225"/>
      <c r="BT240" s="225"/>
      <c r="BU240" s="225"/>
      <c r="BV240" s="225"/>
      <c r="BW240" s="225"/>
      <c r="BX240" s="225"/>
      <c r="BY240" s="225"/>
      <c r="BZ240" s="225"/>
      <c r="CA240" s="225"/>
      <c r="CB240" s="225"/>
      <c r="CC240" s="226"/>
      <c r="CD240" s="226"/>
    </row>
    <row r="241" spans="1:82" ht="13.5" customHeight="1">
      <c r="A241" s="191"/>
      <c r="B241" s="191"/>
      <c r="C241" s="191"/>
      <c r="D241" s="262"/>
      <c r="E241" s="262"/>
      <c r="F241" s="262"/>
      <c r="G241" s="262"/>
      <c r="H241" s="262"/>
      <c r="I241" s="262"/>
      <c r="J241" s="262"/>
      <c r="K241" s="262"/>
      <c r="L241" s="262"/>
      <c r="M241" s="262"/>
      <c r="N241" s="201"/>
      <c r="O241" s="263"/>
      <c r="P241" s="263"/>
      <c r="Q241" s="201"/>
      <c r="R241" s="201"/>
      <c r="S241" s="191"/>
      <c r="T241" s="191"/>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c r="BM241" s="225"/>
      <c r="BN241" s="225"/>
      <c r="BO241" s="225"/>
      <c r="BP241" s="225"/>
      <c r="BQ241" s="225"/>
      <c r="BR241" s="225"/>
      <c r="BS241" s="225"/>
      <c r="BT241" s="225"/>
      <c r="BU241" s="225"/>
      <c r="BV241" s="225"/>
      <c r="BW241" s="225"/>
      <c r="BX241" s="225"/>
      <c r="BY241" s="225"/>
      <c r="BZ241" s="225"/>
      <c r="CA241" s="225"/>
      <c r="CB241" s="225"/>
      <c r="CC241" s="226"/>
      <c r="CD241" s="226"/>
    </row>
    <row r="242" spans="1:82" ht="13.5" customHeight="1">
      <c r="A242" s="191"/>
      <c r="B242" s="191"/>
      <c r="C242" s="191"/>
      <c r="D242" s="262"/>
      <c r="E242" s="262"/>
      <c r="F242" s="262"/>
      <c r="G242" s="262"/>
      <c r="H242" s="262"/>
      <c r="I242" s="262"/>
      <c r="J242" s="262"/>
      <c r="K242" s="262"/>
      <c r="L242" s="262"/>
      <c r="M242" s="262"/>
      <c r="N242" s="201"/>
      <c r="O242" s="263"/>
      <c r="P242" s="263"/>
      <c r="Q242" s="201"/>
      <c r="R242" s="201"/>
      <c r="S242" s="191"/>
      <c r="T242" s="191"/>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c r="BM242" s="225"/>
      <c r="BN242" s="225"/>
      <c r="BO242" s="225"/>
      <c r="BP242" s="225"/>
      <c r="BQ242" s="225"/>
      <c r="BR242" s="225"/>
      <c r="BS242" s="225"/>
      <c r="BT242" s="225"/>
      <c r="BU242" s="225"/>
      <c r="BV242" s="225"/>
      <c r="BW242" s="225"/>
      <c r="BX242" s="225"/>
      <c r="BY242" s="225"/>
      <c r="BZ242" s="225"/>
      <c r="CA242" s="225"/>
      <c r="CB242" s="225"/>
      <c r="CC242" s="226"/>
      <c r="CD242" s="226"/>
    </row>
    <row r="243" spans="1:82" ht="13.5" customHeight="1">
      <c r="A243" s="191"/>
      <c r="B243" s="191"/>
      <c r="C243" s="191"/>
      <c r="D243" s="262"/>
      <c r="E243" s="262"/>
      <c r="F243" s="262"/>
      <c r="G243" s="262"/>
      <c r="H243" s="262"/>
      <c r="I243" s="262"/>
      <c r="J243" s="262"/>
      <c r="K243" s="262"/>
      <c r="L243" s="262"/>
      <c r="M243" s="262"/>
      <c r="N243" s="201"/>
      <c r="O243" s="263"/>
      <c r="P243" s="263"/>
      <c r="Q243" s="201"/>
      <c r="R243" s="201"/>
      <c r="S243" s="191"/>
      <c r="T243" s="191"/>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c r="BM243" s="225"/>
      <c r="BN243" s="225"/>
      <c r="BO243" s="225"/>
      <c r="BP243" s="225"/>
      <c r="BQ243" s="225"/>
      <c r="BR243" s="225"/>
      <c r="BS243" s="225"/>
      <c r="BT243" s="225"/>
      <c r="BU243" s="225"/>
      <c r="BV243" s="225"/>
      <c r="BW243" s="225"/>
      <c r="BX243" s="225"/>
      <c r="BY243" s="225"/>
      <c r="BZ243" s="225"/>
      <c r="CA243" s="225"/>
      <c r="CB243" s="225"/>
      <c r="CC243" s="226"/>
      <c r="CD243" s="226"/>
    </row>
    <row r="244" spans="1:82" ht="13.5" customHeight="1">
      <c r="A244" s="191"/>
      <c r="B244" s="191"/>
      <c r="C244" s="191"/>
      <c r="D244" s="262"/>
      <c r="E244" s="262"/>
      <c r="F244" s="262"/>
      <c r="G244" s="262"/>
      <c r="H244" s="262"/>
      <c r="I244" s="262"/>
      <c r="J244" s="262"/>
      <c r="K244" s="262"/>
      <c r="L244" s="262"/>
      <c r="M244" s="262"/>
      <c r="N244" s="201"/>
      <c r="O244" s="263"/>
      <c r="P244" s="263"/>
      <c r="Q244" s="201"/>
      <c r="R244" s="201"/>
      <c r="S244" s="191"/>
      <c r="T244" s="191"/>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c r="BM244" s="225"/>
      <c r="BN244" s="225"/>
      <c r="BO244" s="225"/>
      <c r="BP244" s="225"/>
      <c r="BQ244" s="225"/>
      <c r="BR244" s="225"/>
      <c r="BS244" s="225"/>
      <c r="BT244" s="225"/>
      <c r="BU244" s="225"/>
      <c r="BV244" s="225"/>
      <c r="BW244" s="225"/>
      <c r="BX244" s="225"/>
      <c r="BY244" s="225"/>
      <c r="BZ244" s="225"/>
      <c r="CA244" s="225"/>
      <c r="CB244" s="225"/>
      <c r="CC244" s="226"/>
      <c r="CD244" s="226"/>
    </row>
    <row r="245" spans="1:82" ht="13.5" customHeight="1">
      <c r="A245" s="191"/>
      <c r="B245" s="191"/>
      <c r="C245" s="191"/>
      <c r="D245" s="262"/>
      <c r="E245" s="262"/>
      <c r="F245" s="262"/>
      <c r="G245" s="262"/>
      <c r="H245" s="262"/>
      <c r="I245" s="262"/>
      <c r="J245" s="262"/>
      <c r="K245" s="262"/>
      <c r="L245" s="262"/>
      <c r="M245" s="262"/>
      <c r="N245" s="201"/>
      <c r="O245" s="263"/>
      <c r="P245" s="263"/>
      <c r="Q245" s="201"/>
      <c r="R245" s="201"/>
      <c r="S245" s="191"/>
      <c r="T245" s="191"/>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c r="BM245" s="225"/>
      <c r="BN245" s="225"/>
      <c r="BO245" s="225"/>
      <c r="BP245" s="225"/>
      <c r="BQ245" s="225"/>
      <c r="BR245" s="225"/>
      <c r="BS245" s="225"/>
      <c r="BT245" s="225"/>
      <c r="BU245" s="225"/>
      <c r="BV245" s="225"/>
      <c r="BW245" s="225"/>
      <c r="BX245" s="225"/>
      <c r="BY245" s="225"/>
      <c r="BZ245" s="225"/>
      <c r="CA245" s="225"/>
      <c r="CB245" s="225"/>
      <c r="CC245" s="226"/>
      <c r="CD245" s="226"/>
    </row>
    <row r="246" spans="1:82" ht="13.5" customHeight="1">
      <c r="A246" s="191"/>
      <c r="B246" s="191"/>
      <c r="C246" s="191"/>
      <c r="D246" s="262"/>
      <c r="E246" s="262"/>
      <c r="F246" s="262"/>
      <c r="G246" s="262"/>
      <c r="H246" s="262"/>
      <c r="I246" s="262"/>
      <c r="J246" s="262"/>
      <c r="K246" s="262"/>
      <c r="L246" s="262"/>
      <c r="M246" s="262"/>
      <c r="N246" s="201"/>
      <c r="O246" s="263"/>
      <c r="P246" s="263"/>
      <c r="Q246" s="201"/>
      <c r="R246" s="201"/>
      <c r="S246" s="191"/>
      <c r="T246" s="191"/>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c r="BM246" s="225"/>
      <c r="BN246" s="225"/>
      <c r="BO246" s="225"/>
      <c r="BP246" s="225"/>
      <c r="BQ246" s="225"/>
      <c r="BR246" s="225"/>
      <c r="BS246" s="225"/>
      <c r="BT246" s="225"/>
      <c r="BU246" s="225"/>
      <c r="BV246" s="225"/>
      <c r="BW246" s="225"/>
      <c r="BX246" s="225"/>
      <c r="BY246" s="225"/>
      <c r="BZ246" s="225"/>
      <c r="CA246" s="225"/>
      <c r="CB246" s="225"/>
      <c r="CC246" s="226"/>
      <c r="CD246" s="226"/>
    </row>
    <row r="247" spans="1:82" ht="13.5" customHeight="1">
      <c r="A247" s="191"/>
      <c r="B247" s="191"/>
      <c r="C247" s="191"/>
      <c r="D247" s="262"/>
      <c r="E247" s="262"/>
      <c r="F247" s="262"/>
      <c r="G247" s="262"/>
      <c r="H247" s="262"/>
      <c r="I247" s="262"/>
      <c r="J247" s="262"/>
      <c r="K247" s="262"/>
      <c r="L247" s="262"/>
      <c r="M247" s="262"/>
      <c r="N247" s="201"/>
      <c r="O247" s="263"/>
      <c r="P247" s="263"/>
      <c r="Q247" s="201"/>
      <c r="R247" s="201"/>
      <c r="S247" s="191"/>
      <c r="T247" s="191"/>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c r="BM247" s="225"/>
      <c r="BN247" s="225"/>
      <c r="BO247" s="225"/>
      <c r="BP247" s="225"/>
      <c r="BQ247" s="225"/>
      <c r="BR247" s="225"/>
      <c r="BS247" s="225"/>
      <c r="BT247" s="225"/>
      <c r="BU247" s="225"/>
      <c r="BV247" s="225"/>
      <c r="BW247" s="225"/>
      <c r="BX247" s="225"/>
      <c r="BY247" s="225"/>
      <c r="BZ247" s="225"/>
      <c r="CA247" s="225"/>
      <c r="CB247" s="225"/>
      <c r="CC247" s="226"/>
      <c r="CD247" s="226"/>
    </row>
    <row r="248" spans="1:82" ht="13.5" customHeight="1">
      <c r="A248" s="191"/>
      <c r="B248" s="191"/>
      <c r="C248" s="191"/>
      <c r="D248" s="262"/>
      <c r="E248" s="262"/>
      <c r="F248" s="262"/>
      <c r="G248" s="262"/>
      <c r="H248" s="262"/>
      <c r="I248" s="262"/>
      <c r="J248" s="262"/>
      <c r="K248" s="262"/>
      <c r="L248" s="262"/>
      <c r="M248" s="262"/>
      <c r="N248" s="201"/>
      <c r="O248" s="263"/>
      <c r="P248" s="263"/>
      <c r="Q248" s="201"/>
      <c r="R248" s="201"/>
      <c r="S248" s="191"/>
      <c r="T248" s="191"/>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c r="BM248" s="225"/>
      <c r="BN248" s="225"/>
      <c r="BO248" s="225"/>
      <c r="BP248" s="225"/>
      <c r="BQ248" s="225"/>
      <c r="BR248" s="225"/>
      <c r="BS248" s="225"/>
      <c r="BT248" s="225"/>
      <c r="BU248" s="225"/>
      <c r="BV248" s="225"/>
      <c r="BW248" s="225"/>
      <c r="BX248" s="225"/>
      <c r="BY248" s="225"/>
      <c r="BZ248" s="225"/>
      <c r="CA248" s="225"/>
      <c r="CB248" s="225"/>
      <c r="CC248" s="226"/>
      <c r="CD248" s="226"/>
    </row>
    <row r="249" spans="1:82" ht="13.5" customHeight="1">
      <c r="A249" s="191"/>
      <c r="B249" s="191"/>
      <c r="C249" s="191"/>
      <c r="D249" s="262"/>
      <c r="E249" s="262"/>
      <c r="F249" s="262"/>
      <c r="G249" s="262"/>
      <c r="H249" s="262"/>
      <c r="I249" s="262"/>
      <c r="J249" s="262"/>
      <c r="K249" s="262"/>
      <c r="L249" s="262"/>
      <c r="M249" s="262"/>
      <c r="N249" s="201"/>
      <c r="O249" s="263"/>
      <c r="P249" s="263"/>
      <c r="Q249" s="201"/>
      <c r="R249" s="201"/>
      <c r="S249" s="191"/>
      <c r="T249" s="191"/>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c r="BM249" s="225"/>
      <c r="BN249" s="225"/>
      <c r="BO249" s="225"/>
      <c r="BP249" s="225"/>
      <c r="BQ249" s="225"/>
      <c r="BR249" s="225"/>
      <c r="BS249" s="225"/>
      <c r="BT249" s="225"/>
      <c r="BU249" s="225"/>
      <c r="BV249" s="225"/>
      <c r="BW249" s="225"/>
      <c r="BX249" s="225"/>
      <c r="BY249" s="225"/>
      <c r="BZ249" s="225"/>
      <c r="CA249" s="225"/>
      <c r="CB249" s="225"/>
      <c r="CC249" s="226"/>
      <c r="CD249" s="226"/>
    </row>
    <row r="250" spans="1:82" ht="13.5" customHeight="1">
      <c r="A250" s="191"/>
      <c r="B250" s="191"/>
      <c r="C250" s="191"/>
      <c r="D250" s="262"/>
      <c r="E250" s="262"/>
      <c r="F250" s="262"/>
      <c r="G250" s="262"/>
      <c r="H250" s="262"/>
      <c r="I250" s="262"/>
      <c r="J250" s="262"/>
      <c r="K250" s="262"/>
      <c r="L250" s="262"/>
      <c r="M250" s="262"/>
      <c r="N250" s="201"/>
      <c r="O250" s="263"/>
      <c r="P250" s="263"/>
      <c r="Q250" s="201"/>
      <c r="R250" s="201"/>
      <c r="S250" s="191"/>
      <c r="T250" s="191"/>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c r="BM250" s="225"/>
      <c r="BN250" s="225"/>
      <c r="BO250" s="225"/>
      <c r="BP250" s="225"/>
      <c r="BQ250" s="225"/>
      <c r="BR250" s="225"/>
      <c r="BS250" s="225"/>
      <c r="BT250" s="225"/>
      <c r="BU250" s="225"/>
      <c r="BV250" s="225"/>
      <c r="BW250" s="225"/>
      <c r="BX250" s="225"/>
      <c r="BY250" s="225"/>
      <c r="BZ250" s="225"/>
      <c r="CA250" s="225"/>
      <c r="CB250" s="225"/>
      <c r="CC250" s="226"/>
      <c r="CD250" s="226"/>
    </row>
    <row r="251" spans="1:82" ht="13.5" customHeight="1">
      <c r="A251" s="191"/>
      <c r="B251" s="191"/>
      <c r="C251" s="191"/>
      <c r="D251" s="262"/>
      <c r="E251" s="262"/>
      <c r="F251" s="262"/>
      <c r="G251" s="262"/>
      <c r="H251" s="262"/>
      <c r="I251" s="262"/>
      <c r="J251" s="262"/>
      <c r="K251" s="262"/>
      <c r="L251" s="262"/>
      <c r="M251" s="262"/>
      <c r="N251" s="201"/>
      <c r="O251" s="263"/>
      <c r="P251" s="263"/>
      <c r="Q251" s="201"/>
      <c r="R251" s="201"/>
      <c r="S251" s="191"/>
      <c r="T251" s="191"/>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c r="BM251" s="225"/>
      <c r="BN251" s="225"/>
      <c r="BO251" s="225"/>
      <c r="BP251" s="225"/>
      <c r="BQ251" s="225"/>
      <c r="BR251" s="225"/>
      <c r="BS251" s="225"/>
      <c r="BT251" s="225"/>
      <c r="BU251" s="225"/>
      <c r="BV251" s="225"/>
      <c r="BW251" s="225"/>
      <c r="BX251" s="225"/>
      <c r="BY251" s="225"/>
      <c r="BZ251" s="225"/>
      <c r="CA251" s="225"/>
      <c r="CB251" s="225"/>
      <c r="CC251" s="226"/>
      <c r="CD251" s="226"/>
    </row>
    <row r="252" spans="1:82" ht="13.5" customHeight="1">
      <c r="A252" s="191"/>
      <c r="B252" s="191"/>
      <c r="C252" s="191"/>
      <c r="D252" s="262"/>
      <c r="E252" s="262"/>
      <c r="F252" s="262"/>
      <c r="G252" s="262"/>
      <c r="H252" s="262"/>
      <c r="I252" s="262"/>
      <c r="J252" s="262"/>
      <c r="K252" s="262"/>
      <c r="L252" s="262"/>
      <c r="M252" s="262"/>
      <c r="N252" s="201"/>
      <c r="O252" s="263"/>
      <c r="P252" s="263"/>
      <c r="Q252" s="201"/>
      <c r="R252" s="201"/>
      <c r="S252" s="191"/>
      <c r="T252" s="191"/>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c r="BM252" s="225"/>
      <c r="BN252" s="225"/>
      <c r="BO252" s="225"/>
      <c r="BP252" s="225"/>
      <c r="BQ252" s="225"/>
      <c r="BR252" s="225"/>
      <c r="BS252" s="225"/>
      <c r="BT252" s="225"/>
      <c r="BU252" s="225"/>
      <c r="BV252" s="225"/>
      <c r="BW252" s="225"/>
      <c r="BX252" s="225"/>
      <c r="BY252" s="225"/>
      <c r="BZ252" s="225"/>
      <c r="CA252" s="225"/>
      <c r="CB252" s="225"/>
      <c r="CC252" s="226"/>
      <c r="CD252" s="226"/>
    </row>
    <row r="253" spans="1:82" ht="13.5" customHeight="1">
      <c r="A253" s="191"/>
      <c r="B253" s="191"/>
      <c r="C253" s="191"/>
      <c r="D253" s="262"/>
      <c r="E253" s="262"/>
      <c r="F253" s="262"/>
      <c r="G253" s="262"/>
      <c r="H253" s="262"/>
      <c r="I253" s="262"/>
      <c r="J253" s="262"/>
      <c r="K253" s="262"/>
      <c r="L253" s="262"/>
      <c r="M253" s="262"/>
      <c r="N253" s="201"/>
      <c r="O253" s="263"/>
      <c r="P253" s="263"/>
      <c r="Q253" s="201"/>
      <c r="R253" s="201"/>
      <c r="S253" s="191"/>
      <c r="T253" s="191"/>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c r="BM253" s="225"/>
      <c r="BN253" s="225"/>
      <c r="BO253" s="225"/>
      <c r="BP253" s="225"/>
      <c r="BQ253" s="225"/>
      <c r="BR253" s="225"/>
      <c r="BS253" s="225"/>
      <c r="BT253" s="225"/>
      <c r="BU253" s="225"/>
      <c r="BV253" s="225"/>
      <c r="BW253" s="225"/>
      <c r="BX253" s="225"/>
      <c r="BY253" s="225"/>
      <c r="BZ253" s="225"/>
      <c r="CA253" s="225"/>
      <c r="CB253" s="225"/>
      <c r="CC253" s="226"/>
      <c r="CD253" s="226"/>
    </row>
    <row r="254" spans="1:82" ht="13.5" customHeight="1">
      <c r="A254" s="191"/>
      <c r="B254" s="191"/>
      <c r="C254" s="191"/>
      <c r="D254" s="262"/>
      <c r="E254" s="262"/>
      <c r="F254" s="262"/>
      <c r="G254" s="262"/>
      <c r="H254" s="262"/>
      <c r="I254" s="262"/>
      <c r="J254" s="262"/>
      <c r="K254" s="262"/>
      <c r="L254" s="262"/>
      <c r="M254" s="262"/>
      <c r="N254" s="201"/>
      <c r="O254" s="263"/>
      <c r="P254" s="263"/>
      <c r="Q254" s="201"/>
      <c r="R254" s="201"/>
      <c r="S254" s="191"/>
      <c r="T254" s="191"/>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c r="BM254" s="225"/>
      <c r="BN254" s="225"/>
      <c r="BO254" s="225"/>
      <c r="BP254" s="225"/>
      <c r="BQ254" s="225"/>
      <c r="BR254" s="225"/>
      <c r="BS254" s="225"/>
      <c r="BT254" s="225"/>
      <c r="BU254" s="225"/>
      <c r="BV254" s="225"/>
      <c r="BW254" s="225"/>
      <c r="BX254" s="225"/>
      <c r="BY254" s="225"/>
      <c r="BZ254" s="225"/>
      <c r="CA254" s="225"/>
      <c r="CB254" s="225"/>
      <c r="CC254" s="226"/>
      <c r="CD254" s="226"/>
    </row>
    <row r="255" spans="1:82" ht="13.5" customHeight="1">
      <c r="A255" s="191"/>
      <c r="B255" s="191"/>
      <c r="C255" s="191"/>
      <c r="D255" s="262"/>
      <c r="E255" s="262"/>
      <c r="F255" s="262"/>
      <c r="G255" s="262"/>
      <c r="H255" s="262"/>
      <c r="I255" s="262"/>
      <c r="J255" s="262"/>
      <c r="K255" s="262"/>
      <c r="L255" s="262"/>
      <c r="M255" s="262"/>
      <c r="N255" s="201"/>
      <c r="O255" s="263"/>
      <c r="P255" s="263"/>
      <c r="Q255" s="201"/>
      <c r="R255" s="201"/>
      <c r="S255" s="191"/>
      <c r="T255" s="191"/>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6"/>
      <c r="CD255" s="226"/>
    </row>
    <row r="256" spans="1:82" ht="13.5" customHeight="1">
      <c r="A256" s="191"/>
      <c r="B256" s="191"/>
      <c r="C256" s="191"/>
      <c r="D256" s="262"/>
      <c r="E256" s="262"/>
      <c r="F256" s="262"/>
      <c r="G256" s="262"/>
      <c r="H256" s="262"/>
      <c r="I256" s="262"/>
      <c r="J256" s="262"/>
      <c r="K256" s="262"/>
      <c r="L256" s="262"/>
      <c r="M256" s="262"/>
      <c r="N256" s="201"/>
      <c r="O256" s="263"/>
      <c r="P256" s="263"/>
      <c r="Q256" s="201"/>
      <c r="R256" s="201"/>
      <c r="S256" s="191"/>
      <c r="T256" s="191"/>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c r="BM256" s="225"/>
      <c r="BN256" s="225"/>
      <c r="BO256" s="225"/>
      <c r="BP256" s="225"/>
      <c r="BQ256" s="225"/>
      <c r="BR256" s="225"/>
      <c r="BS256" s="225"/>
      <c r="BT256" s="225"/>
      <c r="BU256" s="225"/>
      <c r="BV256" s="225"/>
      <c r="BW256" s="225"/>
      <c r="BX256" s="225"/>
      <c r="BY256" s="225"/>
      <c r="BZ256" s="225"/>
      <c r="CA256" s="225"/>
      <c r="CB256" s="225"/>
      <c r="CC256" s="226"/>
      <c r="CD256" s="226"/>
    </row>
    <row r="257" spans="1:82" ht="13.5" customHeight="1">
      <c r="A257" s="191"/>
      <c r="B257" s="191"/>
      <c r="C257" s="191"/>
      <c r="D257" s="262"/>
      <c r="E257" s="262"/>
      <c r="F257" s="262"/>
      <c r="G257" s="262"/>
      <c r="H257" s="262"/>
      <c r="I257" s="262"/>
      <c r="J257" s="262"/>
      <c r="K257" s="262"/>
      <c r="L257" s="262"/>
      <c r="M257" s="262"/>
      <c r="N257" s="201"/>
      <c r="O257" s="263"/>
      <c r="P257" s="263"/>
      <c r="Q257" s="201"/>
      <c r="R257" s="201"/>
      <c r="S257" s="191"/>
      <c r="T257" s="191"/>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c r="BM257" s="225"/>
      <c r="BN257" s="225"/>
      <c r="BO257" s="225"/>
      <c r="BP257" s="225"/>
      <c r="BQ257" s="225"/>
      <c r="BR257" s="225"/>
      <c r="BS257" s="225"/>
      <c r="BT257" s="225"/>
      <c r="BU257" s="225"/>
      <c r="BV257" s="225"/>
      <c r="BW257" s="225"/>
      <c r="BX257" s="225"/>
      <c r="BY257" s="225"/>
      <c r="BZ257" s="225"/>
      <c r="CA257" s="225"/>
      <c r="CB257" s="225"/>
      <c r="CC257" s="226"/>
      <c r="CD257" s="226"/>
    </row>
    <row r="258" spans="1:82" ht="13.5" customHeight="1">
      <c r="A258" s="191"/>
      <c r="B258" s="191"/>
      <c r="C258" s="191"/>
      <c r="D258" s="262"/>
      <c r="E258" s="262"/>
      <c r="F258" s="262"/>
      <c r="G258" s="262"/>
      <c r="H258" s="262"/>
      <c r="I258" s="262"/>
      <c r="J258" s="262"/>
      <c r="K258" s="262"/>
      <c r="L258" s="262"/>
      <c r="M258" s="262"/>
      <c r="N258" s="201"/>
      <c r="O258" s="263"/>
      <c r="P258" s="263"/>
      <c r="Q258" s="201"/>
      <c r="R258" s="201"/>
      <c r="S258" s="191"/>
      <c r="T258" s="191"/>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6"/>
      <c r="CD258" s="226"/>
    </row>
    <row r="259" spans="1:82" ht="13.5" customHeight="1">
      <c r="A259" s="191"/>
      <c r="B259" s="191"/>
      <c r="C259" s="191"/>
      <c r="D259" s="262"/>
      <c r="E259" s="262"/>
      <c r="F259" s="262"/>
      <c r="G259" s="262"/>
      <c r="H259" s="262"/>
      <c r="I259" s="262"/>
      <c r="J259" s="262"/>
      <c r="K259" s="262"/>
      <c r="L259" s="262"/>
      <c r="M259" s="262"/>
      <c r="N259" s="201"/>
      <c r="O259" s="263"/>
      <c r="P259" s="263"/>
      <c r="Q259" s="201"/>
      <c r="R259" s="201"/>
      <c r="S259" s="191"/>
      <c r="T259" s="191"/>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c r="BM259" s="225"/>
      <c r="BN259" s="225"/>
      <c r="BO259" s="225"/>
      <c r="BP259" s="225"/>
      <c r="BQ259" s="225"/>
      <c r="BR259" s="225"/>
      <c r="BS259" s="225"/>
      <c r="BT259" s="225"/>
      <c r="BU259" s="225"/>
      <c r="BV259" s="225"/>
      <c r="BW259" s="225"/>
      <c r="BX259" s="225"/>
      <c r="BY259" s="225"/>
      <c r="BZ259" s="225"/>
      <c r="CA259" s="225"/>
      <c r="CB259" s="225"/>
      <c r="CC259" s="226"/>
      <c r="CD259" s="226"/>
    </row>
    <row r="260" spans="1:82" ht="13.5" customHeight="1">
      <c r="A260" s="191"/>
      <c r="B260" s="191"/>
      <c r="C260" s="191"/>
      <c r="D260" s="262"/>
      <c r="E260" s="262"/>
      <c r="F260" s="262"/>
      <c r="G260" s="262"/>
      <c r="H260" s="262"/>
      <c r="I260" s="262"/>
      <c r="J260" s="262"/>
      <c r="K260" s="262"/>
      <c r="L260" s="262"/>
      <c r="M260" s="262"/>
      <c r="N260" s="201"/>
      <c r="O260" s="263"/>
      <c r="P260" s="263"/>
      <c r="Q260" s="201"/>
      <c r="R260" s="201"/>
      <c r="S260" s="191"/>
      <c r="T260" s="191"/>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6"/>
      <c r="CD260" s="226"/>
    </row>
    <row r="261" spans="1:82" ht="13.5" customHeight="1">
      <c r="A261" s="191"/>
      <c r="B261" s="191"/>
      <c r="C261" s="191"/>
      <c r="D261" s="262"/>
      <c r="E261" s="262"/>
      <c r="F261" s="262"/>
      <c r="G261" s="262"/>
      <c r="H261" s="262"/>
      <c r="I261" s="262"/>
      <c r="J261" s="262"/>
      <c r="K261" s="262"/>
      <c r="L261" s="262"/>
      <c r="M261" s="262"/>
      <c r="N261" s="201"/>
      <c r="O261" s="263"/>
      <c r="P261" s="263"/>
      <c r="Q261" s="201"/>
      <c r="R261" s="201"/>
      <c r="S261" s="191"/>
      <c r="T261" s="191"/>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c r="BM261" s="225"/>
      <c r="BN261" s="225"/>
      <c r="BO261" s="225"/>
      <c r="BP261" s="225"/>
      <c r="BQ261" s="225"/>
      <c r="BR261" s="225"/>
      <c r="BS261" s="225"/>
      <c r="BT261" s="225"/>
      <c r="BU261" s="225"/>
      <c r="BV261" s="225"/>
      <c r="BW261" s="225"/>
      <c r="BX261" s="225"/>
      <c r="BY261" s="225"/>
      <c r="BZ261" s="225"/>
      <c r="CA261" s="225"/>
      <c r="CB261" s="225"/>
      <c r="CC261" s="226"/>
      <c r="CD261" s="226"/>
    </row>
    <row r="262" spans="1:82" ht="13.5" customHeight="1">
      <c r="A262" s="191"/>
      <c r="B262" s="191"/>
      <c r="C262" s="191"/>
      <c r="D262" s="262"/>
      <c r="E262" s="262"/>
      <c r="F262" s="262"/>
      <c r="G262" s="262"/>
      <c r="H262" s="262"/>
      <c r="I262" s="262"/>
      <c r="J262" s="262"/>
      <c r="K262" s="262"/>
      <c r="L262" s="262"/>
      <c r="M262" s="262"/>
      <c r="N262" s="201"/>
      <c r="O262" s="263"/>
      <c r="P262" s="263"/>
      <c r="Q262" s="201"/>
      <c r="R262" s="201"/>
      <c r="S262" s="191"/>
      <c r="T262" s="191"/>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c r="BM262" s="225"/>
      <c r="BN262" s="225"/>
      <c r="BO262" s="225"/>
      <c r="BP262" s="225"/>
      <c r="BQ262" s="225"/>
      <c r="BR262" s="225"/>
      <c r="BS262" s="225"/>
      <c r="BT262" s="225"/>
      <c r="BU262" s="225"/>
      <c r="BV262" s="225"/>
      <c r="BW262" s="225"/>
      <c r="BX262" s="225"/>
      <c r="BY262" s="225"/>
      <c r="BZ262" s="225"/>
      <c r="CA262" s="225"/>
      <c r="CB262" s="225"/>
      <c r="CC262" s="226"/>
      <c r="CD262" s="226"/>
    </row>
    <row r="263" spans="1:82" ht="13.5" customHeight="1">
      <c r="A263" s="191"/>
      <c r="B263" s="191"/>
      <c r="C263" s="191"/>
      <c r="D263" s="262"/>
      <c r="E263" s="262"/>
      <c r="F263" s="262"/>
      <c r="G263" s="262"/>
      <c r="H263" s="262"/>
      <c r="I263" s="262"/>
      <c r="J263" s="262"/>
      <c r="K263" s="262"/>
      <c r="L263" s="262"/>
      <c r="M263" s="262"/>
      <c r="N263" s="201"/>
      <c r="O263" s="263"/>
      <c r="P263" s="263"/>
      <c r="Q263" s="201"/>
      <c r="R263" s="201"/>
      <c r="S263" s="191"/>
      <c r="T263" s="191"/>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c r="BM263" s="225"/>
      <c r="BN263" s="225"/>
      <c r="BO263" s="225"/>
      <c r="BP263" s="225"/>
      <c r="BQ263" s="225"/>
      <c r="BR263" s="225"/>
      <c r="BS263" s="225"/>
      <c r="BT263" s="225"/>
      <c r="BU263" s="225"/>
      <c r="BV263" s="225"/>
      <c r="BW263" s="225"/>
      <c r="BX263" s="225"/>
      <c r="BY263" s="225"/>
      <c r="BZ263" s="225"/>
      <c r="CA263" s="225"/>
      <c r="CB263" s="225"/>
      <c r="CC263" s="226"/>
      <c r="CD263" s="226"/>
    </row>
    <row r="264" spans="1:82" ht="13.5" customHeight="1">
      <c r="A264" s="191"/>
      <c r="B264" s="191"/>
      <c r="C264" s="191"/>
      <c r="D264" s="262"/>
      <c r="E264" s="262"/>
      <c r="F264" s="262"/>
      <c r="G264" s="262"/>
      <c r="H264" s="262"/>
      <c r="I264" s="262"/>
      <c r="J264" s="262"/>
      <c r="K264" s="262"/>
      <c r="L264" s="262"/>
      <c r="M264" s="262"/>
      <c r="N264" s="201"/>
      <c r="O264" s="263"/>
      <c r="P264" s="263"/>
      <c r="Q264" s="201"/>
      <c r="R264" s="201"/>
      <c r="S264" s="191"/>
      <c r="T264" s="191"/>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25"/>
      <c r="BL264" s="225"/>
      <c r="BM264" s="225"/>
      <c r="BN264" s="225"/>
      <c r="BO264" s="225"/>
      <c r="BP264" s="225"/>
      <c r="BQ264" s="225"/>
      <c r="BR264" s="225"/>
      <c r="BS264" s="225"/>
      <c r="BT264" s="225"/>
      <c r="BU264" s="225"/>
      <c r="BV264" s="225"/>
      <c r="BW264" s="225"/>
      <c r="BX264" s="225"/>
      <c r="BY264" s="225"/>
      <c r="BZ264" s="225"/>
      <c r="CA264" s="225"/>
      <c r="CB264" s="225"/>
      <c r="CC264" s="226"/>
      <c r="CD264" s="226"/>
    </row>
    <row r="265" spans="1:82" ht="13.5" customHeight="1">
      <c r="A265" s="191"/>
      <c r="B265" s="191"/>
      <c r="C265" s="191"/>
      <c r="D265" s="262"/>
      <c r="E265" s="262"/>
      <c r="F265" s="262"/>
      <c r="G265" s="262"/>
      <c r="H265" s="262"/>
      <c r="I265" s="262"/>
      <c r="J265" s="262"/>
      <c r="K265" s="262"/>
      <c r="L265" s="262"/>
      <c r="M265" s="262"/>
      <c r="N265" s="201"/>
      <c r="O265" s="263"/>
      <c r="P265" s="263"/>
      <c r="Q265" s="201"/>
      <c r="R265" s="201"/>
      <c r="S265" s="191"/>
      <c r="T265" s="191"/>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c r="BM265" s="225"/>
      <c r="BN265" s="225"/>
      <c r="BO265" s="225"/>
      <c r="BP265" s="225"/>
      <c r="BQ265" s="225"/>
      <c r="BR265" s="225"/>
      <c r="BS265" s="225"/>
      <c r="BT265" s="225"/>
      <c r="BU265" s="225"/>
      <c r="BV265" s="225"/>
      <c r="BW265" s="225"/>
      <c r="BX265" s="225"/>
      <c r="BY265" s="225"/>
      <c r="BZ265" s="225"/>
      <c r="CA265" s="225"/>
      <c r="CB265" s="225"/>
      <c r="CC265" s="226"/>
      <c r="CD265" s="226"/>
    </row>
  </sheetData>
  <mergeCells count="16">
    <mergeCell ref="CD13:CD15"/>
    <mergeCell ref="A3:T3"/>
    <mergeCell ref="A5:S5"/>
    <mergeCell ref="B13:B15"/>
    <mergeCell ref="C13:C15"/>
    <mergeCell ref="BI13:BR13"/>
    <mergeCell ref="AE13:AN13"/>
    <mergeCell ref="AO13:AX13"/>
    <mergeCell ref="AY13:BH13"/>
    <mergeCell ref="BS13:CB13"/>
    <mergeCell ref="CC13:CC15"/>
    <mergeCell ref="D13:N13"/>
    <mergeCell ref="O13:Q14"/>
    <mergeCell ref="R13:R15"/>
    <mergeCell ref="N14:N15"/>
    <mergeCell ref="U13:AD13"/>
  </mergeCells>
  <conditionalFormatting sqref="B13:R15">
    <cfRule type="notContainsBlanks" dxfId="0" priority="1">
      <formula>LEN(TRIM(B13))&gt;0</formula>
    </cfRule>
  </conditionalFormatting>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
  <sheetViews>
    <sheetView workbookViewId="0"/>
  </sheetViews>
  <sheetFormatPr defaultColWidth="14.42578125" defaultRowHeight="15" customHeight="1"/>
  <cols>
    <col min="1" max="6" width="14.42578125" customWidth="1"/>
  </cols>
  <sheetData>
    <row r="1" spans="1:29">
      <c r="A1" s="336" t="s">
        <v>400</v>
      </c>
      <c r="B1" s="336" t="s">
        <v>401</v>
      </c>
      <c r="C1" s="336" t="s">
        <v>402</v>
      </c>
      <c r="D1" s="336" t="s">
        <v>403</v>
      </c>
      <c r="E1" s="336" t="s">
        <v>404</v>
      </c>
      <c r="F1" s="336" t="s">
        <v>405</v>
      </c>
      <c r="G1" s="336" t="s">
        <v>406</v>
      </c>
      <c r="H1" s="336" t="s">
        <v>407</v>
      </c>
      <c r="I1" s="336" t="s">
        <v>408</v>
      </c>
      <c r="J1" s="336" t="s">
        <v>409</v>
      </c>
      <c r="K1" s="336" t="s">
        <v>410</v>
      </c>
      <c r="L1" s="336" t="s">
        <v>411</v>
      </c>
      <c r="M1" s="336" t="s">
        <v>412</v>
      </c>
      <c r="N1" s="336" t="s">
        <v>413</v>
      </c>
      <c r="O1" s="336" t="s">
        <v>414</v>
      </c>
      <c r="P1" s="336" t="s">
        <v>415</v>
      </c>
      <c r="Q1" s="336" t="s">
        <v>416</v>
      </c>
      <c r="R1" s="336" t="s">
        <v>417</v>
      </c>
      <c r="S1" s="336" t="s">
        <v>418</v>
      </c>
      <c r="T1" s="336" t="s">
        <v>419</v>
      </c>
      <c r="U1" s="336" t="s">
        <v>420</v>
      </c>
      <c r="V1" s="336" t="s">
        <v>421</v>
      </c>
      <c r="W1" s="336" t="s">
        <v>422</v>
      </c>
      <c r="X1" s="336" t="s">
        <v>423</v>
      </c>
      <c r="Y1" s="336" t="s">
        <v>424</v>
      </c>
      <c r="Z1" s="336" t="s">
        <v>425</v>
      </c>
      <c r="AA1" s="336" t="s">
        <v>426</v>
      </c>
      <c r="AB1" s="336" t="s">
        <v>427</v>
      </c>
      <c r="AC1" s="336" t="s">
        <v>428</v>
      </c>
    </row>
    <row r="2" spans="1:29">
      <c r="A2" s="336" t="s">
        <v>429</v>
      </c>
      <c r="B2" s="336" t="s">
        <v>430</v>
      </c>
      <c r="C2" s="336" t="s">
        <v>431</v>
      </c>
      <c r="D2" s="336">
        <v>2057770404</v>
      </c>
      <c r="E2" s="336">
        <v>1</v>
      </c>
      <c r="F2" s="336">
        <v>2</v>
      </c>
      <c r="G2" s="336" t="s">
        <v>432</v>
      </c>
      <c r="H2" s="336" t="s">
        <v>433</v>
      </c>
      <c r="I2" s="336" t="s">
        <v>434</v>
      </c>
      <c r="J2" s="336" t="s">
        <v>435</v>
      </c>
      <c r="K2" s="336" t="s">
        <v>436</v>
      </c>
      <c r="L2" s="336" t="s">
        <v>436</v>
      </c>
      <c r="M2" s="336" t="s">
        <v>437</v>
      </c>
      <c r="N2" s="336" t="b">
        <v>1</v>
      </c>
      <c r="O2" s="336" t="s">
        <v>438</v>
      </c>
      <c r="P2" s="336" t="b">
        <v>0</v>
      </c>
      <c r="R2" s="336" t="b">
        <v>1</v>
      </c>
      <c r="S2" s="336" t="b">
        <v>0</v>
      </c>
      <c r="X2" s="336" t="b">
        <v>0</v>
      </c>
      <c r="AA2" s="336" t="b">
        <v>0</v>
      </c>
    </row>
    <row r="3" spans="1:29">
      <c r="A3" s="336" t="s">
        <v>439</v>
      </c>
      <c r="B3" s="336" t="s">
        <v>440</v>
      </c>
      <c r="C3" s="336" t="s">
        <v>441</v>
      </c>
      <c r="D3" s="336">
        <v>2057770404</v>
      </c>
      <c r="E3" s="336">
        <v>1</v>
      </c>
      <c r="F3" s="336">
        <v>2</v>
      </c>
      <c r="G3" s="336" t="s">
        <v>442</v>
      </c>
      <c r="H3" s="336" t="s">
        <v>433</v>
      </c>
      <c r="I3" s="336" t="s">
        <v>434</v>
      </c>
      <c r="J3" s="336" t="s">
        <v>435</v>
      </c>
      <c r="K3" s="336" t="s">
        <v>436</v>
      </c>
      <c r="L3" s="336" t="s">
        <v>436</v>
      </c>
      <c r="M3" s="336" t="s">
        <v>437</v>
      </c>
      <c r="N3" s="336" t="b">
        <v>1</v>
      </c>
      <c r="O3" s="336" t="s">
        <v>443</v>
      </c>
      <c r="P3" s="336" t="b">
        <v>0</v>
      </c>
      <c r="R3" s="336" t="b">
        <v>1</v>
      </c>
      <c r="S3" s="336" t="b">
        <v>0</v>
      </c>
      <c r="X3" s="336" t="b">
        <v>0</v>
      </c>
      <c r="AA3" s="336" t="b">
        <v>0</v>
      </c>
    </row>
    <row r="4" spans="1:29">
      <c r="A4" s="336" t="s">
        <v>444</v>
      </c>
      <c r="B4" s="336" t="s">
        <v>445</v>
      </c>
      <c r="C4" s="336" t="s">
        <v>446</v>
      </c>
      <c r="D4" s="336">
        <v>2057770404</v>
      </c>
      <c r="E4" s="336">
        <v>1</v>
      </c>
      <c r="F4" s="336">
        <v>2</v>
      </c>
      <c r="G4" s="336" t="s">
        <v>447</v>
      </c>
      <c r="H4" s="336" t="s">
        <v>433</v>
      </c>
      <c r="I4" s="336" t="s">
        <v>434</v>
      </c>
      <c r="J4" s="336" t="s">
        <v>448</v>
      </c>
      <c r="K4" s="336" t="s">
        <v>436</v>
      </c>
      <c r="L4" s="336" t="s">
        <v>436</v>
      </c>
      <c r="M4" s="336" t="s">
        <v>437</v>
      </c>
      <c r="N4" s="336" t="b">
        <v>1</v>
      </c>
      <c r="O4" s="336" t="s">
        <v>449</v>
      </c>
      <c r="P4" s="336" t="b">
        <v>0</v>
      </c>
      <c r="R4" s="336" t="b">
        <v>1</v>
      </c>
      <c r="S4" s="336" t="b">
        <v>0</v>
      </c>
      <c r="X4" s="336" t="b">
        <v>0</v>
      </c>
      <c r="AA4" s="336" t="b">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showGridLines="0" workbookViewId="0">
      <pane ySplit="8" topLeftCell="A9" activePane="bottomLeft" state="frozen"/>
      <selection pane="bottomLeft" activeCell="B10" sqref="B10"/>
    </sheetView>
  </sheetViews>
  <sheetFormatPr defaultColWidth="14.42578125" defaultRowHeight="15" customHeight="1"/>
  <cols>
    <col min="1" max="1" width="2.85546875" customWidth="1"/>
    <col min="2" max="2" width="9.28515625" customWidth="1"/>
    <col min="3" max="3" width="9.140625" customWidth="1"/>
    <col min="4" max="4" width="18.7109375" customWidth="1"/>
    <col min="5" max="8" width="8.7109375" customWidth="1"/>
    <col min="9" max="9" width="13" customWidth="1"/>
    <col min="10" max="10" width="8.7109375" customWidth="1"/>
  </cols>
  <sheetData>
    <row r="1" spans="1:10">
      <c r="A1" s="137"/>
      <c r="B1" s="137"/>
      <c r="C1" s="137"/>
      <c r="D1" s="137"/>
      <c r="E1" s="137"/>
      <c r="F1" s="137"/>
      <c r="G1" s="137"/>
      <c r="H1" s="137"/>
      <c r="I1" s="137"/>
      <c r="J1" s="138"/>
    </row>
    <row r="2" spans="1:10" ht="16.5" customHeight="1">
      <c r="A2" s="520" t="s">
        <v>257</v>
      </c>
      <c r="B2" s="510"/>
      <c r="C2" s="510"/>
      <c r="D2" s="510"/>
      <c r="E2" s="510"/>
      <c r="F2" s="510"/>
      <c r="G2" s="510"/>
      <c r="H2" s="510"/>
      <c r="I2" s="508"/>
      <c r="J2" s="139"/>
    </row>
    <row r="3" spans="1:10" ht="16.5">
      <c r="A3" s="137"/>
      <c r="B3" s="140"/>
      <c r="C3" s="140"/>
      <c r="D3" s="140"/>
      <c r="E3" s="140"/>
      <c r="F3" s="140"/>
      <c r="G3" s="140"/>
      <c r="H3" s="140"/>
      <c r="I3" s="137"/>
      <c r="J3" s="138"/>
    </row>
    <row r="4" spans="1:10">
      <c r="A4" s="137"/>
      <c r="B4" s="141" t="s">
        <v>204</v>
      </c>
      <c r="C4" s="142"/>
      <c r="D4" s="521" t="s">
        <v>258</v>
      </c>
      <c r="E4" s="510"/>
      <c r="F4" s="508"/>
      <c r="G4" s="142" t="s">
        <v>106</v>
      </c>
      <c r="H4" s="142"/>
      <c r="I4" s="142" t="str">
        <f>": "&amp;HOME!H23</f>
        <v xml:space="preserve">: </v>
      </c>
      <c r="J4" s="143"/>
    </row>
    <row r="5" spans="1:10">
      <c r="A5" s="137"/>
      <c r="B5" s="141" t="s">
        <v>259</v>
      </c>
      <c r="C5" s="142"/>
      <c r="D5" s="142"/>
      <c r="E5" s="142"/>
      <c r="F5" s="142"/>
      <c r="G5" s="142" t="s">
        <v>108</v>
      </c>
      <c r="H5" s="142"/>
      <c r="I5" s="142" t="str">
        <f>": "&amp;HOME!H25</f>
        <v>: Fase B</v>
      </c>
      <c r="J5" s="143"/>
    </row>
    <row r="6" spans="1:10">
      <c r="A6" s="137"/>
      <c r="B6" s="141" t="s">
        <v>260</v>
      </c>
      <c r="C6" s="142"/>
      <c r="D6" s="142" t="str">
        <f>": "&amp;HOME!H8</f>
        <v>: SD INSAN AMANAH</v>
      </c>
      <c r="E6" s="142"/>
      <c r="F6" s="142"/>
      <c r="G6" s="142" t="s">
        <v>109</v>
      </c>
      <c r="H6" s="142"/>
      <c r="I6" s="142" t="str">
        <f>": "&amp;HOME!H26</f>
        <v>: Genap</v>
      </c>
      <c r="J6" s="143"/>
    </row>
    <row r="7" spans="1:10">
      <c r="A7" s="137"/>
      <c r="B7" s="141" t="s">
        <v>232</v>
      </c>
      <c r="C7" s="142"/>
      <c r="D7" s="142" t="str">
        <f>": "&amp;HOME!H11</f>
        <v>: Griyashanta Blok M (Jl. Soekarno - Hatta) Malang</v>
      </c>
      <c r="E7" s="142"/>
      <c r="F7" s="142"/>
      <c r="G7" s="142" t="s">
        <v>111</v>
      </c>
      <c r="H7" s="142"/>
      <c r="I7" s="142" t="str">
        <f>": "&amp;HOME!H27</f>
        <v>: 2022/2023</v>
      </c>
      <c r="J7" s="143"/>
    </row>
    <row r="8" spans="1:10" ht="16.5">
      <c r="A8" s="137"/>
      <c r="B8" s="140"/>
      <c r="C8" s="140"/>
      <c r="D8" s="140"/>
      <c r="E8" s="140"/>
      <c r="F8" s="140"/>
      <c r="G8" s="140"/>
      <c r="H8" s="140"/>
      <c r="I8" s="137"/>
      <c r="J8" s="138"/>
    </row>
    <row r="9" spans="1:10" ht="16.5">
      <c r="A9" s="137"/>
      <c r="B9" s="140"/>
      <c r="C9" s="140"/>
      <c r="D9" s="140"/>
      <c r="E9" s="140"/>
      <c r="F9" s="140"/>
      <c r="G9" s="140"/>
      <c r="H9" s="140"/>
      <c r="I9" s="137"/>
      <c r="J9" s="138"/>
    </row>
    <row r="10" spans="1:10" ht="24" customHeight="1">
      <c r="A10" s="144"/>
      <c r="B10" s="145"/>
      <c r="C10" s="146" t="s">
        <v>115</v>
      </c>
      <c r="D10" s="516" t="s">
        <v>261</v>
      </c>
      <c r="E10" s="465"/>
      <c r="F10" s="465"/>
      <c r="G10" s="463"/>
      <c r="H10" s="146" t="s">
        <v>262</v>
      </c>
      <c r="I10" s="144"/>
      <c r="J10" s="147"/>
    </row>
    <row r="11" spans="1:10" ht="16.5">
      <c r="A11" s="137"/>
      <c r="B11" s="140"/>
      <c r="C11" s="148">
        <v>1</v>
      </c>
      <c r="D11" s="517" t="str">
        <f ca="1">IFERROR(__xludf.DUMMYFUNCTION("QUERY(HOME!E32:G43)"),"Pendidikan Agama dan Budi Pekerti")</f>
        <v>Pendidikan Agama dan Budi Pekerti</v>
      </c>
      <c r="E11" s="465"/>
      <c r="F11" s="465"/>
      <c r="G11" s="463"/>
      <c r="H11" s="149">
        <v>85.391666670000006</v>
      </c>
      <c r="I11" s="137"/>
      <c r="J11" s="138"/>
    </row>
    <row r="12" spans="1:10" ht="16.5">
      <c r="A12" s="137"/>
      <c r="B12" s="140"/>
      <c r="C12" s="148">
        <v>2</v>
      </c>
      <c r="D12" s="517" t="str">
        <f ca="1">IFERROR(__xludf.DUMMYFUNCTION("""COMPUTED_VALUE"""),"Pendidikan Pancasila ")</f>
        <v xml:space="preserve">Pendidikan Pancasila </v>
      </c>
      <c r="E12" s="465"/>
      <c r="F12" s="465"/>
      <c r="G12" s="463"/>
      <c r="H12" s="149">
        <v>76.533333330000005</v>
      </c>
      <c r="I12" s="137"/>
      <c r="J12" s="138"/>
    </row>
    <row r="13" spans="1:10" ht="16.5">
      <c r="A13" s="137"/>
      <c r="B13" s="140"/>
      <c r="C13" s="148">
        <v>3</v>
      </c>
      <c r="D13" s="517" t="str">
        <f ca="1">IFERROR(__xludf.DUMMYFUNCTION("""COMPUTED_VALUE"""),"Bahasa Indonesia")</f>
        <v>Bahasa Indonesia</v>
      </c>
      <c r="E13" s="465"/>
      <c r="F13" s="465"/>
      <c r="G13" s="463"/>
      <c r="H13" s="149">
        <v>78.222222220000006</v>
      </c>
      <c r="I13" s="137"/>
      <c r="J13" s="138"/>
    </row>
    <row r="14" spans="1:10" ht="16.5">
      <c r="A14" s="137"/>
      <c r="B14" s="140"/>
      <c r="C14" s="148">
        <v>4</v>
      </c>
      <c r="D14" s="517" t="str">
        <f ca="1">IFERROR(__xludf.DUMMYFUNCTION("""COMPUTED_VALUE"""),"Matematika")</f>
        <v>Matematika</v>
      </c>
      <c r="E14" s="465"/>
      <c r="F14" s="465"/>
      <c r="G14" s="463"/>
      <c r="H14" s="149">
        <v>82.222222220000006</v>
      </c>
      <c r="I14" s="137"/>
      <c r="J14" s="138"/>
    </row>
    <row r="15" spans="1:10" ht="16.5">
      <c r="A15" s="137"/>
      <c r="B15" s="140"/>
      <c r="C15" s="148">
        <v>5</v>
      </c>
      <c r="D15" s="517" t="str">
        <f ca="1">IFERROR(__xludf.DUMMYFUNCTION("""COMPUTED_VALUE"""),"Ilmu Pengetahuan Alam dan Sosial")</f>
        <v>Ilmu Pengetahuan Alam dan Sosial</v>
      </c>
      <c r="E15" s="465"/>
      <c r="F15" s="465"/>
      <c r="G15" s="463"/>
      <c r="H15" s="149">
        <v>75.5</v>
      </c>
      <c r="I15" s="137"/>
      <c r="J15" s="138"/>
    </row>
    <row r="16" spans="1:10" ht="16.5">
      <c r="A16" s="137"/>
      <c r="B16" s="140"/>
      <c r="C16" s="148">
        <v>6</v>
      </c>
      <c r="D16" s="517" t="str">
        <f ca="1">IFERROR(__xludf.DUMMYFUNCTION("""COMPUTED_VALUE"""),"Pendidikan Jasmani, Olahraga, dan Kesehatan")</f>
        <v>Pendidikan Jasmani, Olahraga, dan Kesehatan</v>
      </c>
      <c r="E16" s="465"/>
      <c r="F16" s="465"/>
      <c r="G16" s="463"/>
      <c r="H16" s="149"/>
      <c r="I16" s="137"/>
      <c r="J16" s="138"/>
    </row>
    <row r="17" spans="1:10" ht="16.5">
      <c r="A17" s="137"/>
      <c r="B17" s="140"/>
      <c r="C17" s="148"/>
      <c r="D17" s="517" t="str">
        <f ca="1">IFERROR(__xludf.DUMMYFUNCTION("""COMPUTED_VALUE"""),"Seni (Pilihan)")</f>
        <v>Seni (Pilihan)</v>
      </c>
      <c r="E17" s="465"/>
      <c r="F17" s="465"/>
      <c r="G17" s="463"/>
      <c r="H17" s="149">
        <v>72.111111109999996</v>
      </c>
      <c r="I17" s="137"/>
      <c r="J17" s="138"/>
    </row>
    <row r="18" spans="1:10" ht="16.5">
      <c r="A18" s="137"/>
      <c r="B18" s="140"/>
      <c r="C18" s="148"/>
      <c r="D18" s="517" t="str">
        <f ca="1">IFERROR(__xludf.DUMMYFUNCTION("""COMPUTED_VALUE"""),"Seni Musik")</f>
        <v>Seni Musik</v>
      </c>
      <c r="E18" s="465"/>
      <c r="F18" s="465"/>
      <c r="G18" s="463"/>
      <c r="H18" s="149">
        <v>77.666666669999998</v>
      </c>
      <c r="I18" s="137"/>
      <c r="J18" s="138"/>
    </row>
    <row r="19" spans="1:10" ht="16.5">
      <c r="A19" s="137"/>
      <c r="B19" s="140"/>
      <c r="C19" s="148"/>
      <c r="D19" s="517" t="str">
        <f ca="1">IFERROR(__xludf.DUMMYFUNCTION("""COMPUTED_VALUE"""),"Seni Tari")</f>
        <v>Seni Tari</v>
      </c>
      <c r="E19" s="465"/>
      <c r="F19" s="465"/>
      <c r="G19" s="463"/>
      <c r="H19" s="149">
        <v>85.555555560000002</v>
      </c>
      <c r="I19" s="137"/>
      <c r="J19" s="138"/>
    </row>
    <row r="20" spans="1:10" ht="16.5">
      <c r="A20" s="137"/>
      <c r="B20" s="140"/>
      <c r="C20" s="148"/>
      <c r="D20" s="517" t="str">
        <f ca="1">IFERROR(__xludf.DUMMYFUNCTION("""COMPUTED_VALUE"""),"Seni Rupa")</f>
        <v>Seni Rupa</v>
      </c>
      <c r="E20" s="465"/>
      <c r="F20" s="465"/>
      <c r="G20" s="463"/>
      <c r="H20" s="149">
        <v>76.888888890000004</v>
      </c>
      <c r="I20" s="137"/>
      <c r="J20" s="138"/>
    </row>
    <row r="21" spans="1:10" ht="15.75" customHeight="1">
      <c r="A21" s="137"/>
      <c r="B21" s="140"/>
      <c r="C21" s="148">
        <v>7</v>
      </c>
      <c r="D21" s="517" t="str">
        <f ca="1">IFERROR(__xludf.DUMMYFUNCTION("""COMPUTED_VALUE"""),"Seni Teater")</f>
        <v>Seni Teater</v>
      </c>
      <c r="E21" s="465"/>
      <c r="F21" s="465"/>
      <c r="G21" s="463"/>
      <c r="H21" s="149" t="s">
        <v>138</v>
      </c>
      <c r="I21" s="137"/>
      <c r="J21" s="138"/>
    </row>
    <row r="22" spans="1:10" ht="15.75" customHeight="1">
      <c r="A22" s="137"/>
      <c r="B22" s="140"/>
      <c r="C22" s="148">
        <v>8</v>
      </c>
      <c r="D22" s="517" t="str">
        <f ca="1">IFERROR(__xludf.DUMMYFUNCTION("""COMPUTED_VALUE"""),"Bahasa Jawa")</f>
        <v>Bahasa Jawa</v>
      </c>
      <c r="E22" s="465"/>
      <c r="F22" s="465"/>
      <c r="G22" s="463"/>
      <c r="H22" s="149">
        <v>74.222222220000006</v>
      </c>
      <c r="I22" s="137"/>
      <c r="J22" s="138"/>
    </row>
    <row r="23" spans="1:10" ht="15.75" customHeight="1">
      <c r="A23" s="137"/>
      <c r="B23" s="140"/>
      <c r="C23" s="519" t="s">
        <v>263</v>
      </c>
      <c r="D23" s="465"/>
      <c r="E23" s="465"/>
      <c r="F23" s="465"/>
      <c r="G23" s="465"/>
      <c r="H23" s="463"/>
      <c r="I23" s="137"/>
      <c r="J23" s="138"/>
    </row>
    <row r="24" spans="1:10" ht="15.75" customHeight="1">
      <c r="A24" s="137"/>
      <c r="B24" s="140"/>
      <c r="C24" s="148">
        <v>9</v>
      </c>
      <c r="D24" s="517" t="str">
        <f ca="1">IFERROR(__xludf.DUMMYFUNCTION("IFERROR(QUERY(HOME!E44:F48))"),"Bahasa Inggris")</f>
        <v>Bahasa Inggris</v>
      </c>
      <c r="E24" s="465"/>
      <c r="F24" s="465"/>
      <c r="G24" s="463"/>
      <c r="H24" s="149">
        <v>84.333333330000002</v>
      </c>
      <c r="I24" s="137"/>
      <c r="J24" s="138"/>
    </row>
    <row r="25" spans="1:10" ht="15.75" customHeight="1">
      <c r="A25" s="137"/>
      <c r="B25" s="140"/>
      <c r="C25" s="148">
        <v>10</v>
      </c>
      <c r="D25" s="517" t="str">
        <f ca="1">IFERROR(__xludf.DUMMYFUNCTION("""COMPUTED_VALUE"""),"Fiqih")</f>
        <v>Fiqih</v>
      </c>
      <c r="E25" s="465"/>
      <c r="F25" s="465"/>
      <c r="G25" s="463"/>
      <c r="H25" s="149" t="s">
        <v>138</v>
      </c>
      <c r="I25" s="137"/>
      <c r="J25" s="138"/>
    </row>
    <row r="26" spans="1:10" ht="15.75" customHeight="1">
      <c r="A26" s="137"/>
      <c r="B26" s="140"/>
      <c r="C26" s="148">
        <v>11</v>
      </c>
      <c r="D26" s="517" t="str">
        <f ca="1">IFERROR(__xludf.DUMMYFUNCTION("""COMPUTED_VALUE"""),"Lughatul Arabiyah")</f>
        <v>Lughatul Arabiyah</v>
      </c>
      <c r="E26" s="465"/>
      <c r="F26" s="465"/>
      <c r="G26" s="463"/>
      <c r="H26" s="149" t="s">
        <v>138</v>
      </c>
      <c r="I26" s="137"/>
      <c r="J26" s="138"/>
    </row>
    <row r="27" spans="1:10" ht="15.75" customHeight="1">
      <c r="A27" s="137"/>
      <c r="B27" s="140"/>
      <c r="C27" s="148">
        <v>12</v>
      </c>
      <c r="D27" s="517" t="str">
        <f ca="1">IFERROR(__xludf.DUMMYFUNCTION("""COMPUTED_VALUE"""),"TIK")</f>
        <v>TIK</v>
      </c>
      <c r="E27" s="465"/>
      <c r="F27" s="465"/>
      <c r="G27" s="463"/>
      <c r="H27" s="149" t="s">
        <v>138</v>
      </c>
      <c r="I27" s="137"/>
      <c r="J27" s="138"/>
    </row>
    <row r="28" spans="1:10" ht="15.75" customHeight="1">
      <c r="A28" s="137"/>
      <c r="B28" s="140"/>
      <c r="C28" s="148">
        <v>13</v>
      </c>
      <c r="D28" s="517" t="str">
        <f ca="1">IFERROR(__xludf.DUMMYFUNCTION("""COMPUTED_VALUE"""),"Mulok 5")</f>
        <v>Mulok 5</v>
      </c>
      <c r="E28" s="465"/>
      <c r="F28" s="465"/>
      <c r="G28" s="463"/>
      <c r="H28" s="149" t="s">
        <v>138</v>
      </c>
      <c r="I28" s="137"/>
      <c r="J28" s="138"/>
    </row>
    <row r="29" spans="1:10" ht="15.75" customHeight="1">
      <c r="A29" s="137"/>
      <c r="B29" s="140"/>
      <c r="C29" s="140"/>
      <c r="D29" s="140"/>
      <c r="E29" s="140"/>
      <c r="F29" s="140"/>
      <c r="G29" s="140"/>
      <c r="H29" s="140"/>
      <c r="I29" s="137"/>
      <c r="J29" s="138"/>
    </row>
    <row r="30" spans="1:10" ht="15.75" customHeight="1">
      <c r="A30" s="137"/>
      <c r="B30" s="140"/>
      <c r="C30" s="146" t="s">
        <v>115</v>
      </c>
      <c r="D30" s="516" t="s">
        <v>264</v>
      </c>
      <c r="E30" s="465"/>
      <c r="F30" s="463"/>
      <c r="G30" s="516" t="s">
        <v>265</v>
      </c>
      <c r="H30" s="463"/>
      <c r="I30" s="137"/>
      <c r="J30" s="138"/>
    </row>
    <row r="31" spans="1:10" ht="15.75" customHeight="1">
      <c r="A31" s="137"/>
      <c r="B31" s="140"/>
      <c r="C31" s="148">
        <v>1</v>
      </c>
      <c r="D31" s="517" t="str">
        <f ca="1">IFERROR(__xludf.DUMMYFUNCTION("QUERY(HOME!E51:F53)"),"Pramuka")</f>
        <v>Pramuka</v>
      </c>
      <c r="E31" s="465"/>
      <c r="F31" s="463"/>
      <c r="G31" s="518" t="s">
        <v>138</v>
      </c>
      <c r="H31" s="463"/>
      <c r="I31" s="137"/>
      <c r="J31" s="138"/>
    </row>
    <row r="32" spans="1:10" ht="15.75" customHeight="1">
      <c r="A32" s="137"/>
      <c r="B32" s="140"/>
      <c r="C32" s="148">
        <v>2</v>
      </c>
      <c r="D32" s="517" t="str">
        <f ca="1">IFERROR(__xludf.DUMMYFUNCTION("""COMPUTED_VALUE"""),"Renang")</f>
        <v>Renang</v>
      </c>
      <c r="E32" s="465"/>
      <c r="F32" s="463"/>
      <c r="G32" s="518" t="s">
        <v>138</v>
      </c>
      <c r="H32" s="463"/>
      <c r="I32" s="137"/>
      <c r="J32" s="138"/>
    </row>
    <row r="33" spans="1:10" ht="15.75" customHeight="1">
      <c r="A33" s="137"/>
      <c r="B33" s="140"/>
      <c r="C33" s="148">
        <v>3</v>
      </c>
      <c r="D33" s="517" t="str">
        <f ca="1">IFERROR(__xludf.DUMMYFUNCTION("""COMPUTED_VALUE"""),"Pencak Silat")</f>
        <v>Pencak Silat</v>
      </c>
      <c r="E33" s="465"/>
      <c r="F33" s="463"/>
      <c r="G33" s="518" t="s">
        <v>138</v>
      </c>
      <c r="H33" s="463"/>
      <c r="I33" s="137"/>
      <c r="J33" s="138"/>
    </row>
    <row r="34" spans="1:10" ht="15.75" customHeight="1">
      <c r="A34" s="137"/>
      <c r="B34" s="140"/>
      <c r="C34" s="140"/>
      <c r="D34" s="140"/>
      <c r="E34" s="140"/>
      <c r="F34" s="140"/>
      <c r="G34" s="140"/>
      <c r="H34" s="140"/>
      <c r="I34" s="137"/>
      <c r="J34" s="138"/>
    </row>
    <row r="35" spans="1:10" ht="15.75" customHeight="1">
      <c r="A35" s="137"/>
      <c r="B35" s="140"/>
      <c r="C35" s="516" t="s">
        <v>266</v>
      </c>
      <c r="D35" s="465"/>
      <c r="E35" s="465"/>
      <c r="F35" s="463"/>
      <c r="G35" s="140"/>
      <c r="H35" s="140"/>
      <c r="I35" s="137"/>
      <c r="J35" s="138"/>
    </row>
    <row r="36" spans="1:10" ht="15.75" customHeight="1">
      <c r="A36" s="137"/>
      <c r="B36" s="140"/>
      <c r="C36" s="148">
        <v>1</v>
      </c>
      <c r="D36" s="150" t="s">
        <v>267</v>
      </c>
      <c r="E36" s="148" t="s">
        <v>138</v>
      </c>
      <c r="F36" s="150" t="s">
        <v>268</v>
      </c>
      <c r="G36" s="140"/>
      <c r="H36" s="140"/>
      <c r="I36" s="137"/>
      <c r="J36" s="138"/>
    </row>
    <row r="37" spans="1:10" ht="15.75" customHeight="1">
      <c r="A37" s="137"/>
      <c r="B37" s="140"/>
      <c r="C37" s="148">
        <v>2</v>
      </c>
      <c r="D37" s="150" t="s">
        <v>269</v>
      </c>
      <c r="E37" s="148" t="s">
        <v>138</v>
      </c>
      <c r="F37" s="150" t="s">
        <v>268</v>
      </c>
      <c r="G37" s="140"/>
      <c r="H37" s="140"/>
      <c r="I37" s="137"/>
      <c r="J37" s="138"/>
    </row>
    <row r="38" spans="1:10" ht="15.75" customHeight="1">
      <c r="A38" s="137"/>
      <c r="B38" s="140"/>
      <c r="C38" s="148">
        <v>3</v>
      </c>
      <c r="D38" s="150" t="s">
        <v>270</v>
      </c>
      <c r="E38" s="148" t="s">
        <v>138</v>
      </c>
      <c r="F38" s="150" t="s">
        <v>268</v>
      </c>
      <c r="G38" s="140"/>
      <c r="H38" s="140"/>
      <c r="I38" s="137"/>
      <c r="J38" s="138"/>
    </row>
    <row r="39" spans="1:10" ht="15.75" customHeight="1">
      <c r="A39" s="137"/>
      <c r="B39" s="140"/>
      <c r="C39" s="140"/>
      <c r="D39" s="140"/>
      <c r="E39" s="140"/>
      <c r="F39" s="140"/>
      <c r="G39" s="140"/>
      <c r="H39" s="140"/>
      <c r="I39" s="137"/>
      <c r="J39" s="138"/>
    </row>
    <row r="40" spans="1:10" ht="15.75" customHeight="1">
      <c r="A40" s="137"/>
      <c r="B40" s="137"/>
      <c r="C40" s="137"/>
      <c r="D40" s="137"/>
      <c r="E40" s="137"/>
      <c r="F40" s="137"/>
      <c r="G40" s="137"/>
      <c r="H40" s="137"/>
      <c r="I40" s="137"/>
      <c r="J40" s="138"/>
    </row>
    <row r="41" spans="1:10" ht="15.75" customHeight="1">
      <c r="A41" s="137"/>
      <c r="B41" s="137"/>
      <c r="C41" s="137"/>
      <c r="D41" s="137"/>
      <c r="E41" s="137"/>
      <c r="F41" s="137"/>
      <c r="G41" s="137"/>
      <c r="H41" s="137"/>
      <c r="I41" s="137"/>
      <c r="J41" s="138"/>
    </row>
    <row r="42" spans="1:10" ht="15.75" customHeight="1">
      <c r="A42" s="137"/>
      <c r="B42" s="137"/>
      <c r="C42" s="137"/>
      <c r="D42" s="137"/>
      <c r="E42" s="137"/>
      <c r="F42" s="137"/>
      <c r="G42" s="137"/>
      <c r="H42" s="137"/>
      <c r="I42" s="137"/>
      <c r="J42" s="138"/>
    </row>
    <row r="43" spans="1:10" ht="15.75" customHeight="1">
      <c r="A43" s="137"/>
      <c r="B43" s="137"/>
      <c r="C43" s="137"/>
      <c r="D43" s="137"/>
      <c r="E43" s="137"/>
      <c r="F43" s="137"/>
      <c r="G43" s="137"/>
      <c r="H43" s="137"/>
      <c r="I43" s="137"/>
      <c r="J43" s="138"/>
    </row>
    <row r="44" spans="1:10" ht="15.75" customHeight="1">
      <c r="A44" s="137"/>
      <c r="B44" s="137"/>
      <c r="C44" s="137"/>
      <c r="D44" s="137"/>
      <c r="E44" s="137"/>
      <c r="F44" s="137"/>
      <c r="G44" s="137"/>
      <c r="H44" s="137"/>
      <c r="I44" s="137"/>
      <c r="J44" s="138"/>
    </row>
    <row r="45" spans="1:10" ht="15.75" customHeight="1">
      <c r="A45" s="137"/>
      <c r="B45" s="137"/>
      <c r="C45" s="137"/>
      <c r="D45" s="137"/>
      <c r="E45" s="137"/>
      <c r="F45" s="137"/>
      <c r="G45" s="137"/>
      <c r="H45" s="137"/>
      <c r="I45" s="137"/>
      <c r="J45" s="138"/>
    </row>
    <row r="46" spans="1:10" ht="15.75" customHeight="1">
      <c r="A46" s="137"/>
      <c r="B46" s="137"/>
      <c r="C46" s="137"/>
      <c r="D46" s="137"/>
      <c r="E46" s="137"/>
      <c r="F46" s="137"/>
      <c r="G46" s="137"/>
      <c r="H46" s="137"/>
      <c r="I46" s="137"/>
      <c r="J46" s="138"/>
    </row>
    <row r="47" spans="1:10" ht="15.75" customHeight="1">
      <c r="A47" s="137"/>
      <c r="B47" s="137"/>
      <c r="C47" s="137"/>
      <c r="D47" s="137"/>
      <c r="E47" s="137"/>
      <c r="F47" s="137"/>
      <c r="G47" s="137"/>
      <c r="H47" s="137"/>
      <c r="I47" s="137"/>
      <c r="J47" s="138"/>
    </row>
    <row r="48" spans="1:10" ht="15.75" customHeight="1">
      <c r="A48" s="137"/>
      <c r="B48" s="137"/>
      <c r="C48" s="137"/>
      <c r="D48" s="137"/>
      <c r="E48" s="137"/>
      <c r="F48" s="137"/>
      <c r="G48" s="137"/>
      <c r="H48" s="137"/>
      <c r="I48" s="137"/>
      <c r="J48" s="138"/>
    </row>
    <row r="49" spans="1:10" ht="15.75" customHeight="1">
      <c r="A49" s="137"/>
      <c r="B49" s="137"/>
      <c r="C49" s="137"/>
      <c r="D49" s="137"/>
      <c r="E49" s="137"/>
      <c r="F49" s="137"/>
      <c r="G49" s="137"/>
      <c r="H49" s="137"/>
      <c r="I49" s="137"/>
      <c r="J49" s="138"/>
    </row>
    <row r="50" spans="1:10" ht="15.75" customHeight="1">
      <c r="A50" s="137"/>
      <c r="B50" s="137"/>
      <c r="C50" s="137"/>
      <c r="D50" s="137"/>
      <c r="E50" s="137"/>
      <c r="F50" s="137"/>
      <c r="G50" s="137"/>
      <c r="H50" s="137"/>
      <c r="I50" s="137"/>
      <c r="J50" s="138"/>
    </row>
    <row r="51" spans="1:10" ht="15.75" customHeight="1"/>
    <row r="52" spans="1:10" ht="15.75" customHeight="1"/>
    <row r="53" spans="1:10" ht="15.75" customHeight="1"/>
    <row r="54" spans="1:10" ht="15.75" customHeight="1"/>
    <row r="55" spans="1:10" ht="15.75" customHeight="1"/>
    <row r="56" spans="1:10" ht="15.75" customHeight="1"/>
    <row r="57" spans="1:10" ht="15.75" customHeight="1"/>
    <row r="58" spans="1:10" ht="15.75" customHeight="1"/>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30">
    <mergeCell ref="A2:I2"/>
    <mergeCell ref="D4:F4"/>
    <mergeCell ref="D10:G10"/>
    <mergeCell ref="D11:G11"/>
    <mergeCell ref="D12:G12"/>
    <mergeCell ref="D13:G13"/>
    <mergeCell ref="D14:G14"/>
    <mergeCell ref="D15:G15"/>
    <mergeCell ref="D16:G16"/>
    <mergeCell ref="D17:G17"/>
    <mergeCell ref="D18:G18"/>
    <mergeCell ref="D19:G19"/>
    <mergeCell ref="D20:G20"/>
    <mergeCell ref="D21:G21"/>
    <mergeCell ref="D33:F33"/>
    <mergeCell ref="D22:G22"/>
    <mergeCell ref="C23:H23"/>
    <mergeCell ref="D24:G24"/>
    <mergeCell ref="D25:G25"/>
    <mergeCell ref="D26:G26"/>
    <mergeCell ref="D27:G27"/>
    <mergeCell ref="D28:G28"/>
    <mergeCell ref="C35:F35"/>
    <mergeCell ref="D32:F32"/>
    <mergeCell ref="D30:F30"/>
    <mergeCell ref="G30:H30"/>
    <mergeCell ref="D31:F31"/>
    <mergeCell ref="G31:H31"/>
    <mergeCell ref="G32:H32"/>
    <mergeCell ref="G33:H33"/>
  </mergeCells>
  <pageMargins left="0.51181102362204722" right="0.5118110236220472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'DATA PESERTA DIDIK'!$D$6:$D50</xm:f>
          </x14:formula1>
          <xm:sqref>D4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ColWidth="14.42578125" defaultRowHeight="15" customHeight="1"/>
  <cols>
    <col min="1" max="1" width="3.7109375" customWidth="1"/>
    <col min="2" max="3" width="16.85546875" customWidth="1"/>
    <col min="4" max="4" width="37.5703125" customWidth="1"/>
    <col min="5" max="7" width="21.5703125" customWidth="1"/>
    <col min="8" max="8" width="4.5703125" customWidth="1"/>
    <col min="9" max="15" width="9.140625" customWidth="1"/>
  </cols>
  <sheetData>
    <row r="1" spans="1:15" ht="30.75" customHeight="1">
      <c r="A1" s="38"/>
      <c r="B1" s="39" t="s">
        <v>152</v>
      </c>
      <c r="C1" s="38"/>
      <c r="D1" s="38"/>
      <c r="E1" s="38"/>
      <c r="F1" s="38"/>
      <c r="G1" s="38"/>
      <c r="H1" s="38"/>
      <c r="I1" s="110"/>
      <c r="J1" s="110"/>
      <c r="K1" s="110"/>
      <c r="L1" s="110"/>
      <c r="M1" s="110"/>
      <c r="N1" s="110"/>
      <c r="O1" s="110"/>
    </row>
    <row r="2" spans="1:15" ht="12.75" customHeight="1">
      <c r="A2" s="38"/>
      <c r="B2" s="38"/>
      <c r="C2" s="38"/>
      <c r="D2" s="38"/>
      <c r="E2" s="38"/>
      <c r="F2" s="38"/>
      <c r="G2" s="38"/>
      <c r="H2" s="38"/>
      <c r="I2" s="110"/>
      <c r="J2" s="110"/>
      <c r="K2" s="110"/>
      <c r="L2" s="110"/>
      <c r="M2" s="110"/>
      <c r="N2" s="110"/>
      <c r="O2" s="110"/>
    </row>
    <row r="3" spans="1:15" ht="20.25" customHeight="1">
      <c r="A3" s="522" t="s">
        <v>271</v>
      </c>
      <c r="B3" s="522" t="s">
        <v>153</v>
      </c>
      <c r="C3" s="522" t="s">
        <v>154</v>
      </c>
      <c r="D3" s="522" t="s">
        <v>155</v>
      </c>
      <c r="E3" s="490" t="s">
        <v>171</v>
      </c>
      <c r="F3" s="486"/>
      <c r="G3" s="475"/>
      <c r="H3" s="38"/>
      <c r="I3" s="110"/>
      <c r="J3" s="110"/>
      <c r="K3" s="110"/>
      <c r="L3" s="110"/>
      <c r="M3" s="110"/>
      <c r="N3" s="110"/>
      <c r="O3" s="110"/>
    </row>
    <row r="4" spans="1:15" ht="12.75" customHeight="1">
      <c r="A4" s="482"/>
      <c r="B4" s="482"/>
      <c r="C4" s="482"/>
      <c r="D4" s="482"/>
      <c r="E4" s="476"/>
      <c r="F4" s="471"/>
      <c r="G4" s="472"/>
      <c r="H4" s="38"/>
      <c r="I4" s="110"/>
      <c r="J4" s="110"/>
      <c r="K4" s="110"/>
      <c r="L4" s="110"/>
      <c r="M4" s="110"/>
      <c r="N4" s="110"/>
      <c r="O4" s="110"/>
    </row>
    <row r="5" spans="1:15" ht="49.5" customHeight="1">
      <c r="A5" s="456"/>
      <c r="B5" s="456"/>
      <c r="C5" s="456"/>
      <c r="D5" s="456"/>
      <c r="E5" s="46" t="s">
        <v>272</v>
      </c>
      <c r="F5" s="46" t="s">
        <v>273</v>
      </c>
      <c r="G5" s="46" t="s">
        <v>274</v>
      </c>
      <c r="H5" s="38"/>
      <c r="I5" s="110"/>
      <c r="J5" s="110"/>
      <c r="K5" s="110"/>
      <c r="L5" s="110"/>
      <c r="M5" s="110"/>
      <c r="N5" s="110"/>
      <c r="O5" s="110"/>
    </row>
    <row r="6" spans="1:15" ht="20.25" customHeight="1">
      <c r="A6" s="47">
        <v>1</v>
      </c>
      <c r="B6" s="67">
        <f>'DATA PESERTA DIDIK'!B6</f>
        <v>1578</v>
      </c>
      <c r="C6" s="151" t="str">
        <f>'DATA PESERTA DIDIK'!C6</f>
        <v>0128605065</v>
      </c>
      <c r="D6" s="92" t="str">
        <f>'DATA PESERTA DIDIK'!D6</f>
        <v>ABID AQILA PRANAJA</v>
      </c>
      <c r="E6" s="60"/>
      <c r="F6" s="60"/>
      <c r="G6" s="61"/>
      <c r="H6" s="38"/>
      <c r="I6" s="110"/>
      <c r="J6" s="110"/>
      <c r="K6" s="110"/>
      <c r="L6" s="110"/>
      <c r="M6" s="110"/>
      <c r="N6" s="110"/>
      <c r="O6" s="110"/>
    </row>
    <row r="7" spans="1:15" ht="20.25" customHeight="1">
      <c r="A7" s="62">
        <v>2</v>
      </c>
      <c r="B7" s="67">
        <f>'DATA PESERTA DIDIK'!B16</f>
        <v>1606</v>
      </c>
      <c r="C7" s="151" t="str">
        <f>'DATA PESERTA DIDIK'!C16</f>
        <v>0128659375</v>
      </c>
      <c r="D7" s="92" t="str">
        <f>'DATA PESERTA DIDIK'!D16</f>
        <v>CHERYL FELICIA PUTRI</v>
      </c>
      <c r="E7" s="69"/>
      <c r="F7" s="69"/>
      <c r="G7" s="70"/>
      <c r="H7" s="38"/>
      <c r="I7" s="110"/>
      <c r="J7" s="110"/>
      <c r="K7" s="110"/>
      <c r="L7" s="110"/>
      <c r="M7" s="110"/>
      <c r="N7" s="110"/>
      <c r="O7" s="110"/>
    </row>
    <row r="8" spans="1:15" ht="20.25" customHeight="1">
      <c r="A8" s="62">
        <v>3</v>
      </c>
      <c r="B8" s="67">
        <f>'DATA PESERTA DIDIK'!B17</f>
        <v>1607</v>
      </c>
      <c r="C8" s="151" t="str">
        <f>'DATA PESERTA DIDIK'!C17</f>
        <v>3128393340</v>
      </c>
      <c r="D8" s="92" t="str">
        <f>'DATA PESERTA DIDIK'!D17</f>
        <v>CINTAKHANZA ARFINZA GHANIYYA</v>
      </c>
      <c r="E8" s="69"/>
      <c r="F8" s="69"/>
      <c r="G8" s="70"/>
      <c r="H8" s="38"/>
      <c r="I8" s="110"/>
      <c r="J8" s="110"/>
      <c r="K8" s="110"/>
      <c r="L8" s="110"/>
      <c r="M8" s="110"/>
      <c r="N8" s="110"/>
      <c r="O8" s="110"/>
    </row>
    <row r="9" spans="1:15" ht="20.25" customHeight="1">
      <c r="A9" s="62">
        <v>4</v>
      </c>
      <c r="B9" s="67">
        <f>'DATA PESERTA DIDIK'!B18</f>
        <v>1609</v>
      </c>
      <c r="C9" s="151" t="str">
        <f>'DATA PESERTA DIDIK'!C18</f>
        <v>0132518965</v>
      </c>
      <c r="D9" s="92" t="str">
        <f>'DATA PESERTA DIDIK'!D18</f>
        <v>DAFFA FAIRUZ HIDAYANTO</v>
      </c>
      <c r="E9" s="69"/>
      <c r="F9" s="69"/>
      <c r="G9" s="70"/>
      <c r="H9" s="38"/>
      <c r="I9" s="110"/>
      <c r="J9" s="110"/>
      <c r="K9" s="110"/>
      <c r="L9" s="110"/>
      <c r="M9" s="110"/>
      <c r="N9" s="110"/>
      <c r="O9" s="110"/>
    </row>
    <row r="10" spans="1:15" ht="20.25" customHeight="1">
      <c r="A10" s="62">
        <v>5</v>
      </c>
      <c r="B10" s="67">
        <f>'DATA PESERTA DIDIK'!B19</f>
        <v>1610</v>
      </c>
      <c r="C10" s="151" t="str">
        <f>'DATA PESERTA DIDIK'!C19</f>
        <v>0134305843</v>
      </c>
      <c r="D10" s="92" t="str">
        <f>'DATA PESERTA DIDIK'!D19</f>
        <v>DAFFA NAUFAL ALFARIL</v>
      </c>
      <c r="E10" s="69"/>
      <c r="F10" s="69"/>
      <c r="G10" s="70"/>
      <c r="H10" s="38"/>
      <c r="I10" s="110"/>
      <c r="J10" s="110"/>
      <c r="K10" s="110"/>
      <c r="L10" s="110"/>
      <c r="M10" s="110"/>
      <c r="N10" s="110"/>
      <c r="O10" s="110"/>
    </row>
    <row r="11" spans="1:15" ht="20.25" customHeight="1">
      <c r="A11" s="62">
        <v>6</v>
      </c>
      <c r="B11" s="67">
        <f>'DATA PESERTA DIDIK'!B20</f>
        <v>1618</v>
      </c>
      <c r="C11" s="151" t="str">
        <f>'DATA PESERTA DIDIK'!C20</f>
        <v>0136037081</v>
      </c>
      <c r="D11" s="92" t="str">
        <f>'DATA PESERTA DIDIK'!D20</f>
        <v>DYAN ADHITAMA CATUR RIADY</v>
      </c>
      <c r="E11" s="69"/>
      <c r="F11" s="69"/>
      <c r="G11" s="70"/>
      <c r="H11" s="38"/>
      <c r="I11" s="110"/>
      <c r="J11" s="110"/>
      <c r="K11" s="110"/>
      <c r="L11" s="110"/>
      <c r="M11" s="110"/>
      <c r="N11" s="110"/>
      <c r="O11" s="110"/>
    </row>
    <row r="12" spans="1:15" ht="20.25" customHeight="1">
      <c r="A12" s="62"/>
      <c r="B12" s="67">
        <f>'DATA PESERTA DIDIK'!B21</f>
        <v>1628</v>
      </c>
      <c r="C12" s="151" t="str">
        <f>'DATA PESERTA DIDIK'!C21</f>
        <v>0131843528</v>
      </c>
      <c r="D12" s="92" t="str">
        <f>'DATA PESERTA DIDIK'!D21</f>
        <v>GENDHIS KINANTI TALITHA HERNADI</v>
      </c>
      <c r="E12" s="69"/>
      <c r="F12" s="69"/>
      <c r="G12" s="70"/>
      <c r="H12" s="38"/>
      <c r="I12" s="110"/>
      <c r="J12" s="110"/>
      <c r="K12" s="110"/>
      <c r="L12" s="110"/>
      <c r="M12" s="110"/>
      <c r="N12" s="110"/>
      <c r="O12" s="110"/>
    </row>
    <row r="13" spans="1:15" ht="20.25" customHeight="1">
      <c r="A13" s="62"/>
      <c r="B13" s="67">
        <f>'DATA PESERTA DIDIK'!B22</f>
        <v>1629</v>
      </c>
      <c r="C13" s="151" t="str">
        <f>'DATA PESERTA DIDIK'!C22</f>
        <v>0135353126</v>
      </c>
      <c r="D13" s="92" t="str">
        <f>'DATA PESERTA DIDIK'!D22</f>
        <v>HANAN TAQI AFLAHA</v>
      </c>
      <c r="E13" s="69"/>
      <c r="F13" s="69"/>
      <c r="G13" s="70"/>
      <c r="H13" s="38"/>
      <c r="I13" s="110"/>
      <c r="J13" s="110"/>
      <c r="K13" s="110"/>
      <c r="L13" s="110"/>
      <c r="M13" s="110"/>
      <c r="N13" s="110"/>
      <c r="O13" s="110"/>
    </row>
    <row r="14" spans="1:15" ht="20.25" customHeight="1">
      <c r="A14" s="62"/>
      <c r="B14" s="67">
        <f>'DATA PESERTA DIDIK'!B23</f>
        <v>1632</v>
      </c>
      <c r="C14" s="151" t="str">
        <f>'DATA PESERTA DIDIK'!C23</f>
        <v>0134256843</v>
      </c>
      <c r="D14" s="92" t="str">
        <f>'DATA PESERTA DIDIK'!D23</f>
        <v>ILLONA JIHAN AL SYAURABBANI</v>
      </c>
      <c r="E14" s="69"/>
      <c r="F14" s="69"/>
      <c r="G14" s="70"/>
      <c r="H14" s="38"/>
      <c r="I14" s="110"/>
      <c r="J14" s="110"/>
      <c r="K14" s="110"/>
      <c r="L14" s="110"/>
      <c r="M14" s="110"/>
      <c r="N14" s="110"/>
      <c r="O14" s="110"/>
    </row>
    <row r="15" spans="1:15" ht="20.25" customHeight="1">
      <c r="A15" s="62"/>
      <c r="B15" s="67">
        <f>'DATA PESERTA DIDIK'!B24</f>
        <v>1638</v>
      </c>
      <c r="C15" s="151" t="str">
        <f>'DATA PESERTA DIDIK'!C24</f>
        <v>3138345459</v>
      </c>
      <c r="D15" s="92" t="str">
        <f>'DATA PESERTA DIDIK'!D24</f>
        <v>LATISHA MEIRA AZIZAHRA</v>
      </c>
      <c r="E15" s="69"/>
      <c r="F15" s="69"/>
      <c r="G15" s="70"/>
      <c r="H15" s="38"/>
      <c r="I15" s="110"/>
      <c r="J15" s="110"/>
      <c r="K15" s="110"/>
      <c r="L15" s="110"/>
      <c r="M15" s="110"/>
      <c r="N15" s="110"/>
      <c r="O15" s="110"/>
    </row>
    <row r="16" spans="1:15" ht="20.25" customHeight="1">
      <c r="A16" s="62"/>
      <c r="B16" s="67">
        <f>'DATA PESERTA DIDIK'!B25</f>
        <v>1645</v>
      </c>
      <c r="C16" s="151" t="str">
        <f>'DATA PESERTA DIDIK'!C25</f>
        <v>0126522081</v>
      </c>
      <c r="D16" s="92" t="str">
        <f>'DATA PESERTA DIDIK'!D25</f>
        <v>MUHAMMAD ANANTA AESAR NAIL</v>
      </c>
      <c r="E16" s="69"/>
      <c r="F16" s="69"/>
      <c r="G16" s="70"/>
      <c r="H16" s="38"/>
      <c r="I16" s="110"/>
      <c r="J16" s="110"/>
      <c r="K16" s="110"/>
      <c r="L16" s="110"/>
      <c r="M16" s="110"/>
      <c r="N16" s="110"/>
      <c r="O16" s="110"/>
    </row>
    <row r="17" spans="1:15" ht="20.25" customHeight="1">
      <c r="A17" s="62"/>
      <c r="B17" s="67">
        <f>'DATA PESERTA DIDIK'!B26</f>
        <v>1647</v>
      </c>
      <c r="C17" s="151" t="str">
        <f>'DATA PESERTA DIDIK'!C26</f>
        <v>0119631759</v>
      </c>
      <c r="D17" s="92" t="str">
        <f>'DATA PESERTA DIDIK'!D26</f>
        <v>MUHAMMAD FAREZKY IMANULLAH</v>
      </c>
      <c r="E17" s="69"/>
      <c r="F17" s="69"/>
      <c r="G17" s="70"/>
      <c r="H17" s="38"/>
      <c r="I17" s="110"/>
      <c r="J17" s="110"/>
      <c r="K17" s="110"/>
      <c r="L17" s="110"/>
      <c r="M17" s="110"/>
      <c r="N17" s="110"/>
      <c r="O17" s="110"/>
    </row>
    <row r="18" spans="1:15" ht="20.25" customHeight="1">
      <c r="A18" s="62"/>
      <c r="B18" s="67">
        <f>'DATA PESERTA DIDIK'!B27</f>
        <v>1649</v>
      </c>
      <c r="C18" s="151" t="str">
        <f>'DATA PESERTA DIDIK'!C27</f>
        <v>3136870908</v>
      </c>
      <c r="D18" s="92" t="str">
        <f>'DATA PESERTA DIDIK'!D27</f>
        <v>MUHAMMAD HAFIDZ RAFI RACHMAN</v>
      </c>
      <c r="E18" s="69"/>
      <c r="F18" s="69"/>
      <c r="G18" s="70"/>
      <c r="H18" s="38"/>
      <c r="I18" s="110"/>
      <c r="J18" s="110"/>
      <c r="K18" s="110"/>
      <c r="L18" s="110"/>
      <c r="M18" s="110"/>
      <c r="N18" s="110"/>
      <c r="O18" s="110"/>
    </row>
    <row r="19" spans="1:15" ht="20.25" customHeight="1">
      <c r="A19" s="62"/>
      <c r="B19" s="67">
        <f>'DATA PESERTA DIDIK'!B28</f>
        <v>1657</v>
      </c>
      <c r="C19" s="151" t="str">
        <f>'DATA PESERTA DIDIK'!C28</f>
        <v>0132518965</v>
      </c>
      <c r="D19" s="92" t="str">
        <f>'DATA PESERTA DIDIK'!D28</f>
        <v>MUHAMMAD RAJASTA ANDISA KRISNATAMA</v>
      </c>
      <c r="E19" s="69"/>
      <c r="F19" s="69"/>
      <c r="G19" s="70"/>
      <c r="H19" s="38"/>
      <c r="I19" s="110"/>
      <c r="J19" s="110"/>
      <c r="K19" s="110"/>
      <c r="L19" s="110"/>
      <c r="M19" s="110"/>
      <c r="N19" s="110"/>
      <c r="O19" s="110"/>
    </row>
    <row r="20" spans="1:15" ht="20.25" customHeight="1">
      <c r="A20" s="62"/>
      <c r="B20" s="67">
        <f>'DATA PESERTA DIDIK'!B29</f>
        <v>1658</v>
      </c>
      <c r="C20" s="151" t="str">
        <f>'DATA PESERTA DIDIK'!C29</f>
        <v>0133897806</v>
      </c>
      <c r="D20" s="92" t="str">
        <f>'DATA PESERTA DIDIK'!D29</f>
        <v>MUHAMMAD SABIAN ELDEN LAKSANA</v>
      </c>
      <c r="E20" s="69"/>
      <c r="F20" s="69"/>
      <c r="G20" s="70"/>
      <c r="H20" s="38"/>
      <c r="I20" s="110"/>
      <c r="J20" s="110"/>
      <c r="K20" s="110"/>
      <c r="L20" s="110"/>
      <c r="M20" s="110"/>
      <c r="N20" s="110"/>
      <c r="O20" s="110"/>
    </row>
    <row r="21" spans="1:15" ht="20.25" customHeight="1">
      <c r="A21" s="62"/>
      <c r="B21" s="67">
        <f>'DATA PESERTA DIDIK'!B30</f>
        <v>1664</v>
      </c>
      <c r="C21" s="151" t="str">
        <f>'DATA PESERTA DIDIK'!C30</f>
        <v>0136548072</v>
      </c>
      <c r="D21" s="92" t="str">
        <f>'DATA PESERTA DIDIK'!D30</f>
        <v>NARENDRA AZKA RAMADHAN</v>
      </c>
      <c r="E21" s="69"/>
      <c r="F21" s="69"/>
      <c r="G21" s="70"/>
      <c r="H21" s="38"/>
      <c r="I21" s="110"/>
      <c r="J21" s="110"/>
      <c r="K21" s="110"/>
      <c r="L21" s="110"/>
      <c r="M21" s="110"/>
      <c r="N21" s="110"/>
      <c r="O21" s="110"/>
    </row>
    <row r="22" spans="1:15" ht="20.25" customHeight="1">
      <c r="A22" s="62"/>
      <c r="B22" s="67">
        <f>'DATA PESERTA DIDIK'!B31</f>
        <v>1666</v>
      </c>
      <c r="C22" s="151" t="str">
        <f>'DATA PESERTA DIDIK'!C31</f>
        <v>0124270463</v>
      </c>
      <c r="D22" s="92" t="str">
        <f>'DATA PESERTA DIDIK'!D31</f>
        <v>NAUFAL IHSAN HAWARI</v>
      </c>
      <c r="E22" s="69"/>
      <c r="F22" s="69"/>
      <c r="G22" s="70"/>
      <c r="H22" s="38"/>
      <c r="I22" s="110"/>
      <c r="J22" s="110"/>
      <c r="K22" s="110"/>
      <c r="L22" s="110"/>
      <c r="M22" s="110"/>
      <c r="N22" s="110"/>
      <c r="O22" s="110"/>
    </row>
    <row r="23" spans="1:15" ht="20.25" customHeight="1">
      <c r="A23" s="62"/>
      <c r="B23" s="67">
        <f>'DATA PESERTA DIDIK'!B32</f>
        <v>1683</v>
      </c>
      <c r="C23" s="151" t="str">
        <f>'DATA PESERTA DIDIK'!C32</f>
        <v>0138068020</v>
      </c>
      <c r="D23" s="92" t="str">
        <f>'DATA PESERTA DIDIK'!D32</f>
        <v>SULTAN ATHALA DAVILLIO JAYANEGARA</v>
      </c>
      <c r="E23" s="69"/>
      <c r="F23" s="69"/>
      <c r="G23" s="70"/>
      <c r="H23" s="38"/>
      <c r="I23" s="110"/>
      <c r="J23" s="110"/>
      <c r="K23" s="110"/>
      <c r="L23" s="110"/>
      <c r="M23" s="110"/>
      <c r="N23" s="110"/>
      <c r="O23" s="110"/>
    </row>
    <row r="24" spans="1:15" ht="20.25" customHeight="1">
      <c r="A24" s="62"/>
      <c r="B24" s="67">
        <f>'DATA PESERTA DIDIK'!B33</f>
        <v>1684</v>
      </c>
      <c r="C24" s="151" t="str">
        <f>'DATA PESERTA DIDIK'!C33</f>
        <v>0124061392</v>
      </c>
      <c r="D24" s="92" t="str">
        <f>'DATA PESERTA DIDIK'!D33</f>
        <v>SYIFA AZZAHRA RAHMANIA</v>
      </c>
      <c r="E24" s="69"/>
      <c r="F24" s="69"/>
      <c r="G24" s="70"/>
      <c r="H24" s="38"/>
      <c r="I24" s="110"/>
      <c r="J24" s="110"/>
      <c r="K24" s="110"/>
      <c r="L24" s="110"/>
      <c r="M24" s="110"/>
      <c r="N24" s="110"/>
      <c r="O24" s="110"/>
    </row>
    <row r="25" spans="1:15" ht="20.25" customHeight="1">
      <c r="A25" s="62"/>
      <c r="B25" s="67">
        <f>'DATA PESERTA DIDIK'!B34</f>
        <v>1691</v>
      </c>
      <c r="C25" s="151" t="str">
        <f>'DATA PESERTA DIDIK'!C34</f>
        <v>0135758463</v>
      </c>
      <c r="D25" s="92" t="str">
        <f>'DATA PESERTA DIDIK'!D34</f>
        <v>ZERINA RAZEETA SHANUM</v>
      </c>
      <c r="E25" s="69"/>
      <c r="F25" s="69"/>
      <c r="G25" s="70"/>
      <c r="H25" s="38"/>
      <c r="I25" s="110"/>
      <c r="J25" s="110"/>
      <c r="K25" s="110"/>
      <c r="L25" s="110"/>
      <c r="M25" s="110"/>
      <c r="N25" s="110"/>
      <c r="O25" s="110"/>
    </row>
    <row r="26" spans="1:15" ht="20.25" customHeight="1">
      <c r="A26" s="62"/>
      <c r="B26" s="67">
        <f>'DATA PESERTA DIDIK'!B35</f>
        <v>1840</v>
      </c>
      <c r="C26" s="151" t="str">
        <f>'DATA PESERTA DIDIK'!C35</f>
        <v>0138900289</v>
      </c>
      <c r="D26" s="92" t="str">
        <f>'DATA PESERTA DIDIK'!D35</f>
        <v>ANAYRA TALITHA AZZAHRA</v>
      </c>
      <c r="E26" s="69"/>
      <c r="F26" s="69"/>
      <c r="G26" s="70"/>
      <c r="H26" s="38"/>
      <c r="I26" s="110"/>
      <c r="J26" s="110"/>
      <c r="K26" s="110"/>
      <c r="L26" s="110"/>
      <c r="M26" s="110"/>
      <c r="N26" s="110"/>
      <c r="O26" s="110"/>
    </row>
    <row r="27" spans="1:15" ht="20.25" customHeight="1">
      <c r="A27" s="62"/>
      <c r="B27" s="67">
        <f>'DATA PESERTA DIDIK'!B36</f>
        <v>1846</v>
      </c>
      <c r="C27" s="151" t="str">
        <f>'DATA PESERTA DIDIK'!C36</f>
        <v>0131546855</v>
      </c>
      <c r="D27" s="92" t="str">
        <f>'DATA PESERTA DIDIK'!D36</f>
        <v>VARIO RAUF WILUTOMO</v>
      </c>
      <c r="E27" s="69"/>
      <c r="F27" s="69"/>
      <c r="G27" s="70"/>
      <c r="H27" s="38"/>
      <c r="I27" s="110"/>
      <c r="J27" s="110"/>
      <c r="K27" s="110"/>
      <c r="L27" s="110"/>
      <c r="M27" s="110"/>
      <c r="N27" s="110"/>
      <c r="O27" s="110"/>
    </row>
    <row r="28" spans="1:15" ht="20.25" customHeight="1">
      <c r="A28" s="62"/>
      <c r="B28" s="67">
        <f>'DATA PESERTA DIDIK'!B37</f>
        <v>2154</v>
      </c>
      <c r="C28" s="151" t="str">
        <f>'DATA PESERTA DIDIK'!C37</f>
        <v>0139379420</v>
      </c>
      <c r="D28" s="92" t="str">
        <f>'DATA PESERTA DIDIK'!D37</f>
        <v>BERLIANTI QAIRINA WIGATI CANDRA</v>
      </c>
      <c r="E28" s="69"/>
      <c r="F28" s="69"/>
      <c r="G28" s="70"/>
      <c r="H28" s="38"/>
      <c r="I28" s="110"/>
      <c r="J28" s="110"/>
      <c r="K28" s="110"/>
      <c r="L28" s="110"/>
      <c r="M28" s="110"/>
      <c r="N28" s="110"/>
      <c r="O28" s="110"/>
    </row>
    <row r="29" spans="1:15" ht="20.25" customHeight="1">
      <c r="A29" s="62"/>
      <c r="B29" s="67">
        <f>'DATA PESERTA DIDIK'!B38</f>
        <v>0</v>
      </c>
      <c r="C29" s="151">
        <f>'DATA PESERTA DIDIK'!C38</f>
        <v>0</v>
      </c>
      <c r="D29" s="92">
        <f>'DATA PESERTA DIDIK'!D38</f>
        <v>0</v>
      </c>
      <c r="E29" s="69"/>
      <c r="F29" s="69"/>
      <c r="G29" s="70"/>
      <c r="H29" s="38"/>
      <c r="I29" s="110"/>
      <c r="J29" s="110"/>
      <c r="K29" s="110"/>
      <c r="L29" s="110"/>
      <c r="M29" s="110"/>
      <c r="N29" s="110"/>
      <c r="O29" s="110"/>
    </row>
    <row r="30" spans="1:15" ht="20.25" customHeight="1">
      <c r="A30" s="62"/>
      <c r="B30" s="67">
        <f>'DATA PESERTA DIDIK'!B39</f>
        <v>0</v>
      </c>
      <c r="C30" s="151">
        <f>'DATA PESERTA DIDIK'!C39</f>
        <v>0</v>
      </c>
      <c r="D30" s="92">
        <f>'DATA PESERTA DIDIK'!D39</f>
        <v>0</v>
      </c>
      <c r="E30" s="69"/>
      <c r="F30" s="69"/>
      <c r="G30" s="70"/>
      <c r="H30" s="38"/>
      <c r="I30" s="110"/>
      <c r="J30" s="110"/>
      <c r="K30" s="110"/>
      <c r="L30" s="110"/>
      <c r="M30" s="110"/>
      <c r="N30" s="110"/>
      <c r="O30" s="110"/>
    </row>
    <row r="31" spans="1:15" ht="20.25" customHeight="1">
      <c r="A31" s="62"/>
      <c r="B31" s="67">
        <f>'DATA PESERTA DIDIK'!B40</f>
        <v>0</v>
      </c>
      <c r="C31" s="151">
        <f>'DATA PESERTA DIDIK'!C40</f>
        <v>0</v>
      </c>
      <c r="D31" s="92">
        <f>'DATA PESERTA DIDIK'!D40</f>
        <v>0</v>
      </c>
      <c r="E31" s="69"/>
      <c r="F31" s="69"/>
      <c r="G31" s="70"/>
      <c r="H31" s="38"/>
      <c r="I31" s="110"/>
      <c r="J31" s="110"/>
      <c r="K31" s="110"/>
      <c r="L31" s="110"/>
      <c r="M31" s="110"/>
      <c r="N31" s="110"/>
      <c r="O31" s="110"/>
    </row>
    <row r="32" spans="1:15" ht="20.25" customHeight="1">
      <c r="A32" s="62"/>
      <c r="B32" s="67">
        <f>'DATA PESERTA DIDIK'!B41</f>
        <v>0</v>
      </c>
      <c r="C32" s="151">
        <f>'DATA PESERTA DIDIK'!C41</f>
        <v>0</v>
      </c>
      <c r="D32" s="92">
        <f>'DATA PESERTA DIDIK'!D41</f>
        <v>0</v>
      </c>
      <c r="E32" s="69"/>
      <c r="F32" s="69"/>
      <c r="G32" s="70"/>
      <c r="H32" s="38"/>
      <c r="I32" s="110"/>
      <c r="J32" s="110"/>
      <c r="K32" s="110"/>
      <c r="L32" s="110"/>
      <c r="M32" s="110"/>
      <c r="N32" s="110"/>
      <c r="O32" s="110"/>
    </row>
    <row r="33" spans="1:15" ht="20.25" customHeight="1">
      <c r="A33" s="62"/>
      <c r="B33" s="67">
        <f>'DATA PESERTA DIDIK'!B42</f>
        <v>0</v>
      </c>
      <c r="C33" s="151">
        <f>'DATA PESERTA DIDIK'!C42</f>
        <v>0</v>
      </c>
      <c r="D33" s="92">
        <f>'DATA PESERTA DIDIK'!D42</f>
        <v>0</v>
      </c>
      <c r="E33" s="69"/>
      <c r="F33" s="69"/>
      <c r="G33" s="70"/>
      <c r="H33" s="38"/>
      <c r="I33" s="110"/>
      <c r="J33" s="110"/>
      <c r="K33" s="110"/>
      <c r="L33" s="110"/>
      <c r="M33" s="110"/>
      <c r="N33" s="110"/>
      <c r="O33" s="110"/>
    </row>
    <row r="34" spans="1:15" ht="20.25" customHeight="1">
      <c r="A34" s="62"/>
      <c r="B34" s="67">
        <f>'DATA PESERTA DIDIK'!B43</f>
        <v>0</v>
      </c>
      <c r="C34" s="151">
        <f>'DATA PESERTA DIDIK'!C43</f>
        <v>0</v>
      </c>
      <c r="D34" s="92">
        <f>'DATA PESERTA DIDIK'!D43</f>
        <v>0</v>
      </c>
      <c r="E34" s="69"/>
      <c r="F34" s="69"/>
      <c r="G34" s="70"/>
      <c r="H34" s="38"/>
      <c r="I34" s="110"/>
      <c r="J34" s="110"/>
      <c r="K34" s="110"/>
      <c r="L34" s="110"/>
      <c r="M34" s="110"/>
      <c r="N34" s="110"/>
      <c r="O34" s="110"/>
    </row>
    <row r="35" spans="1:15" ht="20.25" customHeight="1">
      <c r="A35" s="62"/>
      <c r="B35" s="67">
        <f>'DATA PESERTA DIDIK'!B44</f>
        <v>0</v>
      </c>
      <c r="C35" s="151">
        <f>'DATA PESERTA DIDIK'!C44</f>
        <v>0</v>
      </c>
      <c r="D35" s="92">
        <f>'DATA PESERTA DIDIK'!D44</f>
        <v>0</v>
      </c>
      <c r="E35" s="69"/>
      <c r="F35" s="69"/>
      <c r="G35" s="70"/>
      <c r="H35" s="38"/>
      <c r="I35" s="110"/>
      <c r="J35" s="110"/>
      <c r="K35" s="110"/>
      <c r="L35" s="110"/>
      <c r="M35" s="110"/>
      <c r="N35" s="110"/>
      <c r="O35" s="110"/>
    </row>
    <row r="36" spans="1:15" ht="20.25" customHeight="1">
      <c r="A36" s="62"/>
      <c r="B36" s="67">
        <f>'DATA PESERTA DIDIK'!B45</f>
        <v>0</v>
      </c>
      <c r="C36" s="151">
        <f>'DATA PESERTA DIDIK'!C45</f>
        <v>0</v>
      </c>
      <c r="D36" s="92">
        <f>'DATA PESERTA DIDIK'!D45</f>
        <v>0</v>
      </c>
      <c r="E36" s="69"/>
      <c r="F36" s="69"/>
      <c r="G36" s="70"/>
      <c r="H36" s="38"/>
      <c r="I36" s="110"/>
      <c r="J36" s="110"/>
      <c r="K36" s="110"/>
      <c r="L36" s="110"/>
      <c r="M36" s="110"/>
      <c r="N36" s="110"/>
      <c r="O36" s="110"/>
    </row>
    <row r="37" spans="1:15" ht="20.25" customHeight="1">
      <c r="A37" s="62"/>
      <c r="B37" s="67">
        <f>'DATA PESERTA DIDIK'!B46</f>
        <v>0</v>
      </c>
      <c r="C37" s="151">
        <f>'DATA PESERTA DIDIK'!C46</f>
        <v>0</v>
      </c>
      <c r="D37" s="92">
        <f>'DATA PESERTA DIDIK'!D46</f>
        <v>0</v>
      </c>
      <c r="E37" s="69"/>
      <c r="F37" s="69"/>
      <c r="G37" s="70"/>
      <c r="H37" s="38"/>
      <c r="I37" s="110"/>
      <c r="J37" s="110"/>
      <c r="K37" s="110"/>
      <c r="L37" s="110"/>
      <c r="M37" s="110"/>
      <c r="N37" s="110"/>
      <c r="O37" s="110"/>
    </row>
    <row r="38" spans="1:15" ht="20.25" customHeight="1">
      <c r="A38" s="62"/>
      <c r="B38" s="67">
        <f>'DATA PESERTA DIDIK'!B47</f>
        <v>0</v>
      </c>
      <c r="C38" s="151">
        <f>'DATA PESERTA DIDIK'!C47</f>
        <v>0</v>
      </c>
      <c r="D38" s="92">
        <f>'DATA PESERTA DIDIK'!D47</f>
        <v>0</v>
      </c>
      <c r="E38" s="69"/>
      <c r="F38" s="69"/>
      <c r="G38" s="70"/>
      <c r="H38" s="38"/>
      <c r="I38" s="110"/>
      <c r="J38" s="110"/>
      <c r="K38" s="110"/>
      <c r="L38" s="110"/>
      <c r="M38" s="110"/>
      <c r="N38" s="110"/>
      <c r="O38" s="110"/>
    </row>
    <row r="39" spans="1:15" ht="20.25" customHeight="1">
      <c r="A39" s="62"/>
      <c r="B39" s="67" t="e">
        <f t="shared" ref="B39:D39" si="0">#REF!</f>
        <v>#REF!</v>
      </c>
      <c r="C39" s="67" t="e">
        <f t="shared" si="0"/>
        <v>#REF!</v>
      </c>
      <c r="D39" s="92" t="e">
        <f t="shared" si="0"/>
        <v>#REF!</v>
      </c>
      <c r="E39" s="69"/>
      <c r="F39" s="69"/>
      <c r="G39" s="70"/>
      <c r="H39" s="38"/>
      <c r="I39" s="110"/>
      <c r="J39" s="110"/>
      <c r="K39" s="110"/>
      <c r="L39" s="110"/>
      <c r="M39" s="110"/>
      <c r="N39" s="110"/>
      <c r="O39" s="110"/>
    </row>
    <row r="40" spans="1:15" ht="20.25" customHeight="1">
      <c r="A40" s="62"/>
      <c r="B40" s="67" t="e">
        <f t="shared" ref="B40:D40" si="1">#REF!</f>
        <v>#REF!</v>
      </c>
      <c r="C40" s="67" t="e">
        <f t="shared" si="1"/>
        <v>#REF!</v>
      </c>
      <c r="D40" s="92" t="e">
        <f t="shared" si="1"/>
        <v>#REF!</v>
      </c>
      <c r="E40" s="69"/>
      <c r="F40" s="69"/>
      <c r="G40" s="70"/>
      <c r="H40" s="38"/>
      <c r="I40" s="110"/>
      <c r="J40" s="110"/>
      <c r="K40" s="110"/>
      <c r="L40" s="110"/>
      <c r="M40" s="110"/>
      <c r="N40" s="110"/>
      <c r="O40" s="110"/>
    </row>
    <row r="41" spans="1:15" ht="20.25" customHeight="1">
      <c r="A41" s="62"/>
      <c r="B41" s="67" t="e">
        <f t="shared" ref="B41:D41" si="2">#REF!</f>
        <v>#REF!</v>
      </c>
      <c r="C41" s="67" t="e">
        <f t="shared" si="2"/>
        <v>#REF!</v>
      </c>
      <c r="D41" s="92" t="e">
        <f t="shared" si="2"/>
        <v>#REF!</v>
      </c>
      <c r="E41" s="69"/>
      <c r="F41" s="69"/>
      <c r="G41" s="70"/>
      <c r="H41" s="38"/>
      <c r="I41" s="110"/>
      <c r="J41" s="110"/>
      <c r="K41" s="110"/>
      <c r="L41" s="110"/>
      <c r="M41" s="110"/>
      <c r="N41" s="110"/>
      <c r="O41" s="110"/>
    </row>
    <row r="42" spans="1:15" ht="20.25" customHeight="1">
      <c r="A42" s="62"/>
      <c r="B42" s="67" t="e">
        <f t="shared" ref="B42:D42" si="3">#REF!</f>
        <v>#REF!</v>
      </c>
      <c r="C42" s="67" t="e">
        <f t="shared" si="3"/>
        <v>#REF!</v>
      </c>
      <c r="D42" s="92" t="e">
        <f t="shared" si="3"/>
        <v>#REF!</v>
      </c>
      <c r="E42" s="69"/>
      <c r="F42" s="69"/>
      <c r="G42" s="70"/>
      <c r="H42" s="38"/>
      <c r="I42" s="110"/>
      <c r="J42" s="110"/>
      <c r="K42" s="110"/>
      <c r="L42" s="110"/>
      <c r="M42" s="110"/>
      <c r="N42" s="110"/>
      <c r="O42" s="110"/>
    </row>
    <row r="43" spans="1:15" ht="20.25" customHeight="1">
      <c r="A43" s="62"/>
      <c r="B43" s="67" t="e">
        <f t="shared" ref="B43:D43" si="4">#REF!</f>
        <v>#REF!</v>
      </c>
      <c r="C43" s="67" t="e">
        <f t="shared" si="4"/>
        <v>#REF!</v>
      </c>
      <c r="D43" s="92" t="e">
        <f t="shared" si="4"/>
        <v>#REF!</v>
      </c>
      <c r="E43" s="69"/>
      <c r="F43" s="69"/>
      <c r="G43" s="70"/>
      <c r="H43" s="38"/>
      <c r="I43" s="110"/>
      <c r="J43" s="110"/>
      <c r="K43" s="110"/>
      <c r="L43" s="110"/>
      <c r="M43" s="110"/>
      <c r="N43" s="110"/>
      <c r="O43" s="110"/>
    </row>
    <row r="44" spans="1:15" ht="20.25" customHeight="1">
      <c r="A44" s="62"/>
      <c r="B44" s="67" t="e">
        <f t="shared" ref="B44:D44" si="5">#REF!</f>
        <v>#REF!</v>
      </c>
      <c r="C44" s="67" t="e">
        <f t="shared" si="5"/>
        <v>#REF!</v>
      </c>
      <c r="D44" s="92" t="e">
        <f t="shared" si="5"/>
        <v>#REF!</v>
      </c>
      <c r="E44" s="69"/>
      <c r="F44" s="69"/>
      <c r="G44" s="70"/>
      <c r="H44" s="38"/>
      <c r="I44" s="110"/>
      <c r="J44" s="110"/>
      <c r="K44" s="110"/>
      <c r="L44" s="110"/>
      <c r="M44" s="110"/>
      <c r="N44" s="110"/>
      <c r="O44" s="110"/>
    </row>
    <row r="45" spans="1:15" ht="20.25" customHeight="1">
      <c r="A45" s="62"/>
      <c r="B45" s="90" t="e">
        <f t="shared" ref="B45:D45" si="6">#REF!</f>
        <v>#REF!</v>
      </c>
      <c r="C45" s="67" t="e">
        <f t="shared" si="6"/>
        <v>#REF!</v>
      </c>
      <c r="D45" s="92" t="e">
        <f t="shared" si="6"/>
        <v>#REF!</v>
      </c>
      <c r="E45" s="69"/>
      <c r="F45" s="69"/>
      <c r="G45" s="70"/>
      <c r="H45" s="38"/>
      <c r="I45" s="110"/>
      <c r="J45" s="110"/>
      <c r="K45" s="110"/>
      <c r="L45" s="110"/>
      <c r="M45" s="110"/>
      <c r="N45" s="110"/>
      <c r="O45" s="110"/>
    </row>
    <row r="46" spans="1:15" ht="20.25" customHeight="1">
      <c r="A46" s="62"/>
      <c r="B46" s="90" t="e">
        <f t="shared" ref="B46:D46" si="7">#REF!</f>
        <v>#REF!</v>
      </c>
      <c r="C46" s="67" t="e">
        <f t="shared" si="7"/>
        <v>#REF!</v>
      </c>
      <c r="D46" s="92" t="e">
        <f t="shared" si="7"/>
        <v>#REF!</v>
      </c>
      <c r="E46" s="69"/>
      <c r="F46" s="69"/>
      <c r="G46" s="70"/>
      <c r="H46" s="38"/>
      <c r="I46" s="110"/>
      <c r="J46" s="110"/>
      <c r="K46" s="110"/>
      <c r="L46" s="110"/>
      <c r="M46" s="110"/>
      <c r="N46" s="110"/>
      <c r="O46" s="110"/>
    </row>
    <row r="47" spans="1:15" ht="20.25" customHeight="1">
      <c r="A47" s="62"/>
      <c r="B47" s="90" t="e">
        <f t="shared" ref="B47:D47" si="8">#REF!</f>
        <v>#REF!</v>
      </c>
      <c r="C47" s="67" t="e">
        <f t="shared" si="8"/>
        <v>#REF!</v>
      </c>
      <c r="D47" s="92" t="e">
        <f t="shared" si="8"/>
        <v>#REF!</v>
      </c>
      <c r="E47" s="69"/>
      <c r="F47" s="69"/>
      <c r="G47" s="70"/>
      <c r="H47" s="38"/>
      <c r="I47" s="110"/>
      <c r="J47" s="110"/>
      <c r="K47" s="110"/>
      <c r="L47" s="110"/>
      <c r="M47" s="110"/>
      <c r="N47" s="110"/>
      <c r="O47" s="110"/>
    </row>
    <row r="48" spans="1:15" ht="20.25" customHeight="1">
      <c r="A48" s="62"/>
      <c r="B48" s="90">
        <f>'DATA PESERTA DIDIK'!B48</f>
        <v>0</v>
      </c>
      <c r="C48" s="67">
        <f>'DATA PESERTA DIDIK'!C48</f>
        <v>0</v>
      </c>
      <c r="D48" s="92">
        <f>'DATA PESERTA DIDIK'!D48</f>
        <v>0</v>
      </c>
      <c r="E48" s="69"/>
      <c r="F48" s="69"/>
      <c r="G48" s="70"/>
      <c r="H48" s="38"/>
      <c r="I48" s="110"/>
      <c r="J48" s="110"/>
      <c r="K48" s="110"/>
      <c r="L48" s="110"/>
      <c r="M48" s="110"/>
      <c r="N48" s="110"/>
      <c r="O48" s="110"/>
    </row>
    <row r="49" spans="1:15" ht="20.25" customHeight="1">
      <c r="A49" s="62"/>
      <c r="B49" s="90">
        <f>'DATA PESERTA DIDIK'!B49</f>
        <v>0</v>
      </c>
      <c r="C49" s="67">
        <f>'DATA PESERTA DIDIK'!C49</f>
        <v>0</v>
      </c>
      <c r="D49" s="92">
        <f>'DATA PESERTA DIDIK'!D49</f>
        <v>0</v>
      </c>
      <c r="E49" s="93"/>
      <c r="F49" s="93"/>
      <c r="G49" s="94"/>
      <c r="H49" s="38"/>
      <c r="I49" s="110"/>
      <c r="J49" s="110"/>
      <c r="K49" s="110"/>
      <c r="L49" s="110"/>
      <c r="M49" s="110"/>
      <c r="N49" s="110"/>
      <c r="O49" s="110"/>
    </row>
    <row r="50" spans="1:15" ht="20.25" customHeight="1">
      <c r="A50" s="62"/>
      <c r="B50" s="90">
        <f>'DATA PESERTA DIDIK'!B50</f>
        <v>0</v>
      </c>
      <c r="C50" s="67">
        <f>'DATA PESERTA DIDIK'!C50</f>
        <v>0</v>
      </c>
      <c r="D50" s="92">
        <f>'DATA PESERTA DIDIK'!D50</f>
        <v>0</v>
      </c>
      <c r="E50" s="93"/>
      <c r="F50" s="93"/>
      <c r="G50" s="94"/>
      <c r="H50" s="38"/>
      <c r="I50" s="110"/>
      <c r="J50" s="110"/>
      <c r="K50" s="110"/>
      <c r="L50" s="110"/>
      <c r="M50" s="110"/>
      <c r="N50" s="110"/>
      <c r="O50" s="110"/>
    </row>
    <row r="51" spans="1:15" ht="20.25" customHeight="1">
      <c r="A51" s="62"/>
      <c r="B51" s="90">
        <f>'DATA PESERTA DIDIK'!B51</f>
        <v>0</v>
      </c>
      <c r="C51" s="67">
        <f>'DATA PESERTA DIDIK'!C51</f>
        <v>0</v>
      </c>
      <c r="D51" s="92">
        <f>'DATA PESERTA DIDIK'!D51</f>
        <v>0</v>
      </c>
      <c r="E51" s="93"/>
      <c r="F51" s="93"/>
      <c r="G51" s="94"/>
      <c r="H51" s="38"/>
      <c r="I51" s="110"/>
      <c r="J51" s="110"/>
      <c r="K51" s="110"/>
      <c r="L51" s="110"/>
      <c r="M51" s="110"/>
      <c r="N51" s="110"/>
      <c r="O51" s="110"/>
    </row>
    <row r="52" spans="1:15" ht="20.25" customHeight="1">
      <c r="A52" s="62"/>
      <c r="B52" s="90">
        <f>'DATA PESERTA DIDIK'!B52</f>
        <v>0</v>
      </c>
      <c r="C52" s="67">
        <f>'DATA PESERTA DIDIK'!C52</f>
        <v>0</v>
      </c>
      <c r="D52" s="92">
        <f>'DATA PESERTA DIDIK'!D52</f>
        <v>0</v>
      </c>
      <c r="E52" s="93"/>
      <c r="F52" s="93"/>
      <c r="G52" s="94"/>
      <c r="H52" s="38"/>
      <c r="I52" s="110"/>
      <c r="J52" s="110"/>
      <c r="K52" s="110"/>
      <c r="L52" s="110"/>
      <c r="M52" s="110"/>
      <c r="N52" s="110"/>
      <c r="O52" s="110"/>
    </row>
    <row r="53" spans="1:15" ht="20.25" customHeight="1">
      <c r="A53" s="62"/>
      <c r="B53" s="90">
        <f>'DATA PESERTA DIDIK'!B53</f>
        <v>0</v>
      </c>
      <c r="C53" s="67">
        <f>'DATA PESERTA DIDIK'!C53</f>
        <v>0</v>
      </c>
      <c r="D53" s="92">
        <f>'DATA PESERTA DIDIK'!D53</f>
        <v>0</v>
      </c>
      <c r="E53" s="93"/>
      <c r="F53" s="93"/>
      <c r="G53" s="94"/>
      <c r="H53" s="38"/>
      <c r="I53" s="110"/>
      <c r="J53" s="110"/>
      <c r="K53" s="110"/>
      <c r="L53" s="110"/>
      <c r="M53" s="110"/>
      <c r="N53" s="110"/>
      <c r="O53" s="110"/>
    </row>
    <row r="54" spans="1:15" ht="20.25" customHeight="1">
      <c r="A54" s="62"/>
      <c r="B54" s="90">
        <f>'DATA PESERTA DIDIK'!B54</f>
        <v>0</v>
      </c>
      <c r="C54" s="67">
        <f>'DATA PESERTA DIDIK'!C54</f>
        <v>0</v>
      </c>
      <c r="D54" s="92">
        <f>'DATA PESERTA DIDIK'!D54</f>
        <v>0</v>
      </c>
      <c r="E54" s="93"/>
      <c r="F54" s="93"/>
      <c r="G54" s="94"/>
      <c r="H54" s="38"/>
      <c r="I54" s="110"/>
      <c r="J54" s="110"/>
      <c r="K54" s="110"/>
      <c r="L54" s="110"/>
      <c r="M54" s="110"/>
      <c r="N54" s="110"/>
      <c r="O54" s="110"/>
    </row>
    <row r="55" spans="1:15" ht="20.25" customHeight="1">
      <c r="A55" s="62"/>
      <c r="B55" s="90">
        <f>'DATA PESERTA DIDIK'!B55</f>
        <v>0</v>
      </c>
      <c r="C55" s="67">
        <f>'DATA PESERTA DIDIK'!C55</f>
        <v>0</v>
      </c>
      <c r="D55" s="92">
        <f>'DATA PESERTA DIDIK'!D55</f>
        <v>0</v>
      </c>
      <c r="E55" s="108"/>
      <c r="F55" s="108"/>
      <c r="G55" s="109"/>
      <c r="H55" s="38"/>
      <c r="I55" s="110"/>
      <c r="J55" s="110"/>
      <c r="K55" s="110"/>
      <c r="L55" s="110"/>
      <c r="M55" s="110"/>
      <c r="N55" s="110"/>
      <c r="O55" s="110"/>
    </row>
    <row r="56" spans="1:15" ht="12.75" customHeight="1">
      <c r="A56" s="38"/>
      <c r="B56" s="38"/>
      <c r="C56" s="38"/>
      <c r="D56" s="38"/>
      <c r="E56" s="38"/>
      <c r="F56" s="38"/>
      <c r="G56" s="38"/>
      <c r="H56" s="38"/>
      <c r="I56" s="110"/>
      <c r="J56" s="110"/>
      <c r="K56" s="110"/>
      <c r="L56" s="110"/>
      <c r="M56" s="110"/>
      <c r="N56" s="110"/>
      <c r="O56" s="110"/>
    </row>
    <row r="57" spans="1:15" ht="12.75" customHeight="1">
      <c r="A57" s="38"/>
      <c r="B57" s="38"/>
      <c r="C57" s="38"/>
      <c r="D57" s="38"/>
      <c r="E57" s="38"/>
      <c r="F57" s="38"/>
      <c r="G57" s="38"/>
      <c r="H57" s="38"/>
      <c r="I57" s="110"/>
      <c r="J57" s="110"/>
      <c r="K57" s="110"/>
      <c r="L57" s="110"/>
      <c r="M57" s="110"/>
      <c r="N57" s="110"/>
      <c r="O57" s="110"/>
    </row>
    <row r="58" spans="1:15" ht="12.75" customHeight="1">
      <c r="A58" s="110"/>
      <c r="B58" s="110"/>
      <c r="C58" s="110"/>
      <c r="D58" s="110"/>
      <c r="E58" s="110"/>
      <c r="F58" s="110"/>
      <c r="G58" s="110"/>
      <c r="H58" s="110"/>
      <c r="I58" s="110"/>
      <c r="J58" s="110"/>
      <c r="K58" s="110"/>
      <c r="L58" s="110"/>
      <c r="M58" s="110"/>
      <c r="N58" s="110"/>
      <c r="O58" s="110"/>
    </row>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G4"/>
  </mergeCells>
  <hyperlinks>
    <hyperlink ref="B1" location="HOME!A1" display="🏠 HOM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showGridLines="0" workbookViewId="0">
      <pane xSplit="4" ySplit="5" topLeftCell="E37" activePane="bottomRight" state="frozen"/>
      <selection pane="topRight" activeCell="E1" sqref="E1"/>
      <selection pane="bottomLeft" activeCell="A6" sqref="A6"/>
      <selection pane="bottomRight" activeCell="B6" sqref="B6:B39"/>
    </sheetView>
  </sheetViews>
  <sheetFormatPr defaultColWidth="14.42578125" defaultRowHeight="15" customHeight="1"/>
  <cols>
    <col min="1" max="1" width="4.85546875" customWidth="1"/>
    <col min="2" max="3" width="16.85546875" customWidth="1"/>
    <col min="4" max="4" width="37.5703125" customWidth="1"/>
    <col min="5" max="5" width="143" customWidth="1"/>
    <col min="6" max="6" width="4.5703125" customWidth="1"/>
    <col min="7" max="13" width="9.140625" customWidth="1"/>
  </cols>
  <sheetData>
    <row r="1" spans="1:13" ht="30.75" customHeight="1">
      <c r="A1" s="38"/>
      <c r="B1" s="39" t="s">
        <v>152</v>
      </c>
      <c r="C1" s="38"/>
      <c r="D1" s="38"/>
      <c r="E1" s="38"/>
      <c r="F1" s="38"/>
      <c r="G1" s="110"/>
      <c r="H1" s="110"/>
      <c r="I1" s="110"/>
      <c r="J1" s="110"/>
      <c r="K1" s="110"/>
      <c r="L1" s="110"/>
      <c r="M1" s="110"/>
    </row>
    <row r="2" spans="1:13" ht="12.75" customHeight="1">
      <c r="A2" s="38"/>
      <c r="B2" s="38"/>
      <c r="C2" s="38"/>
      <c r="D2" s="38"/>
      <c r="E2" s="38"/>
      <c r="F2" s="38"/>
      <c r="G2" s="110"/>
      <c r="H2" s="110"/>
      <c r="I2" s="110"/>
      <c r="J2" s="110"/>
      <c r="K2" s="110"/>
      <c r="L2" s="110"/>
      <c r="M2" s="110"/>
    </row>
    <row r="3" spans="1:13" ht="20.25" customHeight="1">
      <c r="A3" s="522" t="s">
        <v>271</v>
      </c>
      <c r="B3" s="522" t="s">
        <v>153</v>
      </c>
      <c r="C3" s="522" t="s">
        <v>154</v>
      </c>
      <c r="D3" s="522" t="s">
        <v>155</v>
      </c>
      <c r="E3" s="523" t="s">
        <v>275</v>
      </c>
      <c r="F3" s="38"/>
      <c r="G3" s="110"/>
      <c r="H3" s="110"/>
      <c r="I3" s="110"/>
      <c r="J3" s="110"/>
      <c r="K3" s="110"/>
      <c r="L3" s="110"/>
      <c r="M3" s="110"/>
    </row>
    <row r="4" spans="1:13" ht="12.75" customHeight="1">
      <c r="A4" s="482"/>
      <c r="B4" s="482"/>
      <c r="C4" s="482"/>
      <c r="D4" s="482"/>
      <c r="E4" s="482"/>
      <c r="F4" s="38"/>
      <c r="G4" s="110"/>
      <c r="H4" s="110"/>
      <c r="I4" s="110"/>
      <c r="J4" s="110"/>
      <c r="K4" s="110"/>
      <c r="L4" s="110"/>
      <c r="M4" s="110"/>
    </row>
    <row r="5" spans="1:13" ht="49.5" customHeight="1">
      <c r="A5" s="456"/>
      <c r="B5" s="456"/>
      <c r="C5" s="456"/>
      <c r="D5" s="456"/>
      <c r="E5" s="456"/>
      <c r="F5" s="38"/>
      <c r="G5" s="110"/>
      <c r="H5" s="110"/>
      <c r="I5" s="110"/>
      <c r="J5" s="110"/>
      <c r="K5" s="110"/>
      <c r="L5" s="110"/>
      <c r="M5" s="110"/>
    </row>
    <row r="6" spans="1:13" ht="20.25" customHeight="1">
      <c r="A6" s="47">
        <v>1</v>
      </c>
      <c r="B6" s="67">
        <f>'DATA PESERTA DIDIK'!B6</f>
        <v>1578</v>
      </c>
      <c r="C6" s="151" t="str">
        <f>'DATA PESERTA DIDIK'!C6</f>
        <v>0128605065</v>
      </c>
      <c r="D6" s="92" t="str">
        <f>'DATA PESERTA DIDIK'!D6</f>
        <v>ABID AQILA PRANAJA</v>
      </c>
      <c r="E6" s="152" t="s">
        <v>276</v>
      </c>
      <c r="F6" s="38"/>
      <c r="G6" s="110"/>
      <c r="H6" s="110"/>
      <c r="I6" s="110"/>
      <c r="J6" s="110"/>
      <c r="K6" s="110"/>
      <c r="L6" s="110"/>
      <c r="M6" s="110"/>
    </row>
    <row r="7" spans="1:13" ht="20.25" customHeight="1">
      <c r="A7" s="62">
        <v>2</v>
      </c>
      <c r="B7" s="67">
        <f>'DATA PESERTA DIDIK'!B7</f>
        <v>1581</v>
      </c>
      <c r="C7" s="151" t="str">
        <f>'DATA PESERTA DIDIK'!C7</f>
        <v>0123371534</v>
      </c>
      <c r="D7" s="92" t="str">
        <f>'DATA PESERTA DIDIK'!D7</f>
        <v>ACHMAD IBRAHIM ARYASATYA</v>
      </c>
      <c r="E7" s="153" t="s">
        <v>277</v>
      </c>
      <c r="F7" s="38"/>
      <c r="G7" s="110"/>
      <c r="H7" s="110"/>
      <c r="I7" s="110"/>
      <c r="J7" s="110"/>
      <c r="K7" s="110"/>
      <c r="L7" s="110"/>
      <c r="M7" s="110"/>
    </row>
    <row r="8" spans="1:13" ht="20.25" customHeight="1">
      <c r="A8" s="62">
        <v>3</v>
      </c>
      <c r="B8" s="67">
        <f>'DATA PESERTA DIDIK'!B8</f>
        <v>1586</v>
      </c>
      <c r="C8" s="151" t="str">
        <f>'DATA PESERTA DIDIK'!C8</f>
        <v>3136381818</v>
      </c>
      <c r="D8" s="92" t="str">
        <f>'DATA PESERTA DIDIK'!D8</f>
        <v>AKIRA KISSA ZHAFIRAH</v>
      </c>
      <c r="E8" s="153" t="s">
        <v>278</v>
      </c>
      <c r="F8" s="38"/>
      <c r="G8" s="110"/>
      <c r="H8" s="110"/>
      <c r="I8" s="110"/>
      <c r="J8" s="110"/>
      <c r="K8" s="110"/>
      <c r="L8" s="110"/>
      <c r="M8" s="110"/>
    </row>
    <row r="9" spans="1:13" ht="20.25" customHeight="1">
      <c r="A9" s="62">
        <v>4</v>
      </c>
      <c r="B9" s="67">
        <f>'DATA PESERTA DIDIK'!B9</f>
        <v>1587</v>
      </c>
      <c r="C9" s="151" t="str">
        <f>'DATA PESERTA DIDIK'!C9</f>
        <v>0134669213</v>
      </c>
      <c r="D9" s="92" t="str">
        <f>'DATA PESERTA DIDIK'!D9</f>
        <v>ALANA SALSABILA</v>
      </c>
      <c r="E9" s="153"/>
      <c r="F9" s="38"/>
      <c r="G9" s="110"/>
      <c r="H9" s="110"/>
      <c r="I9" s="110"/>
      <c r="J9" s="110"/>
      <c r="K9" s="110"/>
      <c r="L9" s="110"/>
      <c r="M9" s="110"/>
    </row>
    <row r="10" spans="1:13" ht="20.25" customHeight="1">
      <c r="A10" s="62">
        <v>5</v>
      </c>
      <c r="B10" s="67">
        <f>'DATA PESERTA DIDIK'!B10</f>
        <v>1594</v>
      </c>
      <c r="C10" s="151" t="str">
        <f>'DATA PESERTA DIDIK'!C10</f>
        <v>3129764426</v>
      </c>
      <c r="D10" s="92" t="str">
        <f>'DATA PESERTA DIDIK'!D10</f>
        <v>ANDRA MAHARDIKA IBRAHIM</v>
      </c>
      <c r="E10" s="153"/>
      <c r="F10" s="38"/>
      <c r="G10" s="110"/>
      <c r="H10" s="110"/>
      <c r="I10" s="110"/>
      <c r="J10" s="110"/>
      <c r="K10" s="110"/>
      <c r="L10" s="110"/>
      <c r="M10" s="110"/>
    </row>
    <row r="11" spans="1:13" ht="20.25" customHeight="1">
      <c r="A11" s="62">
        <v>6</v>
      </c>
      <c r="B11" s="67">
        <f>'DATA PESERTA DIDIK'!B11</f>
        <v>1595</v>
      </c>
      <c r="C11" s="151" t="str">
        <f>'DATA PESERTA DIDIK'!C11</f>
        <v>0132827299</v>
      </c>
      <c r="D11" s="92" t="str">
        <f>'DATA PESERTA DIDIK'!D11</f>
        <v>ANINDYASWARI SEKAR TRIANDITA</v>
      </c>
      <c r="E11" s="153"/>
      <c r="F11" s="38"/>
      <c r="G11" s="110"/>
      <c r="H11" s="110"/>
      <c r="I11" s="110"/>
      <c r="J11" s="110"/>
      <c r="K11" s="110"/>
      <c r="L11" s="110"/>
      <c r="M11" s="110"/>
    </row>
    <row r="12" spans="1:13" ht="20.25" customHeight="1">
      <c r="A12" s="62"/>
      <c r="B12" s="67">
        <f>'DATA PESERTA DIDIK'!B12</f>
        <v>1597</v>
      </c>
      <c r="C12" s="151" t="str">
        <f>'DATA PESERTA DIDIK'!C12</f>
        <v>0124530464</v>
      </c>
      <c r="D12" s="92" t="str">
        <f>'DATA PESERTA DIDIK'!D12</f>
        <v>AQUEENA NASYWAH ELSYIFANIE</v>
      </c>
      <c r="E12" s="153"/>
      <c r="F12" s="38"/>
      <c r="G12" s="110"/>
      <c r="H12" s="110"/>
      <c r="I12" s="110"/>
      <c r="J12" s="110"/>
      <c r="K12" s="110"/>
      <c r="L12" s="110"/>
      <c r="M12" s="110"/>
    </row>
    <row r="13" spans="1:13" ht="20.25" customHeight="1">
      <c r="A13" s="62"/>
      <c r="B13" s="67">
        <f>'DATA PESERTA DIDIK'!B13</f>
        <v>1599</v>
      </c>
      <c r="C13" s="151" t="str">
        <f>'DATA PESERTA DIDIK'!C13</f>
        <v>0129251048</v>
      </c>
      <c r="D13" s="92" t="str">
        <f>'DATA PESERTA DIDIK'!D13</f>
        <v>ARKA HANDY ADYA PURNOMO</v>
      </c>
      <c r="E13" s="153"/>
      <c r="F13" s="38"/>
      <c r="G13" s="110"/>
      <c r="H13" s="110"/>
      <c r="I13" s="110"/>
      <c r="J13" s="110"/>
      <c r="K13" s="110"/>
      <c r="L13" s="110"/>
      <c r="M13" s="110"/>
    </row>
    <row r="14" spans="1:13" ht="20.25" customHeight="1">
      <c r="A14" s="62"/>
      <c r="B14" s="67">
        <f>'DATA PESERTA DIDIK'!B14</f>
        <v>1602</v>
      </c>
      <c r="C14" s="151" t="str">
        <f>'DATA PESERTA DIDIK'!C14</f>
        <v>0124076210</v>
      </c>
      <c r="D14" s="92" t="str">
        <f>'DATA PESERTA DIDIK'!D14</f>
        <v>AYASHA FIORA SASHUDI</v>
      </c>
      <c r="E14" s="153"/>
      <c r="F14" s="38"/>
      <c r="G14" s="110"/>
      <c r="H14" s="110"/>
      <c r="I14" s="110"/>
      <c r="J14" s="110"/>
      <c r="K14" s="110"/>
      <c r="L14" s="110"/>
      <c r="M14" s="110"/>
    </row>
    <row r="15" spans="1:13" ht="20.25" customHeight="1">
      <c r="A15" s="62"/>
      <c r="B15" s="67">
        <f>'DATA PESERTA DIDIK'!B15</f>
        <v>1604</v>
      </c>
      <c r="C15" s="151" t="str">
        <f>'DATA PESERTA DIDIK'!C15</f>
        <v>0123553359</v>
      </c>
      <c r="D15" s="92" t="str">
        <f>'DATA PESERTA DIDIK'!D15</f>
        <v>AZ-ZAHIRA FII'SABILILLAH</v>
      </c>
      <c r="E15" s="153"/>
      <c r="F15" s="38"/>
      <c r="G15" s="110"/>
      <c r="H15" s="110"/>
      <c r="I15" s="110"/>
      <c r="J15" s="110"/>
      <c r="K15" s="110"/>
      <c r="L15" s="110"/>
      <c r="M15" s="110"/>
    </row>
    <row r="16" spans="1:13" ht="20.25" customHeight="1">
      <c r="A16" s="62"/>
      <c r="B16" s="67">
        <f>'DATA PESERTA DIDIK'!B16</f>
        <v>1606</v>
      </c>
      <c r="C16" s="151" t="str">
        <f>'DATA PESERTA DIDIK'!C16</f>
        <v>0128659375</v>
      </c>
      <c r="D16" s="92" t="str">
        <f>'DATA PESERTA DIDIK'!D16</f>
        <v>CHERYL FELICIA PUTRI</v>
      </c>
      <c r="E16" s="153"/>
      <c r="F16" s="38"/>
      <c r="G16" s="110"/>
      <c r="H16" s="110"/>
      <c r="I16" s="110"/>
      <c r="J16" s="110"/>
      <c r="K16" s="110"/>
      <c r="L16" s="110"/>
      <c r="M16" s="110"/>
    </row>
    <row r="17" spans="1:13" ht="20.25" customHeight="1">
      <c r="A17" s="62"/>
      <c r="B17" s="67">
        <f>'DATA PESERTA DIDIK'!B17</f>
        <v>1607</v>
      </c>
      <c r="C17" s="151" t="str">
        <f>'DATA PESERTA DIDIK'!C17</f>
        <v>3128393340</v>
      </c>
      <c r="D17" s="92" t="str">
        <f>'DATA PESERTA DIDIK'!D17</f>
        <v>CINTAKHANZA ARFINZA GHANIYYA</v>
      </c>
      <c r="E17" s="153"/>
      <c r="F17" s="38"/>
      <c r="G17" s="110"/>
      <c r="H17" s="110"/>
      <c r="I17" s="110"/>
      <c r="J17" s="110"/>
      <c r="K17" s="110"/>
      <c r="L17" s="110"/>
      <c r="M17" s="110"/>
    </row>
    <row r="18" spans="1:13" ht="20.25" customHeight="1">
      <c r="A18" s="62"/>
      <c r="B18" s="67">
        <f>'DATA PESERTA DIDIK'!B18</f>
        <v>1609</v>
      </c>
      <c r="C18" s="151" t="str">
        <f>'DATA PESERTA DIDIK'!C18</f>
        <v>0132518965</v>
      </c>
      <c r="D18" s="92" t="str">
        <f>'DATA PESERTA DIDIK'!D18</f>
        <v>DAFFA FAIRUZ HIDAYANTO</v>
      </c>
      <c r="E18" s="153"/>
      <c r="F18" s="38"/>
      <c r="G18" s="110"/>
      <c r="H18" s="110"/>
      <c r="I18" s="110"/>
      <c r="J18" s="110"/>
      <c r="K18" s="110"/>
      <c r="L18" s="110"/>
      <c r="M18" s="110"/>
    </row>
    <row r="19" spans="1:13" ht="20.25" customHeight="1">
      <c r="A19" s="62"/>
      <c r="B19" s="67">
        <f>'DATA PESERTA DIDIK'!B19</f>
        <v>1610</v>
      </c>
      <c r="C19" s="151" t="str">
        <f>'DATA PESERTA DIDIK'!C19</f>
        <v>0134305843</v>
      </c>
      <c r="D19" s="92" t="str">
        <f>'DATA PESERTA DIDIK'!D19</f>
        <v>DAFFA NAUFAL ALFARIL</v>
      </c>
      <c r="E19" s="153"/>
      <c r="F19" s="38"/>
      <c r="G19" s="110"/>
      <c r="H19" s="110"/>
      <c r="I19" s="110"/>
      <c r="J19" s="110"/>
      <c r="K19" s="110"/>
      <c r="L19" s="110"/>
      <c r="M19" s="110"/>
    </row>
    <row r="20" spans="1:13" ht="20.25" customHeight="1">
      <c r="A20" s="62"/>
      <c r="B20" s="67">
        <f>'DATA PESERTA DIDIK'!B20</f>
        <v>1618</v>
      </c>
      <c r="C20" s="151" t="str">
        <f>'DATA PESERTA DIDIK'!C20</f>
        <v>0136037081</v>
      </c>
      <c r="D20" s="92" t="str">
        <f>'DATA PESERTA DIDIK'!D20</f>
        <v>DYAN ADHITAMA CATUR RIADY</v>
      </c>
      <c r="E20" s="153"/>
      <c r="F20" s="38"/>
      <c r="G20" s="110"/>
      <c r="H20" s="110"/>
      <c r="I20" s="110"/>
      <c r="J20" s="110"/>
      <c r="K20" s="110"/>
      <c r="L20" s="110"/>
      <c r="M20" s="110"/>
    </row>
    <row r="21" spans="1:13" ht="20.25" customHeight="1">
      <c r="A21" s="62"/>
      <c r="B21" s="67">
        <f>'DATA PESERTA DIDIK'!B21</f>
        <v>1628</v>
      </c>
      <c r="C21" s="151" t="str">
        <f>'DATA PESERTA DIDIK'!C21</f>
        <v>0131843528</v>
      </c>
      <c r="D21" s="92" t="str">
        <f>'DATA PESERTA DIDIK'!D21</f>
        <v>GENDHIS KINANTI TALITHA HERNADI</v>
      </c>
      <c r="E21" s="153"/>
      <c r="F21" s="38"/>
      <c r="G21" s="110"/>
      <c r="H21" s="110"/>
      <c r="I21" s="110"/>
      <c r="J21" s="110"/>
      <c r="K21" s="110"/>
      <c r="L21" s="110"/>
      <c r="M21" s="110"/>
    </row>
    <row r="22" spans="1:13" ht="20.25" customHeight="1">
      <c r="A22" s="62"/>
      <c r="B22" s="67">
        <f>'DATA PESERTA DIDIK'!B22</f>
        <v>1629</v>
      </c>
      <c r="C22" s="151" t="str">
        <f>'DATA PESERTA DIDIK'!C22</f>
        <v>0135353126</v>
      </c>
      <c r="D22" s="92" t="str">
        <f>'DATA PESERTA DIDIK'!D22</f>
        <v>HANAN TAQI AFLAHA</v>
      </c>
      <c r="E22" s="153"/>
      <c r="F22" s="38"/>
      <c r="G22" s="110"/>
      <c r="H22" s="110"/>
      <c r="I22" s="110"/>
      <c r="J22" s="110"/>
      <c r="K22" s="110"/>
      <c r="L22" s="110"/>
      <c r="M22" s="110"/>
    </row>
    <row r="23" spans="1:13" ht="20.25" customHeight="1">
      <c r="A23" s="62"/>
      <c r="B23" s="67">
        <f>'DATA PESERTA DIDIK'!B23</f>
        <v>1632</v>
      </c>
      <c r="C23" s="151" t="str">
        <f>'DATA PESERTA DIDIK'!C23</f>
        <v>0134256843</v>
      </c>
      <c r="D23" s="92" t="str">
        <f>'DATA PESERTA DIDIK'!D23</f>
        <v>ILLONA JIHAN AL SYAURABBANI</v>
      </c>
      <c r="E23" s="153"/>
      <c r="F23" s="38"/>
      <c r="G23" s="110"/>
      <c r="H23" s="110"/>
      <c r="I23" s="110"/>
      <c r="J23" s="110"/>
      <c r="K23" s="110"/>
      <c r="L23" s="110"/>
      <c r="M23" s="110"/>
    </row>
    <row r="24" spans="1:13" ht="20.25" customHeight="1">
      <c r="A24" s="62"/>
      <c r="B24" s="67">
        <f>'DATA PESERTA DIDIK'!B24</f>
        <v>1638</v>
      </c>
      <c r="C24" s="151" t="str">
        <f>'DATA PESERTA DIDIK'!C24</f>
        <v>3138345459</v>
      </c>
      <c r="D24" s="92" t="str">
        <f>'DATA PESERTA DIDIK'!D24</f>
        <v>LATISHA MEIRA AZIZAHRA</v>
      </c>
      <c r="E24" s="153"/>
      <c r="F24" s="38"/>
      <c r="G24" s="110"/>
      <c r="H24" s="110"/>
      <c r="I24" s="110"/>
      <c r="J24" s="110"/>
      <c r="K24" s="110"/>
      <c r="L24" s="110"/>
      <c r="M24" s="110"/>
    </row>
    <row r="25" spans="1:13" ht="20.25" customHeight="1">
      <c r="A25" s="62"/>
      <c r="B25" s="67">
        <f>'DATA PESERTA DIDIK'!B25</f>
        <v>1645</v>
      </c>
      <c r="C25" s="151" t="str">
        <f>'DATA PESERTA DIDIK'!C25</f>
        <v>0126522081</v>
      </c>
      <c r="D25" s="92" t="str">
        <f>'DATA PESERTA DIDIK'!D25</f>
        <v>MUHAMMAD ANANTA AESAR NAIL</v>
      </c>
      <c r="E25" s="153"/>
      <c r="F25" s="38"/>
      <c r="G25" s="110"/>
      <c r="H25" s="110"/>
      <c r="I25" s="110"/>
      <c r="J25" s="110"/>
      <c r="K25" s="110"/>
      <c r="L25" s="110"/>
      <c r="M25" s="110"/>
    </row>
    <row r="26" spans="1:13" ht="20.25" customHeight="1">
      <c r="A26" s="62"/>
      <c r="B26" s="67">
        <f>'DATA PESERTA DIDIK'!B26</f>
        <v>1647</v>
      </c>
      <c r="C26" s="151" t="str">
        <f>'DATA PESERTA DIDIK'!C26</f>
        <v>0119631759</v>
      </c>
      <c r="D26" s="92" t="str">
        <f>'DATA PESERTA DIDIK'!D26</f>
        <v>MUHAMMAD FAREZKY IMANULLAH</v>
      </c>
      <c r="E26" s="153"/>
      <c r="F26" s="38"/>
      <c r="G26" s="110"/>
      <c r="H26" s="110"/>
      <c r="I26" s="110"/>
      <c r="J26" s="110"/>
      <c r="K26" s="110"/>
      <c r="L26" s="110"/>
      <c r="M26" s="110"/>
    </row>
    <row r="27" spans="1:13" ht="20.25" customHeight="1">
      <c r="A27" s="62"/>
      <c r="B27" s="67">
        <f>'DATA PESERTA DIDIK'!B27</f>
        <v>1649</v>
      </c>
      <c r="C27" s="151" t="str">
        <f>'DATA PESERTA DIDIK'!C27</f>
        <v>3136870908</v>
      </c>
      <c r="D27" s="92" t="str">
        <f>'DATA PESERTA DIDIK'!D27</f>
        <v>MUHAMMAD HAFIDZ RAFI RACHMAN</v>
      </c>
      <c r="E27" s="153"/>
      <c r="F27" s="38"/>
      <c r="G27" s="110"/>
      <c r="H27" s="110"/>
      <c r="I27" s="110"/>
      <c r="J27" s="110"/>
      <c r="K27" s="110"/>
      <c r="L27" s="110"/>
      <c r="M27" s="110"/>
    </row>
    <row r="28" spans="1:13" ht="20.25" customHeight="1">
      <c r="A28" s="62"/>
      <c r="B28" s="67">
        <f>'DATA PESERTA DIDIK'!B28</f>
        <v>1657</v>
      </c>
      <c r="C28" s="151" t="str">
        <f>'DATA PESERTA DIDIK'!C28</f>
        <v>0132518965</v>
      </c>
      <c r="D28" s="92" t="str">
        <f>'DATA PESERTA DIDIK'!D28</f>
        <v>MUHAMMAD RAJASTA ANDISA KRISNATAMA</v>
      </c>
      <c r="E28" s="153"/>
      <c r="F28" s="38"/>
      <c r="G28" s="110"/>
      <c r="H28" s="110"/>
      <c r="I28" s="110"/>
      <c r="J28" s="110"/>
      <c r="K28" s="110"/>
      <c r="L28" s="110"/>
      <c r="M28" s="110"/>
    </row>
    <row r="29" spans="1:13" ht="20.25" customHeight="1">
      <c r="A29" s="62"/>
      <c r="B29" s="67">
        <f>'DATA PESERTA DIDIK'!B29</f>
        <v>1658</v>
      </c>
      <c r="C29" s="151" t="str">
        <f>'DATA PESERTA DIDIK'!C29</f>
        <v>0133897806</v>
      </c>
      <c r="D29" s="92" t="str">
        <f>'DATA PESERTA DIDIK'!D29</f>
        <v>MUHAMMAD SABIAN ELDEN LAKSANA</v>
      </c>
      <c r="E29" s="153"/>
      <c r="F29" s="38"/>
      <c r="G29" s="110"/>
      <c r="H29" s="110"/>
      <c r="I29" s="110"/>
      <c r="J29" s="110"/>
      <c r="K29" s="110"/>
      <c r="L29" s="110"/>
      <c r="M29" s="110"/>
    </row>
    <row r="30" spans="1:13" ht="20.25" customHeight="1">
      <c r="A30" s="62"/>
      <c r="B30" s="67">
        <f>'DATA PESERTA DIDIK'!B30</f>
        <v>1664</v>
      </c>
      <c r="C30" s="151" t="str">
        <f>'DATA PESERTA DIDIK'!C30</f>
        <v>0136548072</v>
      </c>
      <c r="D30" s="92" t="str">
        <f>'DATA PESERTA DIDIK'!D30</f>
        <v>NARENDRA AZKA RAMADHAN</v>
      </c>
      <c r="E30" s="153"/>
      <c r="F30" s="38"/>
      <c r="G30" s="110"/>
      <c r="H30" s="110"/>
      <c r="I30" s="110"/>
      <c r="J30" s="110"/>
      <c r="K30" s="110"/>
      <c r="L30" s="110"/>
      <c r="M30" s="110"/>
    </row>
    <row r="31" spans="1:13" ht="20.25" customHeight="1">
      <c r="A31" s="62"/>
      <c r="B31" s="67">
        <f>'DATA PESERTA DIDIK'!B31</f>
        <v>1666</v>
      </c>
      <c r="C31" s="151" t="str">
        <f>'DATA PESERTA DIDIK'!C31</f>
        <v>0124270463</v>
      </c>
      <c r="D31" s="92" t="str">
        <f>'DATA PESERTA DIDIK'!D31</f>
        <v>NAUFAL IHSAN HAWARI</v>
      </c>
      <c r="E31" s="153"/>
      <c r="F31" s="38"/>
      <c r="G31" s="110"/>
      <c r="H31" s="110"/>
      <c r="I31" s="110"/>
      <c r="J31" s="110"/>
      <c r="K31" s="110"/>
      <c r="L31" s="110"/>
      <c r="M31" s="110"/>
    </row>
    <row r="32" spans="1:13" ht="20.25" customHeight="1">
      <c r="A32" s="62"/>
      <c r="B32" s="67">
        <f>'DATA PESERTA DIDIK'!B32</f>
        <v>1683</v>
      </c>
      <c r="C32" s="151" t="str">
        <f>'DATA PESERTA DIDIK'!C32</f>
        <v>0138068020</v>
      </c>
      <c r="D32" s="92" t="str">
        <f>'DATA PESERTA DIDIK'!D32</f>
        <v>SULTAN ATHALA DAVILLIO JAYANEGARA</v>
      </c>
      <c r="E32" s="153"/>
      <c r="F32" s="38"/>
      <c r="G32" s="110"/>
      <c r="H32" s="110"/>
      <c r="I32" s="110"/>
      <c r="J32" s="110"/>
      <c r="K32" s="110"/>
      <c r="L32" s="110"/>
      <c r="M32" s="110"/>
    </row>
    <row r="33" spans="1:13" ht="20.25" customHeight="1">
      <c r="A33" s="62"/>
      <c r="B33" s="67">
        <f>'DATA PESERTA DIDIK'!B33</f>
        <v>1684</v>
      </c>
      <c r="C33" s="151" t="str">
        <f>'DATA PESERTA DIDIK'!C33</f>
        <v>0124061392</v>
      </c>
      <c r="D33" s="92" t="str">
        <f>'DATA PESERTA DIDIK'!D33</f>
        <v>SYIFA AZZAHRA RAHMANIA</v>
      </c>
      <c r="E33" s="153"/>
      <c r="F33" s="38"/>
      <c r="G33" s="110"/>
      <c r="H33" s="110"/>
      <c r="I33" s="110"/>
      <c r="J33" s="110"/>
      <c r="K33" s="110"/>
      <c r="L33" s="110"/>
      <c r="M33" s="110"/>
    </row>
    <row r="34" spans="1:13" ht="20.25" customHeight="1">
      <c r="A34" s="62"/>
      <c r="B34" s="67">
        <f>'DATA PESERTA DIDIK'!B34</f>
        <v>1691</v>
      </c>
      <c r="C34" s="151" t="str">
        <f>'DATA PESERTA DIDIK'!C34</f>
        <v>0135758463</v>
      </c>
      <c r="D34" s="92" t="str">
        <f>'DATA PESERTA DIDIK'!D34</f>
        <v>ZERINA RAZEETA SHANUM</v>
      </c>
      <c r="E34" s="153"/>
      <c r="F34" s="38"/>
      <c r="G34" s="110"/>
      <c r="H34" s="110"/>
      <c r="I34" s="110"/>
      <c r="J34" s="110"/>
      <c r="K34" s="110"/>
      <c r="L34" s="110"/>
      <c r="M34" s="110"/>
    </row>
    <row r="35" spans="1:13" ht="20.25" customHeight="1">
      <c r="A35" s="62"/>
      <c r="B35" s="67">
        <f>'DATA PESERTA DIDIK'!B35</f>
        <v>1840</v>
      </c>
      <c r="C35" s="151" t="str">
        <f>'DATA PESERTA DIDIK'!C35</f>
        <v>0138900289</v>
      </c>
      <c r="D35" s="92" t="str">
        <f>'DATA PESERTA DIDIK'!D35</f>
        <v>ANAYRA TALITHA AZZAHRA</v>
      </c>
      <c r="E35" s="153"/>
      <c r="F35" s="38"/>
      <c r="G35" s="110"/>
      <c r="H35" s="110"/>
      <c r="I35" s="110"/>
      <c r="J35" s="110"/>
      <c r="K35" s="110"/>
      <c r="L35" s="110"/>
      <c r="M35" s="110"/>
    </row>
    <row r="36" spans="1:13" ht="20.25" customHeight="1">
      <c r="A36" s="62"/>
      <c r="B36" s="67">
        <f>'DATA PESERTA DIDIK'!B36</f>
        <v>1846</v>
      </c>
      <c r="C36" s="151" t="str">
        <f>'DATA PESERTA DIDIK'!C36</f>
        <v>0131546855</v>
      </c>
      <c r="D36" s="92" t="str">
        <f>'DATA PESERTA DIDIK'!D36</f>
        <v>VARIO RAUF WILUTOMO</v>
      </c>
      <c r="E36" s="153"/>
      <c r="F36" s="38"/>
      <c r="G36" s="110"/>
      <c r="H36" s="110"/>
      <c r="I36" s="110"/>
      <c r="J36" s="110"/>
      <c r="K36" s="110"/>
      <c r="L36" s="110"/>
      <c r="M36" s="110"/>
    </row>
    <row r="37" spans="1:13" ht="20.25" customHeight="1">
      <c r="A37" s="62"/>
      <c r="B37" s="67">
        <f>'DATA PESERTA DIDIK'!B37</f>
        <v>2154</v>
      </c>
      <c r="C37" s="151" t="str">
        <f>'DATA PESERTA DIDIK'!C37</f>
        <v>0139379420</v>
      </c>
      <c r="D37" s="92" t="str">
        <f>'DATA PESERTA DIDIK'!D37</f>
        <v>BERLIANTI QAIRINA WIGATI CANDRA</v>
      </c>
      <c r="E37" s="153"/>
      <c r="F37" s="38"/>
      <c r="G37" s="110"/>
      <c r="H37" s="110"/>
      <c r="I37" s="110"/>
      <c r="J37" s="110"/>
      <c r="K37" s="110"/>
      <c r="L37" s="110"/>
      <c r="M37" s="110"/>
    </row>
    <row r="38" spans="1:13" ht="20.25" customHeight="1">
      <c r="A38" s="62"/>
      <c r="B38" s="67">
        <f>'DATA PESERTA DIDIK'!B38</f>
        <v>0</v>
      </c>
      <c r="C38" s="151">
        <f>'DATA PESERTA DIDIK'!C38</f>
        <v>0</v>
      </c>
      <c r="D38" s="92">
        <f>'DATA PESERTA DIDIK'!D38</f>
        <v>0</v>
      </c>
      <c r="E38" s="153"/>
      <c r="F38" s="38"/>
      <c r="G38" s="110"/>
      <c r="H38" s="110"/>
      <c r="I38" s="110"/>
      <c r="J38" s="110"/>
      <c r="K38" s="110"/>
      <c r="L38" s="110"/>
      <c r="M38" s="110"/>
    </row>
    <row r="39" spans="1:13" ht="20.25" customHeight="1">
      <c r="A39" s="62"/>
      <c r="B39" s="67">
        <f>'DATA PESERTA DIDIK'!B39</f>
        <v>0</v>
      </c>
      <c r="C39" s="151">
        <f>'DATA PESERTA DIDIK'!C39</f>
        <v>0</v>
      </c>
      <c r="D39" s="92">
        <f>'DATA PESERTA DIDIK'!D39</f>
        <v>0</v>
      </c>
      <c r="E39" s="153"/>
      <c r="F39" s="38"/>
      <c r="G39" s="110"/>
      <c r="H39" s="110"/>
      <c r="I39" s="110"/>
      <c r="J39" s="110"/>
      <c r="K39" s="110"/>
      <c r="L39" s="110"/>
      <c r="M39" s="110"/>
    </row>
    <row r="40" spans="1:13" ht="20.25" customHeight="1">
      <c r="A40" s="62"/>
      <c r="B40" s="67" t="e">
        <f t="shared" ref="B40:D40" si="0">#REF!</f>
        <v>#REF!</v>
      </c>
      <c r="C40" s="67" t="e">
        <f t="shared" si="0"/>
        <v>#REF!</v>
      </c>
      <c r="D40" s="92" t="e">
        <f t="shared" si="0"/>
        <v>#REF!</v>
      </c>
      <c r="E40" s="153"/>
      <c r="F40" s="38"/>
      <c r="G40" s="110"/>
      <c r="H40" s="110"/>
      <c r="I40" s="110"/>
      <c r="J40" s="110"/>
      <c r="K40" s="110"/>
      <c r="L40" s="110"/>
      <c r="M40" s="110"/>
    </row>
    <row r="41" spans="1:13" ht="20.25" customHeight="1">
      <c r="A41" s="62"/>
      <c r="B41" s="67" t="e">
        <f t="shared" ref="B41:D41" si="1">#REF!</f>
        <v>#REF!</v>
      </c>
      <c r="C41" s="67" t="e">
        <f t="shared" si="1"/>
        <v>#REF!</v>
      </c>
      <c r="D41" s="92" t="e">
        <f t="shared" si="1"/>
        <v>#REF!</v>
      </c>
      <c r="E41" s="153"/>
      <c r="F41" s="38"/>
      <c r="G41" s="110"/>
      <c r="H41" s="110"/>
      <c r="I41" s="110"/>
      <c r="J41" s="110"/>
      <c r="K41" s="110"/>
      <c r="L41" s="110"/>
      <c r="M41" s="110"/>
    </row>
    <row r="42" spans="1:13" ht="20.25" customHeight="1">
      <c r="A42" s="62"/>
      <c r="B42" s="67" t="e">
        <f t="shared" ref="B42:D42" si="2">#REF!</f>
        <v>#REF!</v>
      </c>
      <c r="C42" s="67" t="e">
        <f t="shared" si="2"/>
        <v>#REF!</v>
      </c>
      <c r="D42" s="92" t="e">
        <f t="shared" si="2"/>
        <v>#REF!</v>
      </c>
      <c r="E42" s="153"/>
      <c r="F42" s="38"/>
      <c r="G42" s="110"/>
      <c r="H42" s="110"/>
      <c r="I42" s="110"/>
      <c r="J42" s="110"/>
      <c r="K42" s="110"/>
      <c r="L42" s="110"/>
      <c r="M42" s="110"/>
    </row>
    <row r="43" spans="1:13" ht="20.25" customHeight="1">
      <c r="A43" s="62"/>
      <c r="B43" s="67" t="e">
        <f t="shared" ref="B43:D43" si="3">#REF!</f>
        <v>#REF!</v>
      </c>
      <c r="C43" s="67" t="e">
        <f t="shared" si="3"/>
        <v>#REF!</v>
      </c>
      <c r="D43" s="92" t="e">
        <f t="shared" si="3"/>
        <v>#REF!</v>
      </c>
      <c r="E43" s="153"/>
      <c r="F43" s="38"/>
      <c r="G43" s="110"/>
      <c r="H43" s="110"/>
      <c r="I43" s="110"/>
      <c r="J43" s="110"/>
      <c r="K43" s="110"/>
      <c r="L43" s="110"/>
      <c r="M43" s="110"/>
    </row>
    <row r="44" spans="1:13" ht="20.25" customHeight="1">
      <c r="A44" s="62"/>
      <c r="B44" s="67" t="e">
        <f t="shared" ref="B44:D44" si="4">#REF!</f>
        <v>#REF!</v>
      </c>
      <c r="C44" s="67" t="e">
        <f t="shared" si="4"/>
        <v>#REF!</v>
      </c>
      <c r="D44" s="92" t="e">
        <f t="shared" si="4"/>
        <v>#REF!</v>
      </c>
      <c r="E44" s="153"/>
      <c r="F44" s="38"/>
      <c r="G44" s="110"/>
      <c r="H44" s="110"/>
      <c r="I44" s="110"/>
      <c r="J44" s="110"/>
      <c r="K44" s="110"/>
      <c r="L44" s="110"/>
      <c r="M44" s="110"/>
    </row>
    <row r="45" spans="1:13" ht="20.25" customHeight="1">
      <c r="A45" s="62"/>
      <c r="B45" s="90" t="e">
        <f t="shared" ref="B45:D45" si="5">#REF!</f>
        <v>#REF!</v>
      </c>
      <c r="C45" s="67" t="e">
        <f t="shared" si="5"/>
        <v>#REF!</v>
      </c>
      <c r="D45" s="92" t="e">
        <f t="shared" si="5"/>
        <v>#REF!</v>
      </c>
      <c r="E45" s="153"/>
      <c r="F45" s="38"/>
      <c r="G45" s="110"/>
      <c r="H45" s="110"/>
      <c r="I45" s="110"/>
      <c r="J45" s="110"/>
      <c r="K45" s="110"/>
      <c r="L45" s="110"/>
      <c r="M45" s="110"/>
    </row>
    <row r="46" spans="1:13" ht="20.25" customHeight="1">
      <c r="A46" s="62"/>
      <c r="B46" s="90" t="e">
        <f t="shared" ref="B46:D46" si="6">#REF!</f>
        <v>#REF!</v>
      </c>
      <c r="C46" s="67" t="e">
        <f t="shared" si="6"/>
        <v>#REF!</v>
      </c>
      <c r="D46" s="92" t="e">
        <f t="shared" si="6"/>
        <v>#REF!</v>
      </c>
      <c r="E46" s="153"/>
      <c r="F46" s="38"/>
      <c r="G46" s="110"/>
      <c r="H46" s="110"/>
      <c r="I46" s="110"/>
      <c r="J46" s="110"/>
      <c r="K46" s="110"/>
      <c r="L46" s="110"/>
      <c r="M46" s="110"/>
    </row>
    <row r="47" spans="1:13" ht="20.25" customHeight="1">
      <c r="A47" s="62"/>
      <c r="B47" s="90" t="e">
        <f t="shared" ref="B47:D47" si="7">#REF!</f>
        <v>#REF!</v>
      </c>
      <c r="C47" s="67" t="e">
        <f t="shared" si="7"/>
        <v>#REF!</v>
      </c>
      <c r="D47" s="92" t="e">
        <f t="shared" si="7"/>
        <v>#REF!</v>
      </c>
      <c r="E47" s="153"/>
      <c r="F47" s="38"/>
      <c r="G47" s="110"/>
      <c r="H47" s="110"/>
      <c r="I47" s="110"/>
      <c r="J47" s="110"/>
      <c r="K47" s="110"/>
      <c r="L47" s="110"/>
      <c r="M47" s="110"/>
    </row>
    <row r="48" spans="1:13" ht="20.25" customHeight="1">
      <c r="A48" s="62"/>
      <c r="B48" s="90">
        <f>'DATA PESERTA DIDIK'!B48</f>
        <v>0</v>
      </c>
      <c r="C48" s="67">
        <f>'DATA PESERTA DIDIK'!C48</f>
        <v>0</v>
      </c>
      <c r="D48" s="92">
        <f>'DATA PESERTA DIDIK'!D48</f>
        <v>0</v>
      </c>
      <c r="E48" s="153"/>
      <c r="F48" s="38"/>
      <c r="G48" s="110"/>
      <c r="H48" s="110"/>
      <c r="I48" s="110"/>
      <c r="J48" s="110"/>
      <c r="K48" s="110"/>
      <c r="L48" s="110"/>
      <c r="M48" s="110"/>
    </row>
    <row r="49" spans="1:13" ht="20.25" customHeight="1">
      <c r="A49" s="62"/>
      <c r="B49" s="90">
        <f>'DATA PESERTA DIDIK'!B49</f>
        <v>0</v>
      </c>
      <c r="C49" s="67">
        <f>'DATA PESERTA DIDIK'!C49</f>
        <v>0</v>
      </c>
      <c r="D49" s="92">
        <f>'DATA PESERTA DIDIK'!D49</f>
        <v>0</v>
      </c>
      <c r="E49" s="154"/>
      <c r="F49" s="38"/>
      <c r="G49" s="110"/>
      <c r="H49" s="110"/>
      <c r="I49" s="110"/>
      <c r="J49" s="110"/>
      <c r="K49" s="110"/>
      <c r="L49" s="110"/>
      <c r="M49" s="110"/>
    </row>
    <row r="50" spans="1:13" ht="20.25" customHeight="1">
      <c r="A50" s="62"/>
      <c r="B50" s="90">
        <f>'DATA PESERTA DIDIK'!B50</f>
        <v>0</v>
      </c>
      <c r="C50" s="67">
        <f>'DATA PESERTA DIDIK'!C50</f>
        <v>0</v>
      </c>
      <c r="D50" s="92">
        <f>'DATA PESERTA DIDIK'!D50</f>
        <v>0</v>
      </c>
      <c r="E50" s="154"/>
      <c r="F50" s="38"/>
      <c r="G50" s="110"/>
      <c r="H50" s="110"/>
      <c r="I50" s="110"/>
      <c r="J50" s="110"/>
      <c r="K50" s="110"/>
      <c r="L50" s="110"/>
      <c r="M50" s="110"/>
    </row>
    <row r="51" spans="1:13" ht="20.25" customHeight="1">
      <c r="A51" s="62"/>
      <c r="B51" s="90">
        <f>'DATA PESERTA DIDIK'!B51</f>
        <v>0</v>
      </c>
      <c r="C51" s="67">
        <f>'DATA PESERTA DIDIK'!C51</f>
        <v>0</v>
      </c>
      <c r="D51" s="92">
        <f>'DATA PESERTA DIDIK'!D51</f>
        <v>0</v>
      </c>
      <c r="E51" s="154"/>
      <c r="F51" s="38"/>
      <c r="G51" s="110"/>
      <c r="H51" s="110"/>
      <c r="I51" s="110"/>
      <c r="J51" s="110"/>
      <c r="K51" s="110"/>
      <c r="L51" s="110"/>
      <c r="M51" s="110"/>
    </row>
    <row r="52" spans="1:13" ht="20.25" customHeight="1">
      <c r="A52" s="62"/>
      <c r="B52" s="90">
        <f>'DATA PESERTA DIDIK'!B52</f>
        <v>0</v>
      </c>
      <c r="C52" s="67">
        <f>'DATA PESERTA DIDIK'!C52</f>
        <v>0</v>
      </c>
      <c r="D52" s="92">
        <f>'DATA PESERTA DIDIK'!D52</f>
        <v>0</v>
      </c>
      <c r="E52" s="154"/>
      <c r="F52" s="38"/>
      <c r="G52" s="110"/>
      <c r="H52" s="110"/>
      <c r="I52" s="110"/>
      <c r="J52" s="110"/>
      <c r="K52" s="110"/>
      <c r="L52" s="110"/>
      <c r="M52" s="110"/>
    </row>
    <row r="53" spans="1:13" ht="20.25" customHeight="1">
      <c r="A53" s="62"/>
      <c r="B53" s="90">
        <f>'DATA PESERTA DIDIK'!B53</f>
        <v>0</v>
      </c>
      <c r="C53" s="67">
        <f>'DATA PESERTA DIDIK'!C53</f>
        <v>0</v>
      </c>
      <c r="D53" s="92">
        <f>'DATA PESERTA DIDIK'!D53</f>
        <v>0</v>
      </c>
      <c r="E53" s="154"/>
      <c r="F53" s="38"/>
      <c r="G53" s="110"/>
      <c r="H53" s="110"/>
      <c r="I53" s="110"/>
      <c r="J53" s="110"/>
      <c r="K53" s="110"/>
      <c r="L53" s="110"/>
      <c r="M53" s="110"/>
    </row>
    <row r="54" spans="1:13" ht="20.25" customHeight="1">
      <c r="A54" s="62"/>
      <c r="B54" s="90">
        <f>'DATA PESERTA DIDIK'!B54</f>
        <v>0</v>
      </c>
      <c r="C54" s="67">
        <f>'DATA PESERTA DIDIK'!C54</f>
        <v>0</v>
      </c>
      <c r="D54" s="92">
        <f>'DATA PESERTA DIDIK'!D54</f>
        <v>0</v>
      </c>
      <c r="E54" s="154"/>
      <c r="F54" s="38"/>
      <c r="G54" s="110"/>
      <c r="H54" s="110"/>
      <c r="I54" s="110"/>
      <c r="J54" s="110"/>
      <c r="K54" s="110"/>
      <c r="L54" s="110"/>
      <c r="M54" s="110"/>
    </row>
    <row r="55" spans="1:13" ht="20.25" customHeight="1">
      <c r="A55" s="62"/>
      <c r="B55" s="90">
        <f>'DATA PESERTA DIDIK'!B55</f>
        <v>0</v>
      </c>
      <c r="C55" s="67">
        <f>'DATA PESERTA DIDIK'!C55</f>
        <v>0</v>
      </c>
      <c r="D55" s="92">
        <f>'DATA PESERTA DIDIK'!D55</f>
        <v>0</v>
      </c>
      <c r="E55" s="155"/>
      <c r="F55" s="38"/>
      <c r="G55" s="110"/>
      <c r="H55" s="110"/>
      <c r="I55" s="110"/>
      <c r="J55" s="110"/>
      <c r="K55" s="110"/>
      <c r="L55" s="110"/>
      <c r="M55" s="110"/>
    </row>
    <row r="56" spans="1:13" ht="12.75" customHeight="1">
      <c r="A56" s="38"/>
      <c r="B56" s="38"/>
      <c r="C56" s="38"/>
      <c r="D56" s="38"/>
      <c r="E56" s="156"/>
      <c r="F56" s="38"/>
      <c r="G56" s="110"/>
      <c r="H56" s="110"/>
      <c r="I56" s="110"/>
      <c r="J56" s="110"/>
      <c r="K56" s="110"/>
      <c r="L56" s="110"/>
      <c r="M56" s="110"/>
    </row>
    <row r="57" spans="1:13" ht="12.75" customHeight="1">
      <c r="A57" s="38"/>
      <c r="B57" s="38"/>
      <c r="C57" s="38"/>
      <c r="D57" s="38"/>
      <c r="E57" s="157"/>
      <c r="F57" s="38"/>
      <c r="G57" s="110"/>
      <c r="H57" s="110"/>
      <c r="I57" s="110"/>
      <c r="J57" s="110"/>
      <c r="K57" s="110"/>
      <c r="L57" s="110"/>
      <c r="M57" s="110"/>
    </row>
    <row r="58" spans="1:13" ht="12.75" customHeight="1">
      <c r="A58" s="110"/>
      <c r="B58" s="110"/>
      <c r="C58" s="110"/>
      <c r="D58" s="110"/>
      <c r="E58" s="110"/>
      <c r="F58" s="110"/>
      <c r="G58" s="110"/>
      <c r="H58" s="110"/>
      <c r="I58" s="110"/>
      <c r="J58" s="110"/>
      <c r="K58" s="110"/>
      <c r="L58" s="110"/>
      <c r="M58" s="110"/>
    </row>
    <row r="59" spans="1:13" ht="15.75" customHeight="1"/>
    <row r="60" spans="1:13" ht="15.75" customHeight="1"/>
    <row r="61" spans="1:13" ht="15.75" customHeight="1"/>
    <row r="62" spans="1:13" ht="15.75" customHeight="1"/>
    <row r="63" spans="1:13" ht="15.75" customHeight="1"/>
    <row r="64" spans="1: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5">
    <mergeCell ref="A3:A5"/>
    <mergeCell ref="B3:B5"/>
    <mergeCell ref="C3:C5"/>
    <mergeCell ref="D3:D5"/>
    <mergeCell ref="E3:E5"/>
  </mergeCells>
  <hyperlinks>
    <hyperlink ref="B1" location="HOME!A1" display="🏠 HOME"/>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vt:i4>
      </vt:variant>
    </vt:vector>
  </HeadingPairs>
  <TitlesOfParts>
    <vt:vector size="64" baseType="lpstr">
      <vt:lpstr>CETAK</vt:lpstr>
      <vt:lpstr>DASHBOARD</vt:lpstr>
      <vt:lpstr>HOME</vt:lpstr>
      <vt:lpstr>DATA PESERTA DIDIK</vt:lpstr>
      <vt:lpstr>SAMPUL</vt:lpstr>
      <vt:lpstr>MUTASI</vt:lpstr>
      <vt:lpstr>INDUK</vt:lpstr>
      <vt:lpstr>PRESTASI</vt:lpstr>
      <vt:lpstr>SARAN</vt:lpstr>
      <vt:lpstr>EKSTRA</vt:lpstr>
      <vt:lpstr>KESEHATAN</vt:lpstr>
      <vt:lpstr>KEHADIRAN</vt:lpstr>
      <vt:lpstr>TP PA</vt:lpstr>
      <vt:lpstr>PA</vt:lpstr>
      <vt:lpstr>TP PP</vt:lpstr>
      <vt:lpstr>TP BI</vt:lpstr>
      <vt:lpstr>TP MAT</vt:lpstr>
      <vt:lpstr>TP IPAS</vt:lpstr>
      <vt:lpstr>TP PJOK</vt:lpstr>
      <vt:lpstr>TP RUPA</vt:lpstr>
      <vt:lpstr>TP BJ</vt:lpstr>
      <vt:lpstr>TP ING</vt:lpstr>
      <vt:lpstr>TP FIQ</vt:lpstr>
      <vt:lpstr>TP LA</vt:lpstr>
      <vt:lpstr>TP MUSIK</vt:lpstr>
      <vt:lpstr>TP TIK</vt:lpstr>
      <vt:lpstr>SUMPA</vt:lpstr>
      <vt:lpstr>PP</vt:lpstr>
      <vt:lpstr>SUMPP</vt:lpstr>
      <vt:lpstr>BI</vt:lpstr>
      <vt:lpstr>SUMBI</vt:lpstr>
      <vt:lpstr>MAT</vt:lpstr>
      <vt:lpstr>SUMMAT</vt:lpstr>
      <vt:lpstr>IPAS</vt:lpstr>
      <vt:lpstr>SUMIPAS</vt:lpstr>
      <vt:lpstr>SUMPJOK</vt:lpstr>
      <vt:lpstr>MUSIK</vt:lpstr>
      <vt:lpstr>SUMMUSIK</vt:lpstr>
      <vt:lpstr>TP TARI</vt:lpstr>
      <vt:lpstr>SUMTARI</vt:lpstr>
      <vt:lpstr>TARI</vt:lpstr>
      <vt:lpstr>RUPA</vt:lpstr>
      <vt:lpstr>SUMRUPA</vt:lpstr>
      <vt:lpstr>TP TEATER</vt:lpstr>
      <vt:lpstr>TEATER</vt:lpstr>
      <vt:lpstr>SUMTEATER</vt:lpstr>
      <vt:lpstr>PJOK</vt:lpstr>
      <vt:lpstr>BJ</vt:lpstr>
      <vt:lpstr>SUMBJ</vt:lpstr>
      <vt:lpstr>SUM ING</vt:lpstr>
      <vt:lpstr>MULOK1</vt:lpstr>
      <vt:lpstr>SUM FIQ</vt:lpstr>
      <vt:lpstr>MULOK2</vt:lpstr>
      <vt:lpstr>MULOK3</vt:lpstr>
      <vt:lpstr>SUM LA</vt:lpstr>
      <vt:lpstr>SUM TIK</vt:lpstr>
      <vt:lpstr>LEGER</vt:lpstr>
      <vt:lpstr>RAPOR</vt:lpstr>
      <vt:lpstr>MULOK4</vt:lpstr>
      <vt:lpstr>TP MULOK5</vt:lpstr>
      <vt:lpstr>MULOK5</vt:lpstr>
      <vt:lpstr>SUMM5</vt:lpstr>
      <vt:lpstr>DO NOT DELETE - AutoCrat Job Se</vt:lpstr>
      <vt:lpstr>RAPOR!Print_Area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SMART_SDIA</cp:lastModifiedBy>
  <cp:lastPrinted>2023-06-14T02:31:17Z</cp:lastPrinted>
  <dcterms:created xsi:type="dcterms:W3CDTF">2023-06-04T09:56:33Z</dcterms:created>
  <dcterms:modified xsi:type="dcterms:W3CDTF">2023-06-14T04:39:02Z</dcterms:modified>
</cp:coreProperties>
</file>